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gif" ContentType="image/gif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xl/charts/chart2.xml" ContentType="application/vnd.openxmlformats-officedocument.drawingml.chart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 codeName="{21656B06-1B9B-AA78-C99D-37B55691406E}"/>
  <workbookPr codeName="ThisWorkbook" defaultThemeVersion="124226"/>
  <bookViews>
    <workbookView xWindow="960" yWindow="705" windowWidth="13500" windowHeight="8250"/>
  </bookViews>
  <sheets>
    <sheet name="Index" sheetId="5293" r:id="rId1"/>
    <sheet name="Pages 395 and 398" sheetId="114" r:id="rId2"/>
    <sheet name="Page 400" sheetId="5281" r:id="rId3"/>
    <sheet name="Pages 403+404" sheetId="5278" r:id="rId4"/>
    <sheet name="Market Data" sheetId="5292" state="hidden" r:id="rId5"/>
    <sheet name="Page 407" sheetId="5273" r:id="rId6"/>
    <sheet name="Page 410" sheetId="5286" r:id="rId7"/>
    <sheet name="Page 410 bottom" sheetId="5274" r:id="rId8"/>
    <sheet name="Page 411" sheetId="5291" r:id="rId9"/>
    <sheet name="Page 412" sheetId="5289" r:id="rId10"/>
  </sheets>
  <definedNames>
    <definedName name="_Regression_Int">1</definedName>
    <definedName name="IQ_ACCOUNT_CHANGE" hidden="1">"c1449"</definedName>
    <definedName name="IQ_ACCOUNTS_PAY" hidden="1">"c1343"</definedName>
    <definedName name="IQ_ACCR_INT_PAY" hidden="1">"c1"</definedName>
    <definedName name="IQ_ACCR_INT_PAY_CF" hidden="1">"c2"</definedName>
    <definedName name="IQ_ACCR_INT_RECEIV" hidden="1">"c3"</definedName>
    <definedName name="IQ_ACCR_INT_RECEIV_CF" hidden="1">"c4"</definedName>
    <definedName name="IQ_ACCRUED_EXP" hidden="1">"c1341"</definedName>
    <definedName name="IQ_ACCT_RECV_10YR_ANN_GROWTH" hidden="1">"c1924"</definedName>
    <definedName name="IQ_ACCT_RECV_1YR_ANN_GROWTH" hidden="1">"c1919"</definedName>
    <definedName name="IQ_ACCT_RECV_2YR_ANN_GROWTH" hidden="1">"c1920"</definedName>
    <definedName name="IQ_ACCT_RECV_3YR_ANN_GROWTH" hidden="1">"c1921"</definedName>
    <definedName name="IQ_ACCT_RECV_5YR_ANN_GROWTH" hidden="1">"c1922"</definedName>
    <definedName name="IQ_ACCT_RECV_7YR_ANN_GROWTH" hidden="1">"c1923"</definedName>
    <definedName name="IQ_ACCUM_DEP" hidden="1">"c1340"</definedName>
    <definedName name="IQ_ACCUMULATED_PENSION_OBLIGATION" hidden="1">"c2244"</definedName>
    <definedName name="IQ_ACCUMULATED_PENSION_OBLIGATION_DOMESTIC" hidden="1">"c2657"</definedName>
    <definedName name="IQ_ACCUMULATED_PENSION_OBLIGATION_FOREIGN" hidden="1">"c2665"</definedName>
    <definedName name="IQ_ACQ_COST_SUB" hidden="1">"c2125"</definedName>
    <definedName name="IQ_ACQ_COSTS_CAPITALIZED" hidden="1">"c5"</definedName>
    <definedName name="IQ_ACQUIRE_REAL_ESTATE_CF" hidden="1">"c6"</definedName>
    <definedName name="IQ_ACQUISITION_RE_ASSETS" hidden="1">"c1628"</definedName>
    <definedName name="IQ_AD" hidden="1">"c7"</definedName>
    <definedName name="IQ_ADD_PAID_IN" hidden="1">"c1344"</definedName>
    <definedName name="IQ_ADJ_AVG_BANK_ASSETS" hidden="1">"c2671"</definedName>
    <definedName name="IQ_ADMIN_RATIO" hidden="1">"c2784"</definedName>
    <definedName name="IQ_ADVERTISING" hidden="1">"c2246"</definedName>
    <definedName name="IQ_ADVERTISING_MARKETING" hidden="1">"c1566"</definedName>
    <definedName name="IQ_AE" hidden="1">"c8"</definedName>
    <definedName name="IQ_AE_BNK" hidden="1">"c9"</definedName>
    <definedName name="IQ_AE_BR" hidden="1">"c10"</definedName>
    <definedName name="IQ_AE_FIN" hidden="1">"c11"</definedName>
    <definedName name="IQ_AE_INS" hidden="1">"c12"</definedName>
    <definedName name="IQ_AE_REIT" hidden="1">"c13"</definedName>
    <definedName name="IQ_AE_UTI" hidden="1">"c14"</definedName>
    <definedName name="IQ_AH_EARNED" hidden="1">"c2744"</definedName>
    <definedName name="IQ_AH_POLICY_BENEFITS_EXP" hidden="1">"c2789"</definedName>
    <definedName name="IQ_AIR_AIRPLANES_NOT_IN_SERVICE" hidden="1">"c2842"</definedName>
    <definedName name="IQ_AIR_AIRPLANES_SUBLEASED" hidden="1">"c2841"</definedName>
    <definedName name="IQ_AIR_ASK" hidden="1">"c2813"</definedName>
    <definedName name="IQ_AIR_ASK_INCREASE" hidden="1">"c2826"</definedName>
    <definedName name="IQ_AIR_ASM" hidden="1">"c2812"</definedName>
    <definedName name="IQ_AIR_ASM_INCREASE" hidden="1">"c2825"</definedName>
    <definedName name="IQ_AIR_AVG_AGE" hidden="1">"c2843"</definedName>
    <definedName name="IQ_AIR_BREAK_EVEN_FACTOR" hidden="1">"c2822"</definedName>
    <definedName name="IQ_AIR_CAPITAL_LEASE" hidden="1">"c2833"</definedName>
    <definedName name="IQ_AIR_COMPLETION_FACTOR" hidden="1">"c2824"</definedName>
    <definedName name="IQ_AIR_ENPLANED_PSGRS" hidden="1">"c2809"</definedName>
    <definedName name="IQ_AIR_FUEL_CONSUMED" hidden="1">"c2806"</definedName>
    <definedName name="IQ_AIR_FUEL_CONSUMED_L" hidden="1">"c2807"</definedName>
    <definedName name="IQ_AIR_FUEL_COST" hidden="1">"c2803"</definedName>
    <definedName name="IQ_AIR_FUEL_COST_L" hidden="1">"c2804"</definedName>
    <definedName name="IQ_AIR_FUEL_EXP" hidden="1">"c2802"</definedName>
    <definedName name="IQ_AIR_FUEL_EXP_PERCENT" hidden="1">"c2805"</definedName>
    <definedName name="IQ_AIR_LEASED" hidden="1">"c2835"</definedName>
    <definedName name="IQ_AIR_LOAD_FACTOR" hidden="1">"c2823"</definedName>
    <definedName name="IQ_AIR_NEW_AIRPLANES" hidden="1">"c2839"</definedName>
    <definedName name="IQ_AIR_OPER_EXP_ASK" hidden="1">"c2821"</definedName>
    <definedName name="IQ_AIR_OPER_EXP_ASM" hidden="1">"c2820"</definedName>
    <definedName name="IQ_AIR_OPER_LEASE" hidden="1">"c2834"</definedName>
    <definedName name="IQ_AIR_OPER_REV_YIELD_ASK" hidden="1">"c2819"</definedName>
    <definedName name="IQ_AIR_OPER_REV_YIELD_ASM" hidden="1">"c2818"</definedName>
    <definedName name="IQ_AIR_OPTIONS" hidden="1">"c2837"</definedName>
    <definedName name="IQ_AIR_ORDERS" hidden="1">"c2836"</definedName>
    <definedName name="IQ_AIR_OWNED" hidden="1">"c2832"</definedName>
    <definedName name="IQ_AIR_PSGR_REV_YIELD_ASK" hidden="1">"c2817"</definedName>
    <definedName name="IQ_AIR_PSGR_REV_YIELD_ASM" hidden="1">"c2816"</definedName>
    <definedName name="IQ_AIR_PSGR_REV_YIELD_RPK" hidden="1">"c2815"</definedName>
    <definedName name="IQ_AIR_PSGR_REV_YIELD_RPM" hidden="1">"c2814"</definedName>
    <definedName name="IQ_AIR_PURCHASE_RIGHTS" hidden="1">"c2838"</definedName>
    <definedName name="IQ_AIR_RETIRED_AIRPLANES" hidden="1">"c2840"</definedName>
    <definedName name="IQ_AIR_REV_PSGRS_CARRIED" hidden="1">"c2808"</definedName>
    <definedName name="IQ_AIR_REV_SCHEDULED_SERVICE" hidden="1">"c2830"</definedName>
    <definedName name="IQ_AIR_RPK" hidden="1">"c2811"</definedName>
    <definedName name="IQ_AIR_RPM" hidden="1">"c2810"</definedName>
    <definedName name="IQ_AIR_STAGE_LENGTH" hidden="1">"c2828"</definedName>
    <definedName name="IQ_AIR_STAGE_LENGTH_KM" hidden="1">"c2829"</definedName>
    <definedName name="IQ_AIR_TOTAL" hidden="1">"c2831"</definedName>
    <definedName name="IQ_AIR_UTILIZATION" hidden="1">"c2827"</definedName>
    <definedName name="IQ_ALLOW_BORROW_CONST" hidden="1">"c15"</definedName>
    <definedName name="IQ_ALLOW_CONST" hidden="1">"c1342"</definedName>
    <definedName name="IQ_ALLOW_DOUBT_ACCT" hidden="1">"c2092"</definedName>
    <definedName name="IQ_ALLOW_EQUITY_CONST" hidden="1">"c16"</definedName>
    <definedName name="IQ_ALLOW_LL" hidden="1">"c17"</definedName>
    <definedName name="IQ_ALLOWANCE_10YR_ANN_GROWTH" hidden="1">"c18"</definedName>
    <definedName name="IQ_ALLOWANCE_1YR_ANN_GROWTH" hidden="1">"c19"</definedName>
    <definedName name="IQ_ALLOWANCE_2YR_ANN_GROWTH" hidden="1">"c20"</definedName>
    <definedName name="IQ_ALLOWANCE_3YR_ANN_GROWTH" hidden="1">"c21"</definedName>
    <definedName name="IQ_ALLOWANCE_5YR_ANN_GROWTH" hidden="1">"c22"</definedName>
    <definedName name="IQ_ALLOWANCE_7YR_ANN_GROWTH" hidden="1">"c23"</definedName>
    <definedName name="IQ_ALLOWANCE_CHARGE_OFFS" hidden="1">"c24"</definedName>
    <definedName name="IQ_ALLOWANCE_NON_PERF_LOANS" hidden="1">"c25"</definedName>
    <definedName name="IQ_ALLOWANCE_TOTAL_LOANS" hidden="1">"c26"</definedName>
    <definedName name="IQ_AMORTIZATION" hidden="1">"c1591"</definedName>
    <definedName name="IQ_AMT_OUT" hidden="1">"c2145"</definedName>
    <definedName name="IQ_ANNU_DISTRIBUTION_UNIT" hidden="1">"c3004"</definedName>
    <definedName name="IQ_ANNUALIZED_DIVIDEND" hidden="1">"c1579"</definedName>
    <definedName name="IQ_ANNUITY_LIAB" hidden="1">"c27"</definedName>
    <definedName name="IQ_ANNUITY_PAY" hidden="1">"c28"</definedName>
    <definedName name="IQ_ANNUITY_POLICY_EXP" hidden="1">"c29"</definedName>
    <definedName name="IQ_ANNUITY_REC" hidden="1">"c30"</definedName>
    <definedName name="IQ_ANNUITY_REV" hidden="1">"c31"</definedName>
    <definedName name="IQ_AP" hidden="1">"c32"</definedName>
    <definedName name="IQ_AP_BNK" hidden="1">"c33"</definedName>
    <definedName name="IQ_AP_BR" hidden="1">"c34"</definedName>
    <definedName name="IQ_AP_FIN" hidden="1">"c35"</definedName>
    <definedName name="IQ_AP_INS" hidden="1">"c36"</definedName>
    <definedName name="IQ_AP_REIT" hidden="1">"c37"</definedName>
    <definedName name="IQ_AP_UTI" hidden="1">"c38"</definedName>
    <definedName name="IQ_APIC" hidden="1">"c39"</definedName>
    <definedName name="IQ_AR" hidden="1">"c40"</definedName>
    <definedName name="IQ_AR_BR" hidden="1">"c41"</definedName>
    <definedName name="IQ_AR_LT" hidden="1">"c42"</definedName>
    <definedName name="IQ_AR_REIT" hidden="1">"c43"</definedName>
    <definedName name="IQ_AR_TURNS" hidden="1">"c44"</definedName>
    <definedName name="IQ_AR_UTI" hidden="1">"c45"</definedName>
    <definedName name="IQ_ARPU" hidden="1">"c2126"</definedName>
    <definedName name="IQ_ASSET_MGMT_FEE" hidden="1">"c46"</definedName>
    <definedName name="IQ_ASSET_TURNS" hidden="1">"c47"</definedName>
    <definedName name="IQ_ASSET_WRITEDOWN" hidden="1">"c48"</definedName>
    <definedName name="IQ_ASSET_WRITEDOWN_BNK" hidden="1">"c49"</definedName>
    <definedName name="IQ_ASSET_WRITEDOWN_BR" hidden="1">"c50"</definedName>
    <definedName name="IQ_ASSET_WRITEDOWN_CF" hidden="1">"c51"</definedName>
    <definedName name="IQ_ASSET_WRITEDOWN_CF_BNK" hidden="1">"c52"</definedName>
    <definedName name="IQ_ASSET_WRITEDOWN_CF_BR" hidden="1">"c53"</definedName>
    <definedName name="IQ_ASSET_WRITEDOWN_CF_FIN" hidden="1">"c54"</definedName>
    <definedName name="IQ_ASSET_WRITEDOWN_CF_INS" hidden="1">"c55"</definedName>
    <definedName name="IQ_ASSET_WRITEDOWN_CF_REIT" hidden="1">"c56"</definedName>
    <definedName name="IQ_ASSET_WRITEDOWN_CF_UTI" hidden="1">"c57"</definedName>
    <definedName name="IQ_ASSET_WRITEDOWN_FIN" hidden="1">"c58"</definedName>
    <definedName name="IQ_ASSET_WRITEDOWN_INS" hidden="1">"c59"</definedName>
    <definedName name="IQ_ASSET_WRITEDOWN_REIT" hidden="1">"c60"</definedName>
    <definedName name="IQ_ASSET_WRITEDOWN_UTI" hidden="1">"c61"</definedName>
    <definedName name="IQ_ASSETS_CAP_LEASE_DEPR" hidden="1">"c2068"</definedName>
    <definedName name="IQ_ASSETS_CAP_LEASE_GROSS" hidden="1">"c2069"</definedName>
    <definedName name="IQ_ASSETS_OPER_LEASE_DEPR" hidden="1">"c2070"</definedName>
    <definedName name="IQ_ASSETS_OPER_LEASE_GROSS" hidden="1">"c2071"</definedName>
    <definedName name="IQ_ASSUMED_AH_EARNED" hidden="1">"c2741"</definedName>
    <definedName name="IQ_ASSUMED_EARNED" hidden="1">"c2731"</definedName>
    <definedName name="IQ_ASSUMED_LIFE_EARNED" hidden="1">"c2736"</definedName>
    <definedName name="IQ_ASSUMED_LIFE_IN_FORCE" hidden="1">"c2766"</definedName>
    <definedName name="IQ_ASSUMED_PC_EARNED" hidden="1">"c2746"</definedName>
    <definedName name="IQ_ASSUMED_WRITTEN" hidden="1">"c2725"</definedName>
    <definedName name="IQ_AUDITOR_NAME" hidden="1">"c1539"</definedName>
    <definedName name="IQ_AUDITOR_OPINION" hidden="1">"c1540"</definedName>
    <definedName name="IQ_AUTO_WRITTEN" hidden="1">"c62"</definedName>
    <definedName name="IQ_AVG_BANK_ASSETS" hidden="1">"c2072"</definedName>
    <definedName name="IQ_AVG_BANK_LOANS" hidden="1">"c2073"</definedName>
    <definedName name="IQ_AVG_BROKER_REC" hidden="1">"c63"</definedName>
    <definedName name="IQ_AVG_BROKER_REC_NO" hidden="1">"c64"</definedName>
    <definedName name="IQ_AVG_DAILY_VOL" hidden="1">"c65"</definedName>
    <definedName name="IQ_AVG_INT_BEAR_LIAB" hidden="1">"c66"</definedName>
    <definedName name="IQ_AVG_INT_BEAR_LIAB_10YR_ANN_GROWTH" hidden="1">"c67"</definedName>
    <definedName name="IQ_AVG_INT_BEAR_LIAB_1YR_ANN_GROWTH" hidden="1">"c68"</definedName>
    <definedName name="IQ_AVG_INT_BEAR_LIAB_2YR_ANN_GROWTH" hidden="1">"c69"</definedName>
    <definedName name="IQ_AVG_INT_BEAR_LIAB_3YR_ANN_GROWTH" hidden="1">"c70"</definedName>
    <definedName name="IQ_AVG_INT_BEAR_LIAB_5YR_ANN_GROWTH" hidden="1">"c71"</definedName>
    <definedName name="IQ_AVG_INT_BEAR_LIAB_7YR_ANN_GROWTH" hidden="1">"c72"</definedName>
    <definedName name="IQ_AVG_INT_EARN_ASSETS" hidden="1">"c73"</definedName>
    <definedName name="IQ_AVG_INT_EARN_ASSETS_10YR_ANN_GROWTH" hidden="1">"c74"</definedName>
    <definedName name="IQ_AVG_INT_EARN_ASSETS_1YR_ANN_GROWTH" hidden="1">"c75"</definedName>
    <definedName name="IQ_AVG_INT_EARN_ASSETS_2YR_ANN_GROWTH" hidden="1">"c76"</definedName>
    <definedName name="IQ_AVG_INT_EARN_ASSETS_3YR_ANN_GROWTH" hidden="1">"c77"</definedName>
    <definedName name="IQ_AVG_INT_EARN_ASSETS_5YR_ANN_GROWTH" hidden="1">"c78"</definedName>
    <definedName name="IQ_AVG_INT_EARN_ASSETS_7YR_ANN_GROWTH" hidden="1">"c79"</definedName>
    <definedName name="IQ_AVG_MKTCAP" hidden="1">"c80"</definedName>
    <definedName name="IQ_AVG_PRICE" hidden="1">"c81"</definedName>
    <definedName name="IQ_AVG_SHAREOUTSTANDING" hidden="1">"c83"</definedName>
    <definedName name="IQ_AVG_TEV" hidden="1">"c84"</definedName>
    <definedName name="IQ_AVG_VOLUME" hidden="1">"c1346"</definedName>
    <definedName name="IQ_BANK_DEBT" hidden="1">"c2544"</definedName>
    <definedName name="IQ_BANK_DEBT_PCT" hidden="1">"c2545"</definedName>
    <definedName name="IQ_BASIC_EPS_EXCL" hidden="1">"c85"</definedName>
    <definedName name="IQ_BASIC_EPS_INCL" hidden="1">"c86"</definedName>
    <definedName name="IQ_BASIC_NORMAL_EPS" hidden="1">"c1592"</definedName>
    <definedName name="IQ_BASIC_WEIGHT" hidden="1">"c87"</definedName>
    <definedName name="IQ_BENCHMARK_SECURITY" hidden="1">"c2154"</definedName>
    <definedName name="IQ_BENCHMARK_SPRD" hidden="1">"c2153"</definedName>
    <definedName name="IQ_BETA" hidden="1">"c2133"</definedName>
    <definedName name="IQ_BETA_1YR" hidden="1">"c1966"</definedName>
    <definedName name="IQ_BETA_1YR_RSQ" hidden="1">"c2132"</definedName>
    <definedName name="IQ_BETA_2YR" hidden="1">"c1965"</definedName>
    <definedName name="IQ_BETA_2YR_RSQ" hidden="1">"c2131"</definedName>
    <definedName name="IQ_BETA_5YR" hidden="1">"c88"</definedName>
    <definedName name="IQ_BETA_5YR_RSQ" hidden="1">"c2130"</definedName>
    <definedName name="IQ_BIG_INT_BEAR_CD" hidden="1">"c89"</definedName>
    <definedName name="IQ_BOARD_MEMBER" hidden="1">"c96"</definedName>
    <definedName name="IQ_BOARD_MEMBER_BACKGROUND" hidden="1">"c2101"</definedName>
    <definedName name="IQ_BOARD_MEMBER_TITLE" hidden="1">"c97"</definedName>
    <definedName name="IQ_BOND_COUPON" hidden="1">"c2183"</definedName>
    <definedName name="IQ_BOND_COUPON_TYPE" hidden="1">"c2184"</definedName>
    <definedName name="IQ_BOND_PRICE" hidden="1">"c2162"</definedName>
    <definedName name="IQ_BROK_COMISSION" hidden="1">"c98"</definedName>
    <definedName name="IQ_BUILDINGS" hidden="1">"c99"</definedName>
    <definedName name="IQ_BUSINESS_DESCRIPTION" hidden="1">"c322"</definedName>
    <definedName name="IQ_BV_OVER_SHARES" hidden="1">"c1349"</definedName>
    <definedName name="IQ_BV_SHARE" hidden="1">"c100"</definedName>
    <definedName name="IQ_CABLE_ARPU" hidden="1">"c2869"</definedName>
    <definedName name="IQ_CABLE_ARPU_ANALOG" hidden="1">"c2864"</definedName>
    <definedName name="IQ_CABLE_ARPU_BASIC" hidden="1">"c2866"</definedName>
    <definedName name="IQ_CABLE_ARPU_BBAND" hidden="1">"c2867"</definedName>
    <definedName name="IQ_CABLE_ARPU_DIG" hidden="1">"c2865"</definedName>
    <definedName name="IQ_CABLE_ARPU_PHONE" hidden="1">"c2868"</definedName>
    <definedName name="IQ_CABLE_BASIC_PENETRATION" hidden="1">"c2850"</definedName>
    <definedName name="IQ_CABLE_BBAND_PENETRATION" hidden="1">"c2852"</definedName>
    <definedName name="IQ_CABLE_BBAND_PENETRATION_THP" hidden="1">"c2851"</definedName>
    <definedName name="IQ_CABLE_CHURN" hidden="1">"c2874"</definedName>
    <definedName name="IQ_CABLE_CHURN_BASIC" hidden="1">"c2871"</definedName>
    <definedName name="IQ_CABLE_CHURN_BBAND" hidden="1">"c2872"</definedName>
    <definedName name="IQ_CABLE_CHURN_DIG" hidden="1">"c2870"</definedName>
    <definedName name="IQ_CABLE_CHURN_PHONE" hidden="1">"c2873"</definedName>
    <definedName name="IQ_CABLE_HOMES_PER_MILE" hidden="1">"c2849"</definedName>
    <definedName name="IQ_CABLE_HP_BBAND" hidden="1">"c2845"</definedName>
    <definedName name="IQ_CABLE_HP_DIG" hidden="1">"c2844"</definedName>
    <definedName name="IQ_CABLE_HP_PHONE" hidden="1">"c2846"</definedName>
    <definedName name="IQ_CABLE_MILES_PASSED" hidden="1">"c2848"</definedName>
    <definedName name="IQ_CABLE_OTHER_REV" hidden="1">"c2882"</definedName>
    <definedName name="IQ_CABLE_PHONE_PENETRATION" hidden="1">"c2853"</definedName>
    <definedName name="IQ_CABLE_PROGRAMMING_COSTS" hidden="1">"c2884"</definedName>
    <definedName name="IQ_CABLE_REV_ADVERT" hidden="1">"c2880"</definedName>
    <definedName name="IQ_CABLE_REV_ANALOG" hidden="1">"c2875"</definedName>
    <definedName name="IQ_CABLE_REV_BASIC" hidden="1">"c2877"</definedName>
    <definedName name="IQ_CABLE_REV_BBAND" hidden="1">"c2878"</definedName>
    <definedName name="IQ_CABLE_REV_COMMERCIAL" hidden="1">"c2881"</definedName>
    <definedName name="IQ_CABLE_REV_DIG" hidden="1">"c2876"</definedName>
    <definedName name="IQ_CABLE_REV_PHONE" hidden="1">"c2879"</definedName>
    <definedName name="IQ_CABLE_RGU" hidden="1">"c2863"</definedName>
    <definedName name="IQ_CABLE_SUBS_ANALOG" hidden="1">"c2855"</definedName>
    <definedName name="IQ_CABLE_SUBS_BASIC" hidden="1">"c2857"</definedName>
    <definedName name="IQ_CABLE_SUBS_BBAND" hidden="1">"c2858"</definedName>
    <definedName name="IQ_CABLE_SUBS_BUNDLED" hidden="1">"c2861"</definedName>
    <definedName name="IQ_CABLE_SUBS_DIG" hidden="1">"c2856"</definedName>
    <definedName name="IQ_CABLE_SUBS_NON_VIDEO" hidden="1">"c2860"</definedName>
    <definedName name="IQ_CABLE_SUBS_PHONE" hidden="1">"c2859"</definedName>
    <definedName name="IQ_CABLE_SUBS_TOTAL" hidden="1">"c2862"</definedName>
    <definedName name="IQ_CABLE_THP" hidden="1">"c2847"</definedName>
    <definedName name="IQ_CABLE_TOTAL_PENETRATION" hidden="1">"c2854"</definedName>
    <definedName name="IQ_CABLE_TOTAL_REV" hidden="1">"c2883"</definedName>
    <definedName name="IQ_CAL_Q" hidden="1">"c101"</definedName>
    <definedName name="IQ_CAL_Y" hidden="1">"c102"</definedName>
    <definedName name="IQ_CALC_TYPE_BS" hidden="1">"c3086"</definedName>
    <definedName name="IQ_CALC_TYPE_CF" hidden="1">"c3085"</definedName>
    <definedName name="IQ_CALC_TYPE_IS" hidden="1">"c3084"</definedName>
    <definedName name="IQ_CALL_FEATURE" hidden="1">"c2197"</definedName>
    <definedName name="IQ_CALLABLE" hidden="1">"c2196"</definedName>
    <definedName name="IQ_CAP_LOSS_CF_1YR" hidden="1">"c3474"</definedName>
    <definedName name="IQ_CAP_LOSS_CF_2YR" hidden="1">"c3475"</definedName>
    <definedName name="IQ_CAP_LOSS_CF_3YR" hidden="1">"c3476"</definedName>
    <definedName name="IQ_CAP_LOSS_CF_4YR" hidden="1">"c3477"</definedName>
    <definedName name="IQ_CAP_LOSS_CF_5YR" hidden="1">"c3478"</definedName>
    <definedName name="IQ_CAP_LOSS_CF_AFTER_FIVE" hidden="1">"c3479"</definedName>
    <definedName name="IQ_CAP_LOSS_CF_MAX_YEAR" hidden="1">"c3482"</definedName>
    <definedName name="IQ_CAP_LOSS_CF_NO_EXP" hidden="1">"c3480"</definedName>
    <definedName name="IQ_CAP_LOSS_CF_TOTAL" hidden="1">"c3481"</definedName>
    <definedName name="IQ_CAPEX" hidden="1">"c103"</definedName>
    <definedName name="IQ_CAPEX_10YR_ANN_GROWTH" hidden="1">"c104"</definedName>
    <definedName name="IQ_CAPEX_1YR_ANN_GROWTH" hidden="1">"c105"</definedName>
    <definedName name="IQ_CAPEX_2YR_ANN_GROWTH" hidden="1">"c106"</definedName>
    <definedName name="IQ_CAPEX_3YR_ANN_GROWTH" hidden="1">"c107"</definedName>
    <definedName name="IQ_CAPEX_5YR_ANN_GROWTH" hidden="1">"c108"</definedName>
    <definedName name="IQ_CAPEX_7YR_ANN_GROWTH" hidden="1">"c109"</definedName>
    <definedName name="IQ_CAPEX_BNK" hidden="1">"c110"</definedName>
    <definedName name="IQ_CAPEX_BR" hidden="1">"c111"</definedName>
    <definedName name="IQ_CAPEX_FIN" hidden="1">"c112"</definedName>
    <definedName name="IQ_CAPEX_INS" hidden="1">"c113"</definedName>
    <definedName name="IQ_CAPEX_UTI" hidden="1">"c114"</definedName>
    <definedName name="IQ_CAPITAL_LEASE" hidden="1">"c1350"</definedName>
    <definedName name="IQ_CAPITAL_LEASES" hidden="1">"c115"</definedName>
    <definedName name="IQ_CAPITAL_LEASES_TOTAL" hidden="1">"c3031"</definedName>
    <definedName name="IQ_CAPITAL_LEASES_TOTAL_PCT" hidden="1">"c2506"</definedName>
    <definedName name="IQ_CAPITALIZED_INTEREST" hidden="1">"c3460"</definedName>
    <definedName name="IQ_CAPITALIZED_INTEREST_BOP" hidden="1">"c3459"</definedName>
    <definedName name="IQ_CAPITALIZED_INTEREST_EOP" hidden="1">"c3464"</definedName>
    <definedName name="IQ_CAPITALIZED_INTEREST_EXP" hidden="1">"c3461"</definedName>
    <definedName name="IQ_CAPITALIZED_INTEREST_OTHER_ADJ" hidden="1">"c3463"</definedName>
    <definedName name="IQ_CAPITALIZED_INTEREST_WRITE_OFF" hidden="1">"c3462"</definedName>
    <definedName name="IQ_CASH" hidden="1">"c1458"</definedName>
    <definedName name="IQ_CASH_ACQUIRE_CF" hidden="1">"c116"</definedName>
    <definedName name="IQ_CASH_CONVERSION" hidden="1">"c117"</definedName>
    <definedName name="IQ_CASH_DUE_BANKS" hidden="1">"c1351"</definedName>
    <definedName name="IQ_CASH_EQUIV" hidden="1">"c118"</definedName>
    <definedName name="IQ_CASH_FINAN" hidden="1">"c119"</definedName>
    <definedName name="IQ_CASH_INTEREST" hidden="1">"c120"</definedName>
    <definedName name="IQ_CASH_INVEST" hidden="1">"c121"</definedName>
    <definedName name="IQ_CASH_OPER" hidden="1">"c122"</definedName>
    <definedName name="IQ_CASH_SEGREG" hidden="1">"c123"</definedName>
    <definedName name="IQ_CASH_SHARE" hidden="1">"c1911"</definedName>
    <definedName name="IQ_CASH_ST" hidden="1">"c1355"</definedName>
    <definedName name="IQ_CASH_ST_INVEST" hidden="1">"c124"</definedName>
    <definedName name="IQ_CASH_TAXES" hidden="1">"c125"</definedName>
    <definedName name="IQ_CEDED_AH_EARNED" hidden="1">"c2743"</definedName>
    <definedName name="IQ_CEDED_CLAIM_EXP_INCUR" hidden="1">"c2756"</definedName>
    <definedName name="IQ_CEDED_CLAIM_EXP_PAID" hidden="1">"c2759"</definedName>
    <definedName name="IQ_CEDED_CLAIM_EXP_RES" hidden="1">"c2753"</definedName>
    <definedName name="IQ_CEDED_EARNED" hidden="1">"c2733"</definedName>
    <definedName name="IQ_CEDED_LIFE_EARNED" hidden="1">"c2738"</definedName>
    <definedName name="IQ_CEDED_LIFE_IN_FORCE" hidden="1">"c2768"</definedName>
    <definedName name="IQ_CEDED_PC_EARNED" hidden="1">"c2748"</definedName>
    <definedName name="IQ_CEDED_WRITTEN" hidden="1">"c2727"</definedName>
    <definedName name="IQ_CFO_10YR_ANN_GROWTH" hidden="1">"c126"</definedName>
    <definedName name="IQ_CFO_1YR_ANN_GROWTH" hidden="1">"c127"</definedName>
    <definedName name="IQ_CFO_2YR_ANN_GROWTH" hidden="1">"c128"</definedName>
    <definedName name="IQ_CFO_3YR_ANN_GROWTH" hidden="1">"c129"</definedName>
    <definedName name="IQ_CFO_5YR_ANN_GROWTH" hidden="1">"c130"</definedName>
    <definedName name="IQ_CFO_7YR_ANN_GROWTH" hidden="1">"c131"</definedName>
    <definedName name="IQ_CFO_CURRENT_LIAB" hidden="1">"c132"</definedName>
    <definedName name="IQ_CHANGE_AP" hidden="1">"c133"</definedName>
    <definedName name="IQ_CHANGE_AP_BNK" hidden="1">"c134"</definedName>
    <definedName name="IQ_CHANGE_AP_BR" hidden="1">"c135"</definedName>
    <definedName name="IQ_CHANGE_AP_FIN" hidden="1">"c136"</definedName>
    <definedName name="IQ_CHANGE_AP_INS" hidden="1">"c137"</definedName>
    <definedName name="IQ_CHANGE_AP_REIT" hidden="1">"c138"</definedName>
    <definedName name="IQ_CHANGE_AP_UTI" hidden="1">"c139"</definedName>
    <definedName name="IQ_CHANGE_AR" hidden="1">"c140"</definedName>
    <definedName name="IQ_CHANGE_AR_BNK" hidden="1">"c141"</definedName>
    <definedName name="IQ_CHANGE_AR_BR" hidden="1">"c142"</definedName>
    <definedName name="IQ_CHANGE_AR_FIN" hidden="1">"c143"</definedName>
    <definedName name="IQ_CHANGE_AR_INS" hidden="1">"c144"</definedName>
    <definedName name="IQ_CHANGE_AR_REIT" hidden="1">"c145"</definedName>
    <definedName name="IQ_CHANGE_AR_UTI" hidden="1">"c146"</definedName>
    <definedName name="IQ_CHANGE_DEF_TAX" hidden="1">"c147"</definedName>
    <definedName name="IQ_CHANGE_DEPOSIT_ACCT" hidden="1">"c148"</definedName>
    <definedName name="IQ_CHANGE_INC_TAX" hidden="1">"c149"</definedName>
    <definedName name="IQ_CHANGE_INS_RES_LIAB" hidden="1">"c150"</definedName>
    <definedName name="IQ_CHANGE_INVENTORY" hidden="1">"c151"</definedName>
    <definedName name="IQ_CHANGE_NET_OPER_ASSETS" hidden="1">"c3592"</definedName>
    <definedName name="IQ_CHANGE_NET_WORKING_CAPITAL" hidden="1">"c1909"</definedName>
    <definedName name="IQ_CHANGE_OTHER_NET_OPER_ASSETS" hidden="1">"c3593"</definedName>
    <definedName name="IQ_CHANGE_OTHER_NET_OPER_ASSETS_BNK" hidden="1">"c3594"</definedName>
    <definedName name="IQ_CHANGE_OTHER_NET_OPER_ASSETS_BR" hidden="1">"c3595"</definedName>
    <definedName name="IQ_CHANGE_OTHER_NET_OPER_ASSETS_FIN" hidden="1">"c3596"</definedName>
    <definedName name="IQ_CHANGE_OTHER_NET_OPER_ASSETS_INS" hidden="1">"c3597"</definedName>
    <definedName name="IQ_CHANGE_OTHER_NET_OPER_ASSETS_REIT" hidden="1">"c3598"</definedName>
    <definedName name="IQ_CHANGE_OTHER_NET_OPER_ASSETS_UTI" hidden="1">"c3599"</definedName>
    <definedName name="IQ_CHANGE_OTHER_WORK_CAP" hidden="1">"c152"</definedName>
    <definedName name="IQ_CHANGE_OTHER_WORK_CAP_BNK" hidden="1">"c153"</definedName>
    <definedName name="IQ_CHANGE_OTHER_WORK_CAP_BR" hidden="1">"c154"</definedName>
    <definedName name="IQ_CHANGE_OTHER_WORK_CAP_FIN" hidden="1">"c155"</definedName>
    <definedName name="IQ_CHANGE_OTHER_WORK_CAP_INS" hidden="1">"c156"</definedName>
    <definedName name="IQ_CHANGE_OTHER_WORK_CAP_REIT" hidden="1">"c157"</definedName>
    <definedName name="IQ_CHANGE_OTHER_WORK_CAP_UTI" hidden="1">"c158"</definedName>
    <definedName name="IQ_CHANGE_TRADING_ASSETS" hidden="1">"c159"</definedName>
    <definedName name="IQ_CHANGE_UNEARN_REV" hidden="1">"c160"</definedName>
    <definedName name="IQ_CHANGE_WORK_CAP" hidden="1">"c161"</definedName>
    <definedName name="IQ_CHANGES_WORK_CAP" hidden="1">"c1357"</definedName>
    <definedName name="IQ_CHARGE_OFFS_GROSS" hidden="1">"c162"</definedName>
    <definedName name="IQ_CHARGE_OFFS_NET" hidden="1">"c163"</definedName>
    <definedName name="IQ_CHARGE_OFFS_RECOVERED" hidden="1">"c164"</definedName>
    <definedName name="IQ_CHARGE_OFFS_TOTAL_AVG_LOANS" hidden="1">"c165"</definedName>
    <definedName name="IQ_CITY" hidden="1">"c166"</definedName>
    <definedName name="IQ_CL_DUE_AFTER_FIVE" hidden="1">"c167"</definedName>
    <definedName name="IQ_CL_DUE_CY" hidden="1">"c168"</definedName>
    <definedName name="IQ_CL_DUE_CY1" hidden="1">"c169"</definedName>
    <definedName name="IQ_CL_DUE_CY2" hidden="1">"c170"</definedName>
    <definedName name="IQ_CL_DUE_CY3" hidden="1">"c171"</definedName>
    <definedName name="IQ_CL_DUE_CY4" hidden="1">"c172"</definedName>
    <definedName name="IQ_CL_DUE_NEXT_FIVE" hidden="1">"c173"</definedName>
    <definedName name="IQ_CL_OBLIGATION_IMMEDIATE" hidden="1">"c2253"</definedName>
    <definedName name="IQ_CLASSA_OPTIONS_BEG_OS" hidden="1">"c2679"</definedName>
    <definedName name="IQ_CLASSA_OPTIONS_CANCELLED" hidden="1">"c2682"</definedName>
    <definedName name="IQ_CLASSA_OPTIONS_END_OS" hidden="1">"c2683"</definedName>
    <definedName name="IQ_CLASSA_OPTIONS_EXERCISED" hidden="1">"c2681"</definedName>
    <definedName name="IQ_CLASSA_OPTIONS_GRANTED" hidden="1">"c2680"</definedName>
    <definedName name="IQ_CLASSA_OPTIONS_STRIKE_PRICE_OS" hidden="1">"c2684"</definedName>
    <definedName name="IQ_CLASSA_OUTSTANDING_BS_DATE" hidden="1">"c1971"</definedName>
    <definedName name="IQ_CLASSA_OUTSTANDING_FILING_DATE" hidden="1">"c1973"</definedName>
    <definedName name="IQ_CLASSA_STRIKE_PRICE_GRANTED" hidden="1">"c2685"</definedName>
    <definedName name="IQ_CLASSA_WARRANTS_BEG_OS" hidden="1">"c2705"</definedName>
    <definedName name="IQ_CLASSA_WARRANTS_CANCELLED" hidden="1">"c2708"</definedName>
    <definedName name="IQ_CLASSA_WARRANTS_END_OS" hidden="1">"c2709"</definedName>
    <definedName name="IQ_CLASSA_WARRANTS_EXERCISED" hidden="1">"c2707"</definedName>
    <definedName name="IQ_CLASSA_WARRANTS_ISSUED" hidden="1">"c2706"</definedName>
    <definedName name="IQ_CLASSA_WARRANTS_STRIKE_PRICE_ISSUED" hidden="1">"c2711"</definedName>
    <definedName name="IQ_CLASSA_WARRANTS_STRIKE_PRICE_OS" hidden="1">"c2710"</definedName>
    <definedName name="IQ_CLOSEPRICE" hidden="1">"c174"</definedName>
    <definedName name="IQ_CLOSEPRICE_ADJ" hidden="1">"c2115"</definedName>
    <definedName name="IQ_COGS" hidden="1">"c175"</definedName>
    <definedName name="IQ_COMBINED_RATIO" hidden="1">"c176"</definedName>
    <definedName name="IQ_COMMERCIAL_DOM" hidden="1">"c177"</definedName>
    <definedName name="IQ_COMMERCIAL_FIRE_WRITTEN" hidden="1">"c178"</definedName>
    <definedName name="IQ_COMMERCIAL_MORT" hidden="1">"c179"</definedName>
    <definedName name="IQ_COMMISS_FEES" hidden="1">"c180"</definedName>
    <definedName name="IQ_COMMISSION_DEF" hidden="1">"c181"</definedName>
    <definedName name="IQ_COMMON" hidden="1">"c182"</definedName>
    <definedName name="IQ_COMMON_APIC" hidden="1">"c183"</definedName>
    <definedName name="IQ_COMMON_APIC_BNK" hidden="1">"c184"</definedName>
    <definedName name="IQ_COMMON_APIC_BR" hidden="1">"c185"</definedName>
    <definedName name="IQ_COMMON_APIC_FIN" hidden="1">"c186"</definedName>
    <definedName name="IQ_COMMON_APIC_INS" hidden="1">"c187"</definedName>
    <definedName name="IQ_COMMON_APIC_REIT" hidden="1">"c188"</definedName>
    <definedName name="IQ_COMMON_APIC_UTI" hidden="1">"c189"</definedName>
    <definedName name="IQ_COMMON_DIV" hidden="1">"c3006"</definedName>
    <definedName name="IQ_COMMON_DIV_CF" hidden="1">"c190"</definedName>
    <definedName name="IQ_COMMON_EQUITY_10YR_ANN_GROWTH" hidden="1">"c191"</definedName>
    <definedName name="IQ_COMMON_EQUITY_1YR_ANN_GROWTH" hidden="1">"c192"</definedName>
    <definedName name="IQ_COMMON_EQUITY_2YR_ANN_GROWTH" hidden="1">"c193"</definedName>
    <definedName name="IQ_COMMON_EQUITY_3YR_ANN_GROWTH" hidden="1">"c194"</definedName>
    <definedName name="IQ_COMMON_EQUITY_5YR_ANN_GROWTH" hidden="1">"c195"</definedName>
    <definedName name="IQ_COMMON_EQUITY_7YR_ANN_GROWTH" hidden="1">"c196"</definedName>
    <definedName name="IQ_COMMON_ISSUED" hidden="1">"c197"</definedName>
    <definedName name="IQ_COMMON_ISSUED_BNK" hidden="1">"c198"</definedName>
    <definedName name="IQ_COMMON_ISSUED_BR" hidden="1">"c199"</definedName>
    <definedName name="IQ_COMMON_ISSUED_FIN" hidden="1">"c200"</definedName>
    <definedName name="IQ_COMMON_ISSUED_INS" hidden="1">"c201"</definedName>
    <definedName name="IQ_COMMON_ISSUED_REIT" hidden="1">"c202"</definedName>
    <definedName name="IQ_COMMON_ISSUED_UTI" hidden="1">"c203"</definedName>
    <definedName name="IQ_COMMON_PER_ADR" hidden="1">"c204"</definedName>
    <definedName name="IQ_COMMON_PREF_DIV_CF" hidden="1">"c205"</definedName>
    <definedName name="IQ_COMMON_REP" hidden="1">"c206"</definedName>
    <definedName name="IQ_COMMON_REP_BNK" hidden="1">"c207"</definedName>
    <definedName name="IQ_COMMON_REP_BR" hidden="1">"c208"</definedName>
    <definedName name="IQ_COMMON_REP_FIN" hidden="1">"c209"</definedName>
    <definedName name="IQ_COMMON_REP_INS" hidden="1">"c210"</definedName>
    <definedName name="IQ_COMMON_REP_REIT" hidden="1">"c211"</definedName>
    <definedName name="IQ_COMMON_REP_UTI" hidden="1">"c212"</definedName>
    <definedName name="IQ_COMMON_STOCK" hidden="1">"c1358"</definedName>
    <definedName name="IQ_COMP_BENEFITS" hidden="1">"c213"</definedName>
    <definedName name="IQ_COMPANY_ADDRESS" hidden="1">"c214"</definedName>
    <definedName name="IQ_COMPANY_ID" hidden="1">"c3513"</definedName>
    <definedName name="IQ_COMPANY_NAME" hidden="1">"c215"</definedName>
    <definedName name="IQ_COMPANY_NAME_LONG" hidden="1">"c1585"</definedName>
    <definedName name="IQ_COMPANY_PHONE" hidden="1">"c216"</definedName>
    <definedName name="IQ_COMPANY_STATUS" hidden="1">"c2097"</definedName>
    <definedName name="IQ_COMPANY_STREET1" hidden="1">"c217"</definedName>
    <definedName name="IQ_COMPANY_STREET2" hidden="1">"c218"</definedName>
    <definedName name="IQ_COMPANY_TICKER" hidden="1">"c219"</definedName>
    <definedName name="IQ_COMPANY_TYPE" hidden="1">"c2096"</definedName>
    <definedName name="IQ_COMPANY_WEBSITE" hidden="1">"c220"</definedName>
    <definedName name="IQ_COMPANY_ZIP" hidden="1">"c221"</definedName>
    <definedName name="IQ_CONSTRUCTION_LOANS" hidden="1">"c222"</definedName>
    <definedName name="IQ_CONSUMER_LOANS" hidden="1">"c223"</definedName>
    <definedName name="IQ_CONV_DATE" hidden="1">"c2191"</definedName>
    <definedName name="IQ_CONV_PREMIUM" hidden="1">"c2195"</definedName>
    <definedName name="IQ_CONV_PRICE" hidden="1">"c2193"</definedName>
    <definedName name="IQ_CONV_RATE" hidden="1">"c2192"</definedName>
    <definedName name="IQ_CONV_SECURITY" hidden="1">"c2189"</definedName>
    <definedName name="IQ_CONV_SECURITY_ISSUER" hidden="1">"c2190"</definedName>
    <definedName name="IQ_CONV_SECURITY_PRICE" hidden="1">"c2194"</definedName>
    <definedName name="IQ_CONVERT" hidden="1">"c2536"</definedName>
    <definedName name="IQ_CONVERT_PCT" hidden="1">"c2537"</definedName>
    <definedName name="IQ_CONVEXITY" hidden="1">"c2182"</definedName>
    <definedName name="IQ_COST_BORROWING" hidden="1">"c2936"</definedName>
    <definedName name="IQ_COST_BORROWINGS" hidden="1">"c225"</definedName>
    <definedName name="IQ_COST_REV" hidden="1">"c226"</definedName>
    <definedName name="IQ_COST_REVENUE" hidden="1">"c1359"</definedName>
    <definedName name="IQ_COST_SAVINGS" hidden="1">"c227"</definedName>
    <definedName name="IQ_COST_SERVICE" hidden="1">"c228"</definedName>
    <definedName name="IQ_COST_TOTAL_BORROWINGS" hidden="1">"c229"</definedName>
    <definedName name="IQ_COUNTRY_NAME" hidden="1">"c230"</definedName>
    <definedName name="IQ_COVERED_POPS" hidden="1">"c2124"</definedName>
    <definedName name="IQ_CP" hidden="1">"c2495"</definedName>
    <definedName name="IQ_CP_PCT" hidden="1">"c2496"</definedName>
    <definedName name="IQ_CQ" hidden="1">5000</definedName>
    <definedName name="IQ_CREDIT_CARD_FEE_BNK" hidden="1">"c231"</definedName>
    <definedName name="IQ_CREDIT_CARD_FEE_FIN" hidden="1">"c1583"</definedName>
    <definedName name="IQ_CREDIT_LOSS_CF" hidden="1">"c232"</definedName>
    <definedName name="IQ_CUMULATIVE_SPLIT_FACTOR" hidden="1">"c2094"</definedName>
    <definedName name="IQ_CURR_DOMESTIC_TAXES" hidden="1">"c2074"</definedName>
    <definedName name="IQ_CURR_FOREIGN_TAXES" hidden="1">"c2075"</definedName>
    <definedName name="IQ_CURRENCY_FACTOR_BS" hidden="1">"c233"</definedName>
    <definedName name="IQ_CURRENCY_FACTOR_IS" hidden="1">"c234"</definedName>
    <definedName name="IQ_CURRENCY_GAIN" hidden="1">"c235"</definedName>
    <definedName name="IQ_CURRENCY_GAIN_BR" hidden="1">"c236"</definedName>
    <definedName name="IQ_CURRENCY_GAIN_FIN" hidden="1">"c237"</definedName>
    <definedName name="IQ_CURRENCY_GAIN_INS" hidden="1">"c238"</definedName>
    <definedName name="IQ_CURRENCY_GAIN_REIT" hidden="1">"c239"</definedName>
    <definedName name="IQ_CURRENCY_GAIN_UTI" hidden="1">"c240"</definedName>
    <definedName name="IQ_CURRENT_PORT" hidden="1">"c241"</definedName>
    <definedName name="IQ_CURRENT_PORT_BNK" hidden="1">"c242"</definedName>
    <definedName name="IQ_CURRENT_PORT_DEBT" hidden="1">"c243"</definedName>
    <definedName name="IQ_CURRENT_PORT_DEBT_BNK" hidden="1">"c244"</definedName>
    <definedName name="IQ_CURRENT_PORT_DEBT_BR" hidden="1">"c1567"</definedName>
    <definedName name="IQ_CURRENT_PORT_DEBT_FIN" hidden="1">"c1568"</definedName>
    <definedName name="IQ_CURRENT_PORT_DEBT_INS" hidden="1">"c1569"</definedName>
    <definedName name="IQ_CURRENT_PORT_DEBT_REIT" hidden="1">"c1570"</definedName>
    <definedName name="IQ_CURRENT_PORT_DEBT_UTI" hidden="1">"c1571"</definedName>
    <definedName name="IQ_CURRENT_PORT_LEASES" hidden="1">"c245"</definedName>
    <definedName name="IQ_CURRENT_PORT_PCT" hidden="1">"c2541"</definedName>
    <definedName name="IQ_CURRENT_RATIO" hidden="1">"c246"</definedName>
    <definedName name="IQ_CY" hidden="1">10000</definedName>
    <definedName name="IQ_DA" hidden="1">"c247"</definedName>
    <definedName name="IQ_DA_BR" hidden="1">"c248"</definedName>
    <definedName name="IQ_DA_CF" hidden="1">"c249"</definedName>
    <definedName name="IQ_DA_CF_BNK" hidden="1">"c250"</definedName>
    <definedName name="IQ_DA_CF_BR" hidden="1">"c251"</definedName>
    <definedName name="IQ_DA_CF_FIN" hidden="1">"c252"</definedName>
    <definedName name="IQ_DA_CF_INS" hidden="1">"c253"</definedName>
    <definedName name="IQ_DA_CF_REIT" hidden="1">"c254"</definedName>
    <definedName name="IQ_DA_CF_UTI" hidden="1">"c255"</definedName>
    <definedName name="IQ_DA_FIN" hidden="1">"c256"</definedName>
    <definedName name="IQ_DA_INS" hidden="1">"c257"</definedName>
    <definedName name="IQ_DA_REIT" hidden="1">"c258"</definedName>
    <definedName name="IQ_DA_SUPPL" hidden="1">"c259"</definedName>
    <definedName name="IQ_DA_SUPPL_BR" hidden="1">"c260"</definedName>
    <definedName name="IQ_DA_SUPPL_CF" hidden="1">"c261"</definedName>
    <definedName name="IQ_DA_SUPPL_CF_BNK" hidden="1">"c262"</definedName>
    <definedName name="IQ_DA_SUPPL_CF_BR" hidden="1">"c263"</definedName>
    <definedName name="IQ_DA_SUPPL_CF_FIN" hidden="1">"c264"</definedName>
    <definedName name="IQ_DA_SUPPL_CF_INS" hidden="1">"c265"</definedName>
    <definedName name="IQ_DA_SUPPL_CF_REIT" hidden="1">"c266"</definedName>
    <definedName name="IQ_DA_SUPPL_CF_UTI" hidden="1">"c267"</definedName>
    <definedName name="IQ_DA_SUPPL_FIN" hidden="1">"c268"</definedName>
    <definedName name="IQ_DA_SUPPL_INS" hidden="1">"c269"</definedName>
    <definedName name="IQ_DA_SUPPL_REIT" hidden="1">"c270"</definedName>
    <definedName name="IQ_DA_SUPPL_UTI" hidden="1">"c271"</definedName>
    <definedName name="IQ_DA_UTI" hidden="1">"c272"</definedName>
    <definedName name="IQ_DATED_DATE" hidden="1">"c2185"</definedName>
    <definedName name="IQ_DAY_COUNT" hidden="1">"c2161"</definedName>
    <definedName name="IQ_DAYS_COVER_SHORT" hidden="1">"c1578"</definedName>
    <definedName name="IQ_DAYS_INVENTORY_OUT" hidden="1">"c273"</definedName>
    <definedName name="IQ_DAYS_PAY_OUTST" hidden="1">"c1362"</definedName>
    <definedName name="IQ_DAYS_PAYABLE_OUT" hidden="1">"c274"</definedName>
    <definedName name="IQ_DAYS_SALES_OUT" hidden="1">"c275"</definedName>
    <definedName name="IQ_DAYS_SALES_OUTST" hidden="1">"c1363"</definedName>
    <definedName name="IQ_DEBT_ADJ" hidden="1">"c2515"</definedName>
    <definedName name="IQ_DEBT_ADJ_PCT" hidden="1">"c2516"</definedName>
    <definedName name="IQ_DEBT_EQUIV_NET_PBO" hidden="1">"c2938"</definedName>
    <definedName name="IQ_DEBT_EQUIV_OPER_LEASE" hidden="1">"c2935"</definedName>
    <definedName name="IQ_DEF_ACQ_CST" hidden="1">"c1364"</definedName>
    <definedName name="IQ_DEF_AMORT" hidden="1">"c276"</definedName>
    <definedName name="IQ_DEF_AMORT_BNK" hidden="1">"c277"</definedName>
    <definedName name="IQ_DEF_AMORT_BR" hidden="1">"c278"</definedName>
    <definedName name="IQ_DEF_AMORT_FIN" hidden="1">"c279"</definedName>
    <definedName name="IQ_DEF_AMORT_INS" hidden="1">"c280"</definedName>
    <definedName name="IQ_DEF_AMORT_REIT" hidden="1">"c281"</definedName>
    <definedName name="IQ_DEF_AMORT_UTI" hidden="1">"c282"</definedName>
    <definedName name="IQ_DEF_BENEFIT_INTEREST_COST" hidden="1">"c283"</definedName>
    <definedName name="IQ_DEF_BENEFIT_INTEREST_COST_DOMESTIC" hidden="1">"c2652"</definedName>
    <definedName name="IQ_DEF_BENEFIT_INTEREST_COST_FOREIGN" hidden="1">"c2660"</definedName>
    <definedName name="IQ_DEF_BENEFIT_OTHER_COST" hidden="1">"c284"</definedName>
    <definedName name="IQ_DEF_BENEFIT_OTHER_COST_DOMESTIC" hidden="1">"c2654"</definedName>
    <definedName name="IQ_DEF_BENEFIT_OTHER_COST_FOREIGN" hidden="1">"c2662"</definedName>
    <definedName name="IQ_DEF_BENEFIT_ROA" hidden="1">"c285"</definedName>
    <definedName name="IQ_DEF_BENEFIT_ROA_DOMESTIC" hidden="1">"c2653"</definedName>
    <definedName name="IQ_DEF_BENEFIT_ROA_FOREIGN" hidden="1">"c2661"</definedName>
    <definedName name="IQ_DEF_BENEFIT_SERVICE_COST" hidden="1">"c286"</definedName>
    <definedName name="IQ_DEF_BENEFIT_SERVICE_COST_DOMESTIC" hidden="1">"c2651"</definedName>
    <definedName name="IQ_DEF_BENEFIT_SERVICE_COST_FOREIGN" hidden="1">"c2659"</definedName>
    <definedName name="IQ_DEF_BENEFIT_TOTAL_COST" hidden="1">"c287"</definedName>
    <definedName name="IQ_DEF_BENEFIT_TOTAL_COST_DOMESTIC" hidden="1">"c2655"</definedName>
    <definedName name="IQ_DEF_BENEFIT_TOTAL_COST_FOREIGN" hidden="1">"c2663"</definedName>
    <definedName name="IQ_DEF_CHARGES_BR" hidden="1">"c288"</definedName>
    <definedName name="IQ_DEF_CHARGES_CF" hidden="1">"c289"</definedName>
    <definedName name="IQ_DEF_CHARGES_FIN" hidden="1">"c290"</definedName>
    <definedName name="IQ_DEF_CHARGES_INS" hidden="1">"c291"</definedName>
    <definedName name="IQ_DEF_CHARGES_LT" hidden="1">"c292"</definedName>
    <definedName name="IQ_DEF_CHARGES_LT_BNK" hidden="1">"c293"</definedName>
    <definedName name="IQ_DEF_CHARGES_LT_BR" hidden="1">"c294"</definedName>
    <definedName name="IQ_DEF_CHARGES_LT_FIN" hidden="1">"c295"</definedName>
    <definedName name="IQ_DEF_CHARGES_LT_INS" hidden="1">"c296"</definedName>
    <definedName name="IQ_DEF_CHARGES_LT_REIT" hidden="1">"c297"</definedName>
    <definedName name="IQ_DEF_CHARGES_LT_UTI" hidden="1">"c298"</definedName>
    <definedName name="IQ_DEF_CHARGES_REIT" hidden="1">"c299"</definedName>
    <definedName name="IQ_DEF_CONTRIBUTION_TOTAL_COST" hidden="1">"c300"</definedName>
    <definedName name="IQ_DEF_INC_TAX" hidden="1">"c1365"</definedName>
    <definedName name="IQ_DEF_POLICY_ACQ_COSTS" hidden="1">"c301"</definedName>
    <definedName name="IQ_DEF_POLICY_ACQ_COSTS_CF" hidden="1">"c302"</definedName>
    <definedName name="IQ_DEF_POLICY_AMORT" hidden="1">"c303"</definedName>
    <definedName name="IQ_DEF_TAX_ASSET_LT_BR" hidden="1">"c304"</definedName>
    <definedName name="IQ_DEF_TAX_ASSET_LT_FIN" hidden="1">"c305"</definedName>
    <definedName name="IQ_DEF_TAX_ASSET_LT_INS" hidden="1">"c306"</definedName>
    <definedName name="IQ_DEF_TAX_ASSET_LT_REIT" hidden="1">"c307"</definedName>
    <definedName name="IQ_DEF_TAX_ASSET_LT_UTI" hidden="1">"c308"</definedName>
    <definedName name="IQ_DEF_TAX_ASSETS_CURRENT" hidden="1">"c309"</definedName>
    <definedName name="IQ_DEF_TAX_ASSETS_LT" hidden="1">"c310"</definedName>
    <definedName name="IQ_DEF_TAX_ASSETS_LT_BNK" hidden="1">"c311"</definedName>
    <definedName name="IQ_DEF_TAX_LIAB_CURRENT" hidden="1">"c312"</definedName>
    <definedName name="IQ_DEF_TAX_LIAB_LT" hidden="1">"c313"</definedName>
    <definedName name="IQ_DEF_TAX_LIAB_LT_BNK" hidden="1">"c314"</definedName>
    <definedName name="IQ_DEF_TAX_LIAB_LT_BR" hidden="1">"c315"</definedName>
    <definedName name="IQ_DEF_TAX_LIAB_LT_FIN" hidden="1">"c316"</definedName>
    <definedName name="IQ_DEF_TAX_LIAB_LT_INS" hidden="1">"c317"</definedName>
    <definedName name="IQ_DEF_TAX_LIAB_LT_REIT" hidden="1">"c318"</definedName>
    <definedName name="IQ_DEF_TAX_LIAB_LT_UTI" hidden="1">"c319"</definedName>
    <definedName name="IQ_DEFERRED_DOMESTIC_TAXES" hidden="1">"c2077"</definedName>
    <definedName name="IQ_DEFERRED_FOREIGN_TAXES" hidden="1">"c2078"</definedName>
    <definedName name="IQ_DEFERRED_INC_TAX" hidden="1">"c1447"</definedName>
    <definedName name="IQ_DEFERRED_TAXES" hidden="1">"c1356"</definedName>
    <definedName name="IQ_DEMAND_DEP" hidden="1">"c320"</definedName>
    <definedName name="IQ_DEPOSITS_FIN" hidden="1">"c321"</definedName>
    <definedName name="IQ_DEPRE_AMORT" hidden="1">"c1360"</definedName>
    <definedName name="IQ_DEPRE_AMORT_SUPPL" hidden="1">"c1593"</definedName>
    <definedName name="IQ_DEPRE_DEPLE" hidden="1">"c1361"</definedName>
    <definedName name="IQ_DEPRE_SUPP" hidden="1">"c1443"</definedName>
    <definedName name="IQ_DESCRIPTION_LONG" hidden="1">"c1520"</definedName>
    <definedName name="IQ_DEVELOP_LAND" hidden="1">"c323"</definedName>
    <definedName name="IQ_DIFF_LASTCLOSE_TARGET_PRICE" hidden="1">"c1854"</definedName>
    <definedName name="IQ_DILUT_ADJUST" hidden="1">"c1621"</definedName>
    <definedName name="IQ_DILUT_EPS_EXCL" hidden="1">"c324"</definedName>
    <definedName name="IQ_DILUT_EPS_INCL" hidden="1">"c325"</definedName>
    <definedName name="IQ_DILUT_EPS_NORM" hidden="1">"c1903"</definedName>
    <definedName name="IQ_DILUT_NI" hidden="1">"c2079"</definedName>
    <definedName name="IQ_DILUT_NORMAL_EPS" hidden="1">"c1594"</definedName>
    <definedName name="IQ_DILUT_WEIGHT" hidden="1">"c326"</definedName>
    <definedName name="IQ_DIRECT_AH_EARNED" hidden="1">"c2740"</definedName>
    <definedName name="IQ_DIRECT_EARNED" hidden="1">"c2730"</definedName>
    <definedName name="IQ_DIRECT_LIFE_EARNED" hidden="1">"c2735"</definedName>
    <definedName name="IQ_DIRECT_LIFE_IN_FORCE" hidden="1">"c2765"</definedName>
    <definedName name="IQ_DIRECT_PC_EARNED" hidden="1">"c2745"</definedName>
    <definedName name="IQ_DIRECT_WRITTEN" hidden="1">"c2724"</definedName>
    <definedName name="IQ_DISCONT_OPER" hidden="1">"c1367"</definedName>
    <definedName name="IQ_DISCOUNT_RATE_PENSION_DOMESTIC" hidden="1">"c327"</definedName>
    <definedName name="IQ_DISCOUNT_RATE_PENSION_FOREIGN" hidden="1">"c328"</definedName>
    <definedName name="IQ_DISTR_EXCESS_EARN" hidden="1">"c329"</definedName>
    <definedName name="IQ_DISTRIBUTABLE_CASH" hidden="1">"c3002"</definedName>
    <definedName name="IQ_DISTRIBUTABLE_CASH_PAYOUT" hidden="1">"c3005"</definedName>
    <definedName name="IQ_DISTRIBUTABLE_CASH_SHARE" hidden="1">"c3003"</definedName>
    <definedName name="IQ_DIV_AMOUNT" hidden="1">"c3041"</definedName>
    <definedName name="IQ_DIV_PAYMENT_DATE" hidden="1">"c2205"</definedName>
    <definedName name="IQ_DIV_RECORD_DATE" hidden="1">"c2204"</definedName>
    <definedName name="IQ_DIV_SHARE" hidden="1">"c330"</definedName>
    <definedName name="IQ_DIVEST_CF" hidden="1">"c331"</definedName>
    <definedName name="IQ_DIVID_SHARE" hidden="1">"c1366"</definedName>
    <definedName name="IQ_DIVIDEND_YIELD" hidden="1">"c332"</definedName>
    <definedName name="IQ_DO" hidden="1">"c333"</definedName>
    <definedName name="IQ_DO_ASSETS_CURRENT" hidden="1">"c334"</definedName>
    <definedName name="IQ_DO_ASSETS_LT" hidden="1">"c335"</definedName>
    <definedName name="IQ_DO_CF" hidden="1">"c336"</definedName>
    <definedName name="IQ_DPAC_ACC" hidden="1">"c2799"</definedName>
    <definedName name="IQ_DPAC_AMORT" hidden="1">"c2795"</definedName>
    <definedName name="IQ_DPAC_BEG" hidden="1">"c2791"</definedName>
    <definedName name="IQ_DPAC_COMMISSIONS" hidden="1">"c2792"</definedName>
    <definedName name="IQ_DPAC_END" hidden="1">"c2801"</definedName>
    <definedName name="IQ_DPAC_FX" hidden="1">"c2798"</definedName>
    <definedName name="IQ_DPAC_OTHER_ADJ" hidden="1">"c2800"</definedName>
    <definedName name="IQ_DPAC_OTHERS" hidden="1">"c2793"</definedName>
    <definedName name="IQ_DPAC_PERIOD" hidden="1">"c2794"</definedName>
    <definedName name="IQ_DPAC_REAL_GAIN" hidden="1">"c2797"</definedName>
    <definedName name="IQ_DPAC_UNREAL_GAIN" hidden="1">"c2796"</definedName>
    <definedName name="IQ_DPS_10YR_ANN_GROWTH" hidden="1">"c337"</definedName>
    <definedName name="IQ_DPS_1YR_ANN_GROWTH" hidden="1">"c338"</definedName>
    <definedName name="IQ_DPS_2YR_ANN_GROWTH" hidden="1">"c339"</definedName>
    <definedName name="IQ_DPS_3YR_ANN_GROWTH" hidden="1">"c340"</definedName>
    <definedName name="IQ_DPS_5YR_ANN_GROWTH" hidden="1">"c341"</definedName>
    <definedName name="IQ_DPS_7YR_ANN_GROWTH" hidden="1">"c342"</definedName>
    <definedName name="IQ_DURATION" hidden="1">"c2181"</definedName>
    <definedName name="IQ_EARNING_ASSET_YIELD" hidden="1">"c343"</definedName>
    <definedName name="IQ_EARNING_CO" hidden="1">"c344"</definedName>
    <definedName name="IQ_EARNING_CO_10YR_ANN_GROWTH" hidden="1">"c345"</definedName>
    <definedName name="IQ_EARNING_CO_1YR_ANN_GROWTH" hidden="1">"c346"</definedName>
    <definedName name="IQ_EARNING_CO_2YR_ANN_GROWTH" hidden="1">"c347"</definedName>
    <definedName name="IQ_EARNING_CO_3YR_ANN_GROWTH" hidden="1">"c348"</definedName>
    <definedName name="IQ_EARNING_CO_5YR_ANN_GROWTH" hidden="1">"c349"</definedName>
    <definedName name="IQ_EARNING_CO_7YR_ANN_GROWTH" hidden="1">"c350"</definedName>
    <definedName name="IQ_EARNING_CO_MARGIN" hidden="1">"c351"</definedName>
    <definedName name="IQ_EARNINGS_ANNOUNCE_DATE" hidden="1">"c1649"</definedName>
    <definedName name="IQ_EBIT" hidden="1">"c352"</definedName>
    <definedName name="IQ_EBIT_10YR_ANN_GROWTH" hidden="1">"c353"</definedName>
    <definedName name="IQ_EBIT_1YR_ANN_GROWTH" hidden="1">"c354"</definedName>
    <definedName name="IQ_EBIT_2YR_ANN_GROWTH" hidden="1">"c355"</definedName>
    <definedName name="IQ_EBIT_3YR_ANN_GROWTH" hidden="1">"c356"</definedName>
    <definedName name="IQ_EBIT_5YR_ANN_GROWTH" hidden="1">"c357"</definedName>
    <definedName name="IQ_EBIT_7YR_ANN_GROWTH" hidden="1">"c358"</definedName>
    <definedName name="IQ_EBIT_EQ_INC" hidden="1">"c3498"</definedName>
    <definedName name="IQ_EBIT_EQ_INC_EXCL_SBC" hidden="1">"c3502"</definedName>
    <definedName name="IQ_EBIT_EXCL_SBC" hidden="1">"c3082"</definedName>
    <definedName name="IQ_EBIT_INT" hidden="1">"c360"</definedName>
    <definedName name="IQ_EBIT_MARGIN" hidden="1">"c359"</definedName>
    <definedName name="IQ_EBIT_OVER_IE" hidden="1">"c1369"</definedName>
    <definedName name="IQ_EBITA" hidden="1">"c1910"</definedName>
    <definedName name="IQ_EBITA_10YR_ANN_GROWTH" hidden="1">"c1954"</definedName>
    <definedName name="IQ_EBITA_1YR_ANN_GROWTH" hidden="1">"c1949"</definedName>
    <definedName name="IQ_EBITA_2YR_ANN_GROWTH" hidden="1">"c1950"</definedName>
    <definedName name="IQ_EBITA_3YR_ANN_GROWTH" hidden="1">"c1951"</definedName>
    <definedName name="IQ_EBITA_5YR_ANN_GROWTH" hidden="1">"c1952"</definedName>
    <definedName name="IQ_EBITA_7YR_ANN_GROWTH" hidden="1">"c1953"</definedName>
    <definedName name="IQ_EBITA_EQ_INC" hidden="1">"c3497"</definedName>
    <definedName name="IQ_EBITA_EQ_INC_EXCL_SBC" hidden="1">"c3501"</definedName>
    <definedName name="IQ_EBITA_EXCL_SBC" hidden="1">"c3080"</definedName>
    <definedName name="IQ_EBITA_MARGIN" hidden="1">"c1963"</definedName>
    <definedName name="IQ_EBITDA" hidden="1">"c361"</definedName>
    <definedName name="IQ_EBITDA_10YR_ANN_GROWTH" hidden="1">"c362"</definedName>
    <definedName name="IQ_EBITDA_1YR_ANN_GROWTH" hidden="1">"c363"</definedName>
    <definedName name="IQ_EBITDA_2YR_ANN_GROWTH" hidden="1">"c364"</definedName>
    <definedName name="IQ_EBITDA_3YR_ANN_GROWTH" hidden="1">"c365"</definedName>
    <definedName name="IQ_EBITDA_5YR_ANN_GROWTH" hidden="1">"c366"</definedName>
    <definedName name="IQ_EBITDA_7YR_ANN_GROWTH" hidden="1">"c367"</definedName>
    <definedName name="IQ_EBITDA_CAPEX_INT" hidden="1">"c368"</definedName>
    <definedName name="IQ_EBITDA_CAPEX_OVER_TOTAL_IE" hidden="1">"c1370"</definedName>
    <definedName name="IQ_EBITDA_EQ_INC" hidden="1">"c3496"</definedName>
    <definedName name="IQ_EBITDA_EQ_INC_EXCL_SBC" hidden="1">"c3500"</definedName>
    <definedName name="IQ_EBITDA_EXCL_SBC" hidden="1">"c3081"</definedName>
    <definedName name="IQ_EBITDA_INT" hidden="1">"c373"</definedName>
    <definedName name="IQ_EBITDA_MARGIN" hidden="1">"c372"</definedName>
    <definedName name="IQ_EBITDA_OVER_TOTAL_IE" hidden="1">"c1371"</definedName>
    <definedName name="IQ_EBITDAR" hidden="1">"c2989"</definedName>
    <definedName name="IQ_EBITDAR_EQ_INC" hidden="1">"c3499"</definedName>
    <definedName name="IQ_EBITDAR_EQ_INC_EXCL_SBC" hidden="1">"c3503"</definedName>
    <definedName name="IQ_EBITDAR_EXCL_SBC" hidden="1">"c3083"</definedName>
    <definedName name="IQ_EBT" hidden="1">"c376"</definedName>
    <definedName name="IQ_EBT_BNK" hidden="1">"c377"</definedName>
    <definedName name="IQ_EBT_BR" hidden="1">"c378"</definedName>
    <definedName name="IQ_EBT_EXCL" hidden="1">"c379"</definedName>
    <definedName name="IQ_EBT_EXCL_BNK" hidden="1">"c380"</definedName>
    <definedName name="IQ_EBT_EXCL_BR" hidden="1">"c381"</definedName>
    <definedName name="IQ_EBT_EXCL_FIN" hidden="1">"c382"</definedName>
    <definedName name="IQ_EBT_EXCL_INS" hidden="1">"c383"</definedName>
    <definedName name="IQ_EBT_EXCL_MARGIN" hidden="1">"c1462"</definedName>
    <definedName name="IQ_EBT_EXCL_REIT" hidden="1">"c384"</definedName>
    <definedName name="IQ_EBT_EXCL_UTI" hidden="1">"c385"</definedName>
    <definedName name="IQ_EBT_FIN" hidden="1">"c386"</definedName>
    <definedName name="IQ_EBT_INCL_MARGIN" hidden="1">"c387"</definedName>
    <definedName name="IQ_EBT_INS" hidden="1">"c388"</definedName>
    <definedName name="IQ_EBT_REIT" hidden="1">"c389"</definedName>
    <definedName name="IQ_EBT_UTI" hidden="1">"c390"</definedName>
    <definedName name="IQ_EFFECT_SPECIAL_CHARGE" hidden="1">"c1595"</definedName>
    <definedName name="IQ_EFFECT_TAX_RATE" hidden="1">"c1899"</definedName>
    <definedName name="IQ_EFFICIENCY_RATIO" hidden="1">"c391"</definedName>
    <definedName name="IQ_EMPLOYEES" hidden="1">"c392"</definedName>
    <definedName name="IQ_ENTERPRISE_VALUE" hidden="1">"c1348"</definedName>
    <definedName name="IQ_EPS_10YR_ANN_GROWTH" hidden="1">"c393"</definedName>
    <definedName name="IQ_EPS_1YR_ANN_GROWTH" hidden="1">"c394"</definedName>
    <definedName name="IQ_EPS_2YR_ANN_GROWTH" hidden="1">"c395"</definedName>
    <definedName name="IQ_EPS_3YR_ANN_GROWTH" hidden="1">"c396"</definedName>
    <definedName name="IQ_EPS_5YR_ANN_GROWTH" hidden="1">"c397"</definedName>
    <definedName name="IQ_EPS_7YR_ANN_GROWTH" hidden="1">"c398"</definedName>
    <definedName name="IQ_EPS_ACT_OR_EST" hidden="1">"c2213"</definedName>
    <definedName name="IQ_EPS_EST" hidden="1">"c399"</definedName>
    <definedName name="IQ_EPS_HIGH_EST" hidden="1">"c400"</definedName>
    <definedName name="IQ_EPS_LOW_EST" hidden="1">"c401"</definedName>
    <definedName name="IQ_EPS_MEDIAN_EST" hidden="1">"c1661"</definedName>
    <definedName name="IQ_EPS_NORM" hidden="1">"c1902"</definedName>
    <definedName name="IQ_EPS_NUM_EST" hidden="1">"c402"</definedName>
    <definedName name="IQ_EPS_STDDEV_EST" hidden="1">"c403"</definedName>
    <definedName name="IQ_EQUITY_AFFIL" hidden="1">"c1451"</definedName>
    <definedName name="IQ_EQUITY_METHOD" hidden="1">"c404"</definedName>
    <definedName name="IQ_EQV_OVER_BV" hidden="1">"c1596"</definedName>
    <definedName name="IQ_EQV_OVER_LTM_PRETAX_INC" hidden="1">"c1390"</definedName>
    <definedName name="IQ_ESOP_DEBT" hidden="1">"c1597"</definedName>
    <definedName name="IQ_EST_ACT_EPS" hidden="1">"c1648"</definedName>
    <definedName name="IQ_EST_CURRENCY" hidden="1">"c2140"</definedName>
    <definedName name="IQ_EST_DATE" hidden="1">"c1634"</definedName>
    <definedName name="IQ_EST_EPS_DIFF" hidden="1">"c1864"</definedName>
    <definedName name="IQ_EST_EPS_GROWTH_1YR" hidden="1">"c1636"</definedName>
    <definedName name="IQ_EST_EPS_GROWTH_5YR" hidden="1">"c1655"</definedName>
    <definedName name="IQ_EST_EPS_GROWTH_Q_1YR" hidden="1">"c1641"</definedName>
    <definedName name="IQ_EV_OVER_EMPLOYEE" hidden="1">"c1428"</definedName>
    <definedName name="IQ_EV_OVER_LTM_EBIT" hidden="1">"c1426"</definedName>
    <definedName name="IQ_EV_OVER_LTM_EBITDA" hidden="1">"c1427"</definedName>
    <definedName name="IQ_EV_OVER_LTM_REVENUE" hidden="1">"c1429"</definedName>
    <definedName name="IQ_EVAL_DATE" hidden="1">"c2180"</definedName>
    <definedName name="IQ_EXCHANGE" hidden="1">"c405"</definedName>
    <definedName name="IQ_EXERCISE_PRICE" hidden="1">"c1897"</definedName>
    <definedName name="IQ_EXERCISED" hidden="1">"c406"</definedName>
    <definedName name="IQ_EXP_RETURN_PENSION_DOMESTIC" hidden="1">"c407"</definedName>
    <definedName name="IQ_EXP_RETURN_PENSION_FOREIGN" hidden="1">"c408"</definedName>
    <definedName name="IQ_EXPLORE_DRILL" hidden="1">"c409"</definedName>
    <definedName name="IQ_EXTRA_ACC_ITEMS" hidden="1">"c410"</definedName>
    <definedName name="IQ_EXTRA_ACC_ITEMS_BNK" hidden="1">"c411"</definedName>
    <definedName name="IQ_EXTRA_ACC_ITEMS_BR" hidden="1">"c412"</definedName>
    <definedName name="IQ_EXTRA_ACC_ITEMS_FIN" hidden="1">"c413"</definedName>
    <definedName name="IQ_EXTRA_ACC_ITEMS_INS" hidden="1">"c414"</definedName>
    <definedName name="IQ_EXTRA_ACC_ITEMS_REIT" hidden="1">"c415"</definedName>
    <definedName name="IQ_EXTRA_ACC_ITEMS_UTI" hidden="1">"c416"</definedName>
    <definedName name="IQ_EXTRA_ITEMS" hidden="1">"c1459"</definedName>
    <definedName name="IQ_FDIC" hidden="1">"c417"</definedName>
    <definedName name="IQ_FEDFUNDS_SOLD" hidden="1">"c2256"</definedName>
    <definedName name="IQ_FFO" hidden="1">"c1574"</definedName>
    <definedName name="IQ_FFO_PAYOUT_RATIO" hidden="1">"c3492"</definedName>
    <definedName name="IQ_FHLB_DEBT" hidden="1">"c423"</definedName>
    <definedName name="IQ_FHLB_DUE_CY" hidden="1">"c2080"</definedName>
    <definedName name="IQ_FHLB_DUE_CY1" hidden="1">"c2081"</definedName>
    <definedName name="IQ_FHLB_DUE_CY2" hidden="1">"c2082"</definedName>
    <definedName name="IQ_FHLB_DUE_CY3" hidden="1">"c2083"</definedName>
    <definedName name="IQ_FHLB_DUE_CY4" hidden="1">"c2084"</definedName>
    <definedName name="IQ_FHLB_DUE_NEXT_FIVE" hidden="1">"c2085"</definedName>
    <definedName name="IQ_FILING_CURRENCY" hidden="1">"c2129"</definedName>
    <definedName name="IQ_FILINGDATE_BS" hidden="1">"c424"</definedName>
    <definedName name="IQ_FILINGDATE_CF" hidden="1">"c425"</definedName>
    <definedName name="IQ_FILINGDATE_IS" hidden="1">"c426"</definedName>
    <definedName name="IQ_FILM_RIGHTS" hidden="1">"c2254"</definedName>
    <definedName name="IQ_FIN_DIV_ASSETS_CURRENT" hidden="1">"c427"</definedName>
    <definedName name="IQ_FIN_DIV_ASSETS_LT" hidden="1">"c428"</definedName>
    <definedName name="IQ_FIN_DIV_DEBT_CURRENT" hidden="1">"c429"</definedName>
    <definedName name="IQ_FIN_DIV_DEBT_LT" hidden="1">"c430"</definedName>
    <definedName name="IQ_FIN_DIV_EXP" hidden="1">"c431"</definedName>
    <definedName name="IQ_FIN_DIV_INT_EXP" hidden="1">"c432"</definedName>
    <definedName name="IQ_FIN_DIV_LIAB_CURRENT" hidden="1">"c433"</definedName>
    <definedName name="IQ_FIN_DIV_LIAB_LT" hidden="1">"c434"</definedName>
    <definedName name="IQ_FIN_DIV_LOANS_CURRENT" hidden="1">"c435"</definedName>
    <definedName name="IQ_FIN_DIV_LOANS_LT" hidden="1">"c436"</definedName>
    <definedName name="IQ_FIN_DIV_REV" hidden="1">"c437"</definedName>
    <definedName name="IQ_FINANCING_CASH" hidden="1">"c1405"</definedName>
    <definedName name="IQ_FINANCING_CASH_SUPPL" hidden="1">"c1406"</definedName>
    <definedName name="IQ_FINISHED_INV" hidden="1">"c438"</definedName>
    <definedName name="IQ_FIRST_INT_DATE" hidden="1">"c2186"</definedName>
    <definedName name="IQ_FIRST_YEAR_LIFE" hidden="1">"c439"</definedName>
    <definedName name="IQ_FIRST_YEAR_LIFE_PREM" hidden="1">"c2787"</definedName>
    <definedName name="IQ_FIRST_YEAR_PREM" hidden="1">"c2786"</definedName>
    <definedName name="IQ_FIRSTPRICINGDATE" hidden="1">"c3050"</definedName>
    <definedName name="IQ_FISCAL_Q" hidden="1">"c440"</definedName>
    <definedName name="IQ_FISCAL_Y" hidden="1">"c441"</definedName>
    <definedName name="IQ_FIVE_PERCENT_OWNER" hidden="1">"c442"</definedName>
    <definedName name="IQ_FIVEPERCENT_PERCENT" hidden="1">"c443"</definedName>
    <definedName name="IQ_FIVEPERCENT_SHARES" hidden="1">"c444"</definedName>
    <definedName name="IQ_FIXED_ASSET_TURNS" hidden="1">"c445"</definedName>
    <definedName name="IQ_FLOAT_PERCENT" hidden="1">"c1575"</definedName>
    <definedName name="IQ_FOREIGN_DEP_IB" hidden="1">"c446"</definedName>
    <definedName name="IQ_FOREIGN_DEP_NON_IB" hidden="1">"c447"</definedName>
    <definedName name="IQ_FOREIGN_EXCHANGE" hidden="1">"c1376"</definedName>
    <definedName name="IQ_FOREIGN_LOANS" hidden="1">"c448"</definedName>
    <definedName name="IQ_FQ" hidden="1">500</definedName>
    <definedName name="IQ_FUEL" hidden="1">"c449"</definedName>
    <definedName name="IQ_FULL_TIME" hidden="1">"c450"</definedName>
    <definedName name="IQ_FWD_CY" hidden="1">10001</definedName>
    <definedName name="IQ_FWD_CY1" hidden="1">10002</definedName>
    <definedName name="IQ_FWD_CY2" hidden="1">10003</definedName>
    <definedName name="IQ_FWD_FY" hidden="1">1001</definedName>
    <definedName name="IQ_FWD_FY1" hidden="1">1002</definedName>
    <definedName name="IQ_FWD_FY2" hidden="1">1003</definedName>
    <definedName name="IQ_FWD_Q" hidden="1">501</definedName>
    <definedName name="IQ_FWD_Q1" hidden="1">502</definedName>
    <definedName name="IQ_FWD_Q2" hidden="1">503</definedName>
    <definedName name="IQ_FX" hidden="1">"c451"</definedName>
    <definedName name="IQ_FY" hidden="1">1000</definedName>
    <definedName name="IQ_GA_EXP" hidden="1">"c2241"</definedName>
    <definedName name="IQ_GAIN_ASSETS" hidden="1">"c452"</definedName>
    <definedName name="IQ_GAIN_ASSETS_BNK" hidden="1">"c453"</definedName>
    <definedName name="IQ_GAIN_ASSETS_BR" hidden="1">"c454"</definedName>
    <definedName name="IQ_GAIN_ASSETS_CF" hidden="1">"c455"</definedName>
    <definedName name="IQ_GAIN_ASSETS_CF_BNK" hidden="1">"c456"</definedName>
    <definedName name="IQ_GAIN_ASSETS_CF_BR" hidden="1">"c457"</definedName>
    <definedName name="IQ_GAIN_ASSETS_CF_FIN" hidden="1">"c458"</definedName>
    <definedName name="IQ_GAIN_ASSETS_CF_INS" hidden="1">"c459"</definedName>
    <definedName name="IQ_GAIN_ASSETS_CF_REIT" hidden="1">"c460"</definedName>
    <definedName name="IQ_GAIN_ASSETS_CF_UTI" hidden="1">"c461"</definedName>
    <definedName name="IQ_GAIN_ASSETS_FIN" hidden="1">"c462"</definedName>
    <definedName name="IQ_GAIN_ASSETS_INS" hidden="1">"c463"</definedName>
    <definedName name="IQ_GAIN_ASSETS_REIT" hidden="1">"c471"</definedName>
    <definedName name="IQ_GAIN_ASSETS_REV" hidden="1">"c472"</definedName>
    <definedName name="IQ_GAIN_ASSETS_REV_BNK" hidden="1">"c473"</definedName>
    <definedName name="IQ_GAIN_ASSETS_REV_BR" hidden="1">"c474"</definedName>
    <definedName name="IQ_GAIN_ASSETS_REV_FIN" hidden="1">"c475"</definedName>
    <definedName name="IQ_GAIN_ASSETS_REV_INS" hidden="1">"c476"</definedName>
    <definedName name="IQ_GAIN_ASSETS_REV_REIT" hidden="1">"c477"</definedName>
    <definedName name="IQ_GAIN_ASSETS_REV_UTI" hidden="1">"c478"</definedName>
    <definedName name="IQ_GAIN_ASSETS_UTI" hidden="1">"c479"</definedName>
    <definedName name="IQ_GAIN_INVEST" hidden="1">"c1463"</definedName>
    <definedName name="IQ_GAIN_INVEST_BNK" hidden="1">"c1582"</definedName>
    <definedName name="IQ_GAIN_INVEST_BR" hidden="1">"c1464"</definedName>
    <definedName name="IQ_GAIN_INVEST_CF" hidden="1">"c480"</definedName>
    <definedName name="IQ_GAIN_INVEST_CF_BNK" hidden="1">"c481"</definedName>
    <definedName name="IQ_GAIN_INVEST_CF_BR" hidden="1">"c482"</definedName>
    <definedName name="IQ_GAIN_INVEST_CF_FIN" hidden="1">"c483"</definedName>
    <definedName name="IQ_GAIN_INVEST_CF_INS" hidden="1">"c484"</definedName>
    <definedName name="IQ_GAIN_INVEST_CF_REIT" hidden="1">"c485"</definedName>
    <definedName name="IQ_GAIN_INVEST_CF_UTI" hidden="1">"c486"</definedName>
    <definedName name="IQ_GAIN_INVEST_FIN" hidden="1">"c1465"</definedName>
    <definedName name="IQ_GAIN_INVEST_INS" hidden="1">"c1466"</definedName>
    <definedName name="IQ_GAIN_INVEST_REIT" hidden="1">"c1467"</definedName>
    <definedName name="IQ_GAIN_INVEST_REV" hidden="1">"c494"</definedName>
    <definedName name="IQ_GAIN_INVEST_REV_BNK" hidden="1">"c495"</definedName>
    <definedName name="IQ_GAIN_INVEST_REV_BR" hidden="1">"c496"</definedName>
    <definedName name="IQ_GAIN_INVEST_REV_FIN" hidden="1">"c497"</definedName>
    <definedName name="IQ_GAIN_INVEST_REV_INS" hidden="1">"c498"</definedName>
    <definedName name="IQ_GAIN_INVEST_REV_REIT" hidden="1">"c499"</definedName>
    <definedName name="IQ_GAIN_INVEST_REV_UTI" hidden="1">"c500"</definedName>
    <definedName name="IQ_GAIN_INVEST_UTI" hidden="1">"c1468"</definedName>
    <definedName name="IQ_GAIN_LOANS_REC" hidden="1">"c501"</definedName>
    <definedName name="IQ_GAIN_LOANS_RECEIV" hidden="1">"c502"</definedName>
    <definedName name="IQ_GAIN_LOANS_RECEIV_REV_FIN" hidden="1">"c503"</definedName>
    <definedName name="IQ_GAIN_LOANS_REV" hidden="1">"c504"</definedName>
    <definedName name="IQ_GAIN_SALE_ASSETS" hidden="1">"c1377"</definedName>
    <definedName name="IQ_GOODWILL_NET" hidden="1">"c1380"</definedName>
    <definedName name="IQ_GP" hidden="1">"c511"</definedName>
    <definedName name="IQ_GP_10YR_ANN_GROWTH" hidden="1">"c512"</definedName>
    <definedName name="IQ_GP_1YR_ANN_GROWTH" hidden="1">"c513"</definedName>
    <definedName name="IQ_GP_2YR_ANN_GROWTH" hidden="1">"c514"</definedName>
    <definedName name="IQ_GP_3YR_ANN_GROWTH" hidden="1">"c515"</definedName>
    <definedName name="IQ_GP_5YR_ANN_GROWTH" hidden="1">"c516"</definedName>
    <definedName name="IQ_GP_7YR_ANN_GROWTH" hidden="1">"c517"</definedName>
    <definedName name="IQ_GPPE" hidden="1">"c518"</definedName>
    <definedName name="IQ_GROSS_AH_EARNED" hidden="1">"c2742"</definedName>
    <definedName name="IQ_GROSS_CLAIM_EXP_INCUR" hidden="1">"c2755"</definedName>
    <definedName name="IQ_GROSS_CLAIM_EXP_PAID" hidden="1">"c2758"</definedName>
    <definedName name="IQ_GROSS_CLAIM_EXP_RES" hidden="1">"c2752"</definedName>
    <definedName name="IQ_GROSS_DIVID" hidden="1">"c1446"</definedName>
    <definedName name="IQ_GROSS_EARNED" hidden="1">"c2732"</definedName>
    <definedName name="IQ_GROSS_LIFE_EARNED" hidden="1">"c2737"</definedName>
    <definedName name="IQ_GROSS_LIFE_IN_FORCE" hidden="1">"c2767"</definedName>
    <definedName name="IQ_GROSS_LOANS" hidden="1">"c521"</definedName>
    <definedName name="IQ_GROSS_LOANS_10YR_ANN_GROWTH" hidden="1">"c522"</definedName>
    <definedName name="IQ_GROSS_LOANS_1YR_ANN_GROWTH" hidden="1">"c523"</definedName>
    <definedName name="IQ_GROSS_LOANS_2YR_ANN_GROWTH" hidden="1">"c524"</definedName>
    <definedName name="IQ_GROSS_LOANS_3YR_ANN_GROWTH" hidden="1">"c525"</definedName>
    <definedName name="IQ_GROSS_LOANS_5YR_ANN_GROWTH" hidden="1">"c526"</definedName>
    <definedName name="IQ_GROSS_LOANS_7YR_ANN_GROWTH" hidden="1">"c527"</definedName>
    <definedName name="IQ_GROSS_LOANS_TOTAL_DEPOSITS" hidden="1">"c528"</definedName>
    <definedName name="IQ_GROSS_MARGIN" hidden="1">"c529"</definedName>
    <definedName name="IQ_GROSS_PC_EARNED" hidden="1">"c2747"</definedName>
    <definedName name="IQ_GROSS_PROFIT" hidden="1">"c1378"</definedName>
    <definedName name="IQ_GROSS_SPRD" hidden="1">"c2155"</definedName>
    <definedName name="IQ_GROSS_WRITTEN" hidden="1">"c2726"</definedName>
    <definedName name="IQ_GW" hidden="1">"c530"</definedName>
    <definedName name="IQ_GW_AMORT_BR" hidden="1">"c532"</definedName>
    <definedName name="IQ_GW_AMORT_FIN" hidden="1">"c540"</definedName>
    <definedName name="IQ_GW_AMORT_INS" hidden="1">"c541"</definedName>
    <definedName name="IQ_GW_AMORT_REIT" hidden="1">"c542"</definedName>
    <definedName name="IQ_GW_AMORT_UTI" hidden="1">"c543"</definedName>
    <definedName name="IQ_GW_INTAN_AMORT" hidden="1">"c1469"</definedName>
    <definedName name="IQ_GW_INTAN_AMORT_BNK" hidden="1">"c544"</definedName>
    <definedName name="IQ_GW_INTAN_AMORT_BR" hidden="1">"c1470"</definedName>
    <definedName name="IQ_GW_INTAN_AMORT_CF" hidden="1">"c1471"</definedName>
    <definedName name="IQ_GW_INTAN_AMORT_CF_BNK" hidden="1">"c1472"</definedName>
    <definedName name="IQ_GW_INTAN_AMORT_CF_BR" hidden="1">"c1473"</definedName>
    <definedName name="IQ_GW_INTAN_AMORT_CF_FIN" hidden="1">"c1474"</definedName>
    <definedName name="IQ_GW_INTAN_AMORT_CF_INS" hidden="1">"c1475"</definedName>
    <definedName name="IQ_GW_INTAN_AMORT_CF_REIT" hidden="1">"c1476"</definedName>
    <definedName name="IQ_GW_INTAN_AMORT_CF_UTI" hidden="1">"c1477"</definedName>
    <definedName name="IQ_GW_INTAN_AMORT_FIN" hidden="1">"c1478"</definedName>
    <definedName name="IQ_GW_INTAN_AMORT_INS" hidden="1">"c1479"</definedName>
    <definedName name="IQ_GW_INTAN_AMORT_REIT" hidden="1">"c1480"</definedName>
    <definedName name="IQ_GW_INTAN_AMORT_UTI" hidden="1">"c1481"</definedName>
    <definedName name="IQ_HIGHPRICE" hidden="1">"c545"</definedName>
    <definedName name="IQ_HOMEOWNERS_WRITTEN" hidden="1">"c546"</definedName>
    <definedName name="IQ_IMPAIR_OIL" hidden="1">"c547"</definedName>
    <definedName name="IQ_IMPAIRMENT_GW" hidden="1">"c548"</definedName>
    <definedName name="IQ_IMPUT_OPER_LEASE_DEPR" hidden="1">"c2987"</definedName>
    <definedName name="IQ_IMPUT_OPER_LEASE_INT_EXP" hidden="1">"c2986"</definedName>
    <definedName name="IQ_INC_AFTER_TAX" hidden="1">"c1598"</definedName>
    <definedName name="IQ_INC_AVAIL_EXCL" hidden="1">"c1395"</definedName>
    <definedName name="IQ_INC_AVAIL_INCL" hidden="1">"c1396"</definedName>
    <definedName name="IQ_INC_BEFORE_TAX" hidden="1">"c1375"</definedName>
    <definedName name="IQ_INC_EQUITY" hidden="1">"c549"</definedName>
    <definedName name="IQ_INC_EQUITY_BR" hidden="1">"c550"</definedName>
    <definedName name="IQ_INC_EQUITY_CF" hidden="1">"c551"</definedName>
    <definedName name="IQ_INC_EQUITY_FIN" hidden="1">"c552"</definedName>
    <definedName name="IQ_INC_EQUITY_INS" hidden="1">"c553"</definedName>
    <definedName name="IQ_INC_EQUITY_REC_BNK" hidden="1">"c554"</definedName>
    <definedName name="IQ_INC_EQUITY_REIT" hidden="1">"c555"</definedName>
    <definedName name="IQ_INC_EQUITY_REV_BNK" hidden="1">"c556"</definedName>
    <definedName name="IQ_INC_EQUITY_UTI" hidden="1">"c557"</definedName>
    <definedName name="IQ_INC_REAL_ESTATE_REC" hidden="1">"c558"</definedName>
    <definedName name="IQ_INC_REAL_ESTATE_REV" hidden="1">"c559"</definedName>
    <definedName name="IQ_INC_TAX" hidden="1">"c560"</definedName>
    <definedName name="IQ_INC_TAX_EXCL" hidden="1">"c1599"</definedName>
    <definedName name="IQ_INC_TAX_PAY_CURRENT" hidden="1">"c561"</definedName>
    <definedName name="IQ_INC_TRADE_ACT" hidden="1">"c562"</definedName>
    <definedName name="IQ_INS_ANNUITY_LIAB" hidden="1">"c563"</definedName>
    <definedName name="IQ_INS_ANNUITY_REV" hidden="1">"c2788"</definedName>
    <definedName name="IQ_INS_DIV_EXP" hidden="1">"c564"</definedName>
    <definedName name="IQ_INS_DIV_REV" hidden="1">"c565"</definedName>
    <definedName name="IQ_INS_IN_FORCE" hidden="1">"c566"</definedName>
    <definedName name="IQ_INS_LIAB" hidden="1">"c567"</definedName>
    <definedName name="IQ_INS_POLICY_EXP" hidden="1">"c568"</definedName>
    <definedName name="IQ_INS_REV" hidden="1">"c569"</definedName>
    <definedName name="IQ_INS_SETTLE" hidden="1">"c570"</definedName>
    <definedName name="IQ_INS_SETTLE_BNK" hidden="1">"c571"</definedName>
    <definedName name="IQ_INS_SETTLE_BR" hidden="1">"c572"</definedName>
    <definedName name="IQ_INS_SETTLE_FIN" hidden="1">"c573"</definedName>
    <definedName name="IQ_INS_SETTLE_INS" hidden="1">"c574"</definedName>
    <definedName name="IQ_INS_SETTLE_REIT" hidden="1">"c575"</definedName>
    <definedName name="IQ_INS_SETTLE_UTI" hidden="1">"c576"</definedName>
    <definedName name="IQ_INSIDER_3MTH_BOUGHT_PCT" hidden="1">"c1534"</definedName>
    <definedName name="IQ_INSIDER_3MTH_NET_PCT" hidden="1">"c1535"</definedName>
    <definedName name="IQ_INSIDER_3MTH_SOLD_PCT" hidden="1">"c1533"</definedName>
    <definedName name="IQ_INSIDER_6MTH_BOUGHT_PCT" hidden="1">"c1537"</definedName>
    <definedName name="IQ_INSIDER_6MTH_NET_PCT" hidden="1">"c1538"</definedName>
    <definedName name="IQ_INSIDER_6MTH_SOLD_PCT" hidden="1">"c1536"</definedName>
    <definedName name="IQ_INSIDER_OVER_TOTAL" hidden="1">"c1581"</definedName>
    <definedName name="IQ_INSIDER_OWNER" hidden="1">"c577"</definedName>
    <definedName name="IQ_INSIDER_PERCENT" hidden="1">"c578"</definedName>
    <definedName name="IQ_INSIDER_SHARES" hidden="1">"c579"</definedName>
    <definedName name="IQ_INSTITUTIONAL_OVER_TOTAL" hidden="1">"c1580"</definedName>
    <definedName name="IQ_INSTITUTIONAL_OWNER" hidden="1">"c580"</definedName>
    <definedName name="IQ_INSTITUTIONAL_PERCENT" hidden="1">"c581"</definedName>
    <definedName name="IQ_INSTITUTIONAL_SHARES" hidden="1">"c582"</definedName>
    <definedName name="IQ_INSUR_RECEIV" hidden="1">"c1600"</definedName>
    <definedName name="IQ_INT_BORROW" hidden="1">"c583"</definedName>
    <definedName name="IQ_INT_DEPOSITS" hidden="1">"c584"</definedName>
    <definedName name="IQ_INT_DIV_INC" hidden="1">"c585"</definedName>
    <definedName name="IQ_INT_EXP_BR" hidden="1">"c586"</definedName>
    <definedName name="IQ_INT_EXP_COVERAGE" hidden="1">"c587"</definedName>
    <definedName name="IQ_INT_EXP_FIN" hidden="1">"c588"</definedName>
    <definedName name="IQ_INT_EXP_INCL_CAP" hidden="1">"c2988"</definedName>
    <definedName name="IQ_INT_EXP_INS" hidden="1">"c589"</definedName>
    <definedName name="IQ_INT_EXP_LTD" hidden="1">"c2086"</definedName>
    <definedName name="IQ_INT_EXP_REIT" hidden="1">"c590"</definedName>
    <definedName name="IQ_INT_EXP_TOTAL" hidden="1">"c591"</definedName>
    <definedName name="IQ_INT_EXP_UTI" hidden="1">"c592"</definedName>
    <definedName name="IQ_INT_INC_BR" hidden="1">"c593"</definedName>
    <definedName name="IQ_INT_INC_FIN" hidden="1">"c594"</definedName>
    <definedName name="IQ_INT_INC_INVEST" hidden="1">"c595"</definedName>
    <definedName name="IQ_INT_INC_LOANS" hidden="1">"c596"</definedName>
    <definedName name="IQ_INT_INC_REIT" hidden="1">"c597"</definedName>
    <definedName name="IQ_INT_INC_TOTAL" hidden="1">"c598"</definedName>
    <definedName name="IQ_INT_INC_UTI" hidden="1">"c599"</definedName>
    <definedName name="IQ_INT_INV_INC" hidden="1">"c600"</definedName>
    <definedName name="IQ_INT_INV_INC_REIT" hidden="1">"c601"</definedName>
    <definedName name="IQ_INT_INV_INC_UTI" hidden="1">"c602"</definedName>
    <definedName name="IQ_INT_ON_BORROWING_COVERAGE" hidden="1">"c603"</definedName>
    <definedName name="IQ_INT_RATE_SPREAD" hidden="1">"c604"</definedName>
    <definedName name="IQ_INTANGIBLES_NET" hidden="1">"c1407"</definedName>
    <definedName name="IQ_INTEREST_CASH_DEPOSITS" hidden="1">"c2255"</definedName>
    <definedName name="IQ_INTEREST_EXP" hidden="1">"c618"</definedName>
    <definedName name="IQ_INTEREST_EXP_NET" hidden="1">"c1450"</definedName>
    <definedName name="IQ_INTEREST_EXP_NON" hidden="1">"c1383"</definedName>
    <definedName name="IQ_INTEREST_EXP_SUPPL" hidden="1">"c1460"</definedName>
    <definedName name="IQ_INTEREST_INC" hidden="1">"c1393"</definedName>
    <definedName name="IQ_INTEREST_INC_NON" hidden="1">"c1384"</definedName>
    <definedName name="IQ_INTEREST_INVEST_INC" hidden="1">"c619"</definedName>
    <definedName name="IQ_INV_10YR_ANN_GROWTH" hidden="1">"c1930"</definedName>
    <definedName name="IQ_INV_1YR_ANN_GROWTH" hidden="1">"c1925"</definedName>
    <definedName name="IQ_INV_2YR_ANN_GROWTH" hidden="1">"c1926"</definedName>
    <definedName name="IQ_INV_3YR_ANN_GROWTH" hidden="1">"c1927"</definedName>
    <definedName name="IQ_INV_5YR_ANN_GROWTH" hidden="1">"c1928"</definedName>
    <definedName name="IQ_INV_7YR_ANN_GROWTH" hidden="1">"c1929"</definedName>
    <definedName name="IQ_INV_BANKING_FEE" hidden="1">"c620"</definedName>
    <definedName name="IQ_INV_METHOD" hidden="1">"c621"</definedName>
    <definedName name="IQ_INVENTORY" hidden="1">"c622"</definedName>
    <definedName name="IQ_INVENTORY_TURNS" hidden="1">"c623"</definedName>
    <definedName name="IQ_INVENTORY_UTI" hidden="1">"c624"</definedName>
    <definedName name="IQ_INVEST_DEBT" hidden="1">"c625"</definedName>
    <definedName name="IQ_INVEST_EQUITY_PREF" hidden="1">"c626"</definedName>
    <definedName name="IQ_INVEST_FHLB" hidden="1">"c627"</definedName>
    <definedName name="IQ_INVEST_LOANS_CF" hidden="1">"c628"</definedName>
    <definedName name="IQ_INVEST_LOANS_CF_BNK" hidden="1">"c629"</definedName>
    <definedName name="IQ_INVEST_LOANS_CF_BR" hidden="1">"c630"</definedName>
    <definedName name="IQ_INVEST_LOANS_CF_FIN" hidden="1">"c631"</definedName>
    <definedName name="IQ_INVEST_LOANS_CF_INS" hidden="1">"c632"</definedName>
    <definedName name="IQ_INVEST_LOANS_CF_REIT" hidden="1">"c633"</definedName>
    <definedName name="IQ_INVEST_LOANS_CF_UTI" hidden="1">"c634"</definedName>
    <definedName name="IQ_INVEST_REAL_ESTATE" hidden="1">"c635"</definedName>
    <definedName name="IQ_INVEST_SECURITY" hidden="1">"c636"</definedName>
    <definedName name="IQ_INVEST_SECURITY_CF" hidden="1">"c637"</definedName>
    <definedName name="IQ_INVEST_SECURITY_CF_BNK" hidden="1">"c638"</definedName>
    <definedName name="IQ_INVEST_SECURITY_CF_BR" hidden="1">"c639"</definedName>
    <definedName name="IQ_INVEST_SECURITY_CF_FIN" hidden="1">"c640"</definedName>
    <definedName name="IQ_INVEST_SECURITY_CF_INS" hidden="1">"c641"</definedName>
    <definedName name="IQ_INVEST_SECURITY_CF_REIT" hidden="1">"c642"</definedName>
    <definedName name="IQ_INVEST_SECURITY_CF_UTI" hidden="1">"c643"</definedName>
    <definedName name="IQ_IPRD" hidden="1">"c644"</definedName>
    <definedName name="IQ_ISS_DEBT_NET" hidden="1">"c1391"</definedName>
    <definedName name="IQ_ISS_STOCK_NET" hidden="1">"c1601"</definedName>
    <definedName name="IQ_ISSUE_CURRENCY" hidden="1">"c2156"</definedName>
    <definedName name="IQ_ISSUE_NAME" hidden="1">"c2142"</definedName>
    <definedName name="IQ_ISSUER" hidden="1">"c2143"</definedName>
    <definedName name="IQ_ISSUER_PARENT" hidden="1">"c2144"</definedName>
    <definedName name="IQ_JR_SUB_DEBT" hidden="1">"c2534"</definedName>
    <definedName name="IQ_JR_SUB_DEBT_EBITDA" hidden="1">"c2560"</definedName>
    <definedName name="IQ_JR_SUB_DEBT_EBITDA_CAPEX" hidden="1">"c2561"</definedName>
    <definedName name="IQ_JR_SUB_DEBT_PCT" hidden="1">"c2535"</definedName>
    <definedName name="IQ_LAND" hidden="1">"c645"</definedName>
    <definedName name="IQ_LAST_PMT_DATE" hidden="1">"c2188"</definedName>
    <definedName name="IQ_LAST_SPLIT_DATE" hidden="1">"c2095"</definedName>
    <definedName name="IQ_LAST_SPLIT_FACTOR" hidden="1">"c2093"</definedName>
    <definedName name="IQ_LASTPRICINGDATE" hidden="1">"c3051"</definedName>
    <definedName name="IQ_LASTSALEPRICE" hidden="1">"c646"</definedName>
    <definedName name="IQ_LASTSALEPRICE_DATE" hidden="1">"c2109"</definedName>
    <definedName name="IQ_LATESTK" hidden="1">1000</definedName>
    <definedName name="IQ_LATESTQ" hidden="1">500</definedName>
    <definedName name="IQ_LEGAL_SETTLE" hidden="1">"c647"</definedName>
    <definedName name="IQ_LEGAL_SETTLE_BNK" hidden="1">"c648"</definedName>
    <definedName name="IQ_LEGAL_SETTLE_BR" hidden="1">"c649"</definedName>
    <definedName name="IQ_LEGAL_SETTLE_FIN" hidden="1">"c650"</definedName>
    <definedName name="IQ_LEGAL_SETTLE_INS" hidden="1">"c651"</definedName>
    <definedName name="IQ_LEGAL_SETTLE_REIT" hidden="1">"c652"</definedName>
    <definedName name="IQ_LEGAL_SETTLE_UTI" hidden="1">"c653"</definedName>
    <definedName name="IQ_LEVERAGE_RATIO" hidden="1">"c654"</definedName>
    <definedName name="IQ_LEVERED_FCF" hidden="1">"c1907"</definedName>
    <definedName name="IQ_LFCF_10YR_ANN_GROWTH" hidden="1">"c1942"</definedName>
    <definedName name="IQ_LFCF_1YR_ANN_GROWTH" hidden="1">"c1937"</definedName>
    <definedName name="IQ_LFCF_2YR_ANN_GROWTH" hidden="1">"c1938"</definedName>
    <definedName name="IQ_LFCF_3YR_ANN_GROWTH" hidden="1">"c1939"</definedName>
    <definedName name="IQ_LFCF_5YR_ANN_GROWTH" hidden="1">"c1940"</definedName>
    <definedName name="IQ_LFCF_7YR_ANN_GROWTH" hidden="1">"c1941"</definedName>
    <definedName name="IQ_LFCF_MARGIN" hidden="1">"c1961"</definedName>
    <definedName name="IQ_LH_STATUTORY_SURPLUS" hidden="1">"c2771"</definedName>
    <definedName name="IQ_LICENSED_POPS" hidden="1">"c2123"</definedName>
    <definedName name="IQ_LIFE_EARNED" hidden="1">"c2739"</definedName>
    <definedName name="IQ_LIFOR" hidden="1">"c655"</definedName>
    <definedName name="IQ_LL" hidden="1">"c656"</definedName>
    <definedName name="IQ_LOAN_LEASE_RECEIV" hidden="1">"c657"</definedName>
    <definedName name="IQ_LOAN_LOSS" hidden="1">"c1386"</definedName>
    <definedName name="IQ_LOAN_SERVICE_REV" hidden="1">"c658"</definedName>
    <definedName name="IQ_LOANS_CF" hidden="1">"c659"</definedName>
    <definedName name="IQ_LOANS_CF_BNK" hidden="1">"c660"</definedName>
    <definedName name="IQ_LOANS_CF_BR" hidden="1">"c661"</definedName>
    <definedName name="IQ_LOANS_CF_FIN" hidden="1">"c662"</definedName>
    <definedName name="IQ_LOANS_CF_INS" hidden="1">"c663"</definedName>
    <definedName name="IQ_LOANS_CF_REIT" hidden="1">"c664"</definedName>
    <definedName name="IQ_LOANS_CF_UTI" hidden="1">"c665"</definedName>
    <definedName name="IQ_LOANS_FOR_SALE" hidden="1">"c666"</definedName>
    <definedName name="IQ_LOANS_PAST_DUE" hidden="1">"c667"</definedName>
    <definedName name="IQ_LOANS_RECEIV_CURRENT" hidden="1">"c668"</definedName>
    <definedName name="IQ_LOANS_RECEIV_LT" hidden="1">"c669"</definedName>
    <definedName name="IQ_LOANS_RECEIV_LT_UTI" hidden="1">"c670"</definedName>
    <definedName name="IQ_LONG_TERM_DEBT" hidden="1">"c1387"</definedName>
    <definedName name="IQ_LONG_TERM_DEBT_OVER_TOTAL_CAP" hidden="1">"c1388"</definedName>
    <definedName name="IQ_LONG_TERM_GROWTH" hidden="1">"c671"</definedName>
    <definedName name="IQ_LONG_TERM_INV" hidden="1">"c1389"</definedName>
    <definedName name="IQ_LOSS_LOSS_EXP" hidden="1">"c672"</definedName>
    <definedName name="IQ_LOSS_TO_NET_EARNED" hidden="1">"c2751"</definedName>
    <definedName name="IQ_LOWPRICE" hidden="1">"c673"</definedName>
    <definedName name="IQ_LT_DEBT" hidden="1">"c674"</definedName>
    <definedName name="IQ_LT_DEBT_BNK" hidden="1">"c675"</definedName>
    <definedName name="IQ_LT_DEBT_BR" hidden="1">"c676"</definedName>
    <definedName name="IQ_LT_DEBT_CAPITAL" hidden="1">"c677"</definedName>
    <definedName name="IQ_LT_DEBT_CAPITAL_LEASES" hidden="1">"c2542"</definedName>
    <definedName name="IQ_LT_DEBT_CAPITAL_LEASES_PCT" hidden="1">"c2543"</definedName>
    <definedName name="IQ_LT_DEBT_EQUITY" hidden="1">"c678"</definedName>
    <definedName name="IQ_LT_DEBT_FIN" hidden="1">"c679"</definedName>
    <definedName name="IQ_LT_DEBT_INS" hidden="1">"c680"</definedName>
    <definedName name="IQ_LT_DEBT_ISSUED" hidden="1">"c681"</definedName>
    <definedName name="IQ_LT_DEBT_ISSUED_BNK" hidden="1">"c682"</definedName>
    <definedName name="IQ_LT_DEBT_ISSUED_BR" hidden="1">"c683"</definedName>
    <definedName name="IQ_LT_DEBT_ISSUED_FIN" hidden="1">"c684"</definedName>
    <definedName name="IQ_LT_DEBT_ISSUED_INS" hidden="1">"c685"</definedName>
    <definedName name="IQ_LT_DEBT_ISSUED_REIT" hidden="1">"c686"</definedName>
    <definedName name="IQ_LT_DEBT_ISSUED_UTI" hidden="1">"c687"</definedName>
    <definedName name="IQ_LT_DEBT_REIT" hidden="1">"c688"</definedName>
    <definedName name="IQ_LT_DEBT_REPAID" hidden="1">"c689"</definedName>
    <definedName name="IQ_LT_DEBT_REPAID_BNK" hidden="1">"c690"</definedName>
    <definedName name="IQ_LT_DEBT_REPAID_BR" hidden="1">"c691"</definedName>
    <definedName name="IQ_LT_DEBT_REPAID_FIN" hidden="1">"c692"</definedName>
    <definedName name="IQ_LT_DEBT_REPAID_INS" hidden="1">"c693"</definedName>
    <definedName name="IQ_LT_DEBT_REPAID_REIT" hidden="1">"c694"</definedName>
    <definedName name="IQ_LT_DEBT_REPAID_UTI" hidden="1">"c695"</definedName>
    <definedName name="IQ_LT_DEBT_UTI" hidden="1">"c696"</definedName>
    <definedName name="IQ_LT_INVEST" hidden="1">"c697"</definedName>
    <definedName name="IQ_LT_INVEST_BR" hidden="1">"c698"</definedName>
    <definedName name="IQ_LT_INVEST_FIN" hidden="1">"c699"</definedName>
    <definedName name="IQ_LT_INVEST_REIT" hidden="1">"c700"</definedName>
    <definedName name="IQ_LT_INVEST_UTI" hidden="1">"c701"</definedName>
    <definedName name="IQ_LT_NOTE_RECEIV" hidden="1">"c1602"</definedName>
    <definedName name="IQ_LTD_DUE_AFTER_FIVE" hidden="1">"c704"</definedName>
    <definedName name="IQ_LTD_DUE_CY" hidden="1">"c705"</definedName>
    <definedName name="IQ_LTD_DUE_CY1" hidden="1">"c706"</definedName>
    <definedName name="IQ_LTD_DUE_CY2" hidden="1">"c707"</definedName>
    <definedName name="IQ_LTD_DUE_CY3" hidden="1">"c708"</definedName>
    <definedName name="IQ_LTD_DUE_CY4" hidden="1">"c709"</definedName>
    <definedName name="IQ_LTD_DUE_NEXT_FIVE" hidden="1">"c710"</definedName>
    <definedName name="IQ_LTM" hidden="1">2000</definedName>
    <definedName name="IQ_LTM_REVENUE_OVER_EMPLOYEES" hidden="1">"c1437"</definedName>
    <definedName name="IQ_MACHINERY" hidden="1">"c711"</definedName>
    <definedName name="IQ_MAINT_CAPEX" hidden="1">"c2947"</definedName>
    <definedName name="IQ_MAINT_REPAIR" hidden="1">"c2087"</definedName>
    <definedName name="IQ_MARKET_CAP_LFCF" hidden="1">"c2209"</definedName>
    <definedName name="IQ_MARKETCAP" hidden="1">"c712"</definedName>
    <definedName name="IQ_MARKETING" hidden="1">"c2239"</definedName>
    <definedName name="IQ_MATURITY_DATE" hidden="1">"c2146"</definedName>
    <definedName name="IQ_MC_RATIO" hidden="1">"c2783"</definedName>
    <definedName name="IQ_MC_STATUTORY_SURPLUS" hidden="1">"c2772"</definedName>
    <definedName name="IQ_MERGER" hidden="1">"c713"</definedName>
    <definedName name="IQ_MERGER_BNK" hidden="1">"c714"</definedName>
    <definedName name="IQ_MERGER_BR" hidden="1">"c715"</definedName>
    <definedName name="IQ_MERGER_FIN" hidden="1">"c716"</definedName>
    <definedName name="IQ_MERGER_INS" hidden="1">"c717"</definedName>
    <definedName name="IQ_MERGER_REIT" hidden="1">"c718"</definedName>
    <definedName name="IQ_MERGER_RESTRUCTURE" hidden="1">"c719"</definedName>
    <definedName name="IQ_MERGER_RESTRUCTURE_BNK" hidden="1">"c720"</definedName>
    <definedName name="IQ_MERGER_RESTRUCTURE_BR" hidden="1">"c721"</definedName>
    <definedName name="IQ_MERGER_RESTRUCTURE_FIN" hidden="1">"c722"</definedName>
    <definedName name="IQ_MERGER_RESTRUCTURE_INS" hidden="1">"c723"</definedName>
    <definedName name="IQ_MERGER_RESTRUCTURE_REIT" hidden="1">"c724"</definedName>
    <definedName name="IQ_MERGER_RESTRUCTURE_UTI" hidden="1">"c725"</definedName>
    <definedName name="IQ_MERGER_UTI" hidden="1">"c726"</definedName>
    <definedName name="IQ_MINORITY_INTEREST" hidden="1">"c727"</definedName>
    <definedName name="IQ_MINORITY_INTEREST_BNK" hidden="1">"c728"</definedName>
    <definedName name="IQ_MINORITY_INTEREST_BR" hidden="1">"c729"</definedName>
    <definedName name="IQ_MINORITY_INTEREST_CF" hidden="1">"c730"</definedName>
    <definedName name="IQ_MINORITY_INTEREST_FIN" hidden="1">"c731"</definedName>
    <definedName name="IQ_MINORITY_INTEREST_INS" hidden="1">"c732"</definedName>
    <definedName name="IQ_MINORITY_INTEREST_IS" hidden="1">"c733"</definedName>
    <definedName name="IQ_MINORITY_INTEREST_REIT" hidden="1">"c734"</definedName>
    <definedName name="IQ_MINORITY_INTEREST_TOTAL" hidden="1">"c1905"</definedName>
    <definedName name="IQ_MINORITY_INTEREST_UTI" hidden="1">"c735"</definedName>
    <definedName name="IQ_MISC_ADJUST_CF" hidden="1">"c736"</definedName>
    <definedName name="IQ_MISC_EARN_ADJ" hidden="1">"c1603"</definedName>
    <definedName name="IQ_MKTCAP_EBT_EXCL" hidden="1">"c737"</definedName>
    <definedName name="IQ_MKTCAP_EBT_EXCL_AVG" hidden="1">"c738"</definedName>
    <definedName name="IQ_MKTCAP_EBT_INCL_AVG" hidden="1">"c739"</definedName>
    <definedName name="IQ_MKTCAP_TOTAL_REV" hidden="1">"c740"</definedName>
    <definedName name="IQ_MKTCAP_TOTAL_REV_AVG" hidden="1">"c741"</definedName>
    <definedName name="IQ_MM_ACCOUNT" hidden="1">"c743"</definedName>
    <definedName name="IQ_MORT_BANK_ACT" hidden="1">"c744"</definedName>
    <definedName name="IQ_MORT_BANKING_FEE" hidden="1">"c745"</definedName>
    <definedName name="IQ_MORT_INT_INC" hidden="1">"c746"</definedName>
    <definedName name="IQ_MORT_LOANS" hidden="1">"c747"</definedName>
    <definedName name="IQ_MORT_SECURITY" hidden="1">"c748"</definedName>
    <definedName name="IQ_MORTGAGE_SERV_RIGHTS" hidden="1">"c2242"</definedName>
    <definedName name="IQ_NET_CHANGE" hidden="1">"c749"</definedName>
    <definedName name="IQ_NET_CLAIM_EXP_INCUR" hidden="1">"c2757"</definedName>
    <definedName name="IQ_NET_CLAIM_EXP_INCUR_CY" hidden="1">"c2761"</definedName>
    <definedName name="IQ_NET_CLAIM_EXP_INCUR_PY" hidden="1">"c2762"</definedName>
    <definedName name="IQ_NET_CLAIM_EXP_PAID" hidden="1">"c2760"</definedName>
    <definedName name="IQ_NET_CLAIM_EXP_PAID_CY" hidden="1">"c2763"</definedName>
    <definedName name="IQ_NET_CLAIM_EXP_PAID_PY" hidden="1">"c2764"</definedName>
    <definedName name="IQ_NET_CLAIM_EXP_RES" hidden="1">"c2754"</definedName>
    <definedName name="IQ_NET_DEBT" hidden="1">"c1584"</definedName>
    <definedName name="IQ_NET_DEBT_EBITDA" hidden="1">"c750"</definedName>
    <definedName name="IQ_NET_DEBT_EBITDA_CAPEX" hidden="1">"c2949"</definedName>
    <definedName name="IQ_NET_DEBT_ISSUED" hidden="1">"c751"</definedName>
    <definedName name="IQ_NET_DEBT_ISSUED_BNK" hidden="1">"c752"</definedName>
    <definedName name="IQ_NET_DEBT_ISSUED_BR" hidden="1">"c753"</definedName>
    <definedName name="IQ_NET_DEBT_ISSUED_FIN" hidden="1">"c754"</definedName>
    <definedName name="IQ_NET_DEBT_ISSUED_INS" hidden="1">"c755"</definedName>
    <definedName name="IQ_NET_DEBT_ISSUED_REIT" hidden="1">"c756"</definedName>
    <definedName name="IQ_NET_DEBT_ISSUED_UTI" hidden="1">"c757"</definedName>
    <definedName name="IQ_NET_EARNED" hidden="1">"c2734"</definedName>
    <definedName name="IQ_NET_INC" hidden="1">"c1394"</definedName>
    <definedName name="IQ_NET_INC_BEFORE" hidden="1">"c1368"</definedName>
    <definedName name="IQ_NET_INC_CF" hidden="1">"c1397"</definedName>
    <definedName name="IQ_NET_INC_MARGIN" hidden="1">"c1398"</definedName>
    <definedName name="IQ_NET_INT_INC_10YR_ANN_GROWTH" hidden="1">"c758"</definedName>
    <definedName name="IQ_NET_INT_INC_1YR_ANN_GROWTH" hidden="1">"c759"</definedName>
    <definedName name="IQ_NET_INT_INC_2YR_ANN_GROWTH" hidden="1">"c760"</definedName>
    <definedName name="IQ_NET_INT_INC_3YR_ANN_GROWTH" hidden="1">"c761"</definedName>
    <definedName name="IQ_NET_INT_INC_5YR_ANN_GROWTH" hidden="1">"c762"</definedName>
    <definedName name="IQ_NET_INT_INC_7YR_ANN_GROWTH" hidden="1">"c763"</definedName>
    <definedName name="IQ_NET_INT_INC_BNK" hidden="1">"c764"</definedName>
    <definedName name="IQ_NET_INT_INC_BR" hidden="1">"c765"</definedName>
    <definedName name="IQ_NET_INT_INC_FIN" hidden="1">"c766"</definedName>
    <definedName name="IQ_NET_INT_INC_TOTAL_REV" hidden="1">"c767"</definedName>
    <definedName name="IQ_NET_INT_MARGIN" hidden="1">"c768"</definedName>
    <definedName name="IQ_NET_INTEREST_EXP" hidden="1">"c769"</definedName>
    <definedName name="IQ_NET_INTEREST_EXP_REIT" hidden="1">"c770"</definedName>
    <definedName name="IQ_NET_INTEREST_EXP_UTI" hidden="1">"c771"</definedName>
    <definedName name="IQ_NET_INTEREST_INC" hidden="1">"c1392"</definedName>
    <definedName name="IQ_NET_INTEREST_INC_AFTER_LL" hidden="1">"c1604"</definedName>
    <definedName name="IQ_NET_LIFE_INS_IN_FORCE" hidden="1">"c2769"</definedName>
    <definedName name="IQ_NET_LOANS" hidden="1">"c772"</definedName>
    <definedName name="IQ_NET_LOANS_10YR_ANN_GROWTH" hidden="1">"c773"</definedName>
    <definedName name="IQ_NET_LOANS_1YR_ANN_GROWTH" hidden="1">"c774"</definedName>
    <definedName name="IQ_NET_LOANS_2YR_ANN_GROWTH" hidden="1">"c775"</definedName>
    <definedName name="IQ_NET_LOANS_3YR_ANN_GROWTH" hidden="1">"c776"</definedName>
    <definedName name="IQ_NET_LOANS_5YR_ANN_GROWTH" hidden="1">"c777"</definedName>
    <definedName name="IQ_NET_LOANS_7YR_ANN_GROWTH" hidden="1">"c778"</definedName>
    <definedName name="IQ_NET_LOANS_TOTAL_DEPOSITS" hidden="1">"c779"</definedName>
    <definedName name="IQ_NET_RENTAL_EXP_FN" hidden="1">"c780"</definedName>
    <definedName name="IQ_NET_TO_GROSS_EARNED" hidden="1">"c2750"</definedName>
    <definedName name="IQ_NET_TO_GROSS_WRITTEN" hidden="1">"c2729"</definedName>
    <definedName name="IQ_NET_WORKING_CAP" hidden="1">"c3493"</definedName>
    <definedName name="IQ_NET_WRITTEN" hidden="1">"c2728"</definedName>
    <definedName name="IQ_NEW_PREM" hidden="1">"c2785"</definedName>
    <definedName name="IQ_NEXT_CALL_DATE" hidden="1">"c2198"</definedName>
    <definedName name="IQ_NEXT_CALL_PRICE" hidden="1">"c2199"</definedName>
    <definedName name="IQ_NEXT_INT_DATE" hidden="1">"c2187"</definedName>
    <definedName name="IQ_NEXT_PUT_DATE" hidden="1">"c2200"</definedName>
    <definedName name="IQ_NEXT_PUT_PRICE" hidden="1">"c2201"</definedName>
    <definedName name="IQ_NI" hidden="1">"c781"</definedName>
    <definedName name="IQ_NI_10YR_ANN_GROWTH" hidden="1">"c782"</definedName>
    <definedName name="IQ_NI_1YR_ANN_GROWTH" hidden="1">"c783"</definedName>
    <definedName name="IQ_NI_2YR_ANN_GROWTH" hidden="1">"c784"</definedName>
    <definedName name="IQ_NI_3YR_ANN_GROWTH" hidden="1">"c785"</definedName>
    <definedName name="IQ_NI_5YR_ANN_GROWTH" hidden="1">"c786"</definedName>
    <definedName name="IQ_NI_7YR_ANN_GROWTH" hidden="1">"c787"</definedName>
    <definedName name="IQ_NI_AFTER_CAPITALIZED" hidden="1">"c788"</definedName>
    <definedName name="IQ_NI_AVAIL_EXCL" hidden="1">"c789"</definedName>
    <definedName name="IQ_NI_AVAIL_EXCL_MARGIN" hidden="1">"c790"</definedName>
    <definedName name="IQ_NI_AVAIL_INCL" hidden="1">"c791"</definedName>
    <definedName name="IQ_NI_BEFORE_CAPITALIZED" hidden="1">"c792"</definedName>
    <definedName name="IQ_NI_CF" hidden="1">"c793"</definedName>
    <definedName name="IQ_NI_MARGIN" hidden="1">"c794"</definedName>
    <definedName name="IQ_NI_NORM" hidden="1">"c1901"</definedName>
    <definedName name="IQ_NI_NORM_10YR_ANN_GROWTH" hidden="1">"c1960"</definedName>
    <definedName name="IQ_NI_NORM_1YR_ANN_GROWTH" hidden="1">"c1955"</definedName>
    <definedName name="IQ_NI_NORM_2YR_ANN_GROWTH" hidden="1">"c1956"</definedName>
    <definedName name="IQ_NI_NORM_3YR_ANN_GROWTH" hidden="1">"c1957"</definedName>
    <definedName name="IQ_NI_NORM_5YR_ANN_GROWTH" hidden="1">"c1958"</definedName>
    <definedName name="IQ_NI_NORM_7YR_ANN_GROWTH" hidden="1">"c1959"</definedName>
    <definedName name="IQ_NI_NORM_MARGIN" hidden="1">"c1964"</definedName>
    <definedName name="IQ_NI_SFAS" hidden="1">"c795"</definedName>
    <definedName name="IQ_NOL_CF_1YR" hidden="1">"c3465"</definedName>
    <definedName name="IQ_NOL_CF_2YR" hidden="1">"c3466"</definedName>
    <definedName name="IQ_NOL_CF_3YR" hidden="1">"c3467"</definedName>
    <definedName name="IQ_NOL_CF_4YR" hidden="1">"c3468"</definedName>
    <definedName name="IQ_NOL_CF_5YR" hidden="1">"c3469"</definedName>
    <definedName name="IQ_NOL_CF_AFTER_FIVE" hidden="1">"c3470"</definedName>
    <definedName name="IQ_NOL_CF_MAX_YEAR" hidden="1">"c3473"</definedName>
    <definedName name="IQ_NOL_CF_NO_EXP" hidden="1">"c3471"</definedName>
    <definedName name="IQ_NOL_CF_TOTAL" hidden="1">"c3472"</definedName>
    <definedName name="IQ_NON_ACCRUAL_LOANS" hidden="1">"c796"</definedName>
    <definedName name="IQ_NON_CASH" hidden="1">"c1399"</definedName>
    <definedName name="IQ_NON_CASH_ITEMS" hidden="1">"c797"</definedName>
    <definedName name="IQ_NON_INS_EXP" hidden="1">"c798"</definedName>
    <definedName name="IQ_NON_INS_REV" hidden="1">"c799"</definedName>
    <definedName name="IQ_NON_INT_BEAR_CD" hidden="1">"c800"</definedName>
    <definedName name="IQ_NON_INT_EXP" hidden="1">"c801"</definedName>
    <definedName name="IQ_NON_INT_INC" hidden="1">"c802"</definedName>
    <definedName name="IQ_NON_INT_INC_10YR_ANN_GROWTH" hidden="1">"c803"</definedName>
    <definedName name="IQ_NON_INT_INC_1YR_ANN_GROWTH" hidden="1">"c804"</definedName>
    <definedName name="IQ_NON_INT_INC_2YR_ANN_GROWTH" hidden="1">"c805"</definedName>
    <definedName name="IQ_NON_INT_INC_3YR_ANN_GROWTH" hidden="1">"c806"</definedName>
    <definedName name="IQ_NON_INT_INC_5YR_ANN_GROWTH" hidden="1">"c807"</definedName>
    <definedName name="IQ_NON_INT_INC_7YR_ANN_GROWTH" hidden="1">"c808"</definedName>
    <definedName name="IQ_NON_INTEREST_EXP" hidden="1">"c1400"</definedName>
    <definedName name="IQ_NON_INTEREST_INC" hidden="1">"c1401"</definedName>
    <definedName name="IQ_NON_OPER_EXP" hidden="1">"c809"</definedName>
    <definedName name="IQ_NON_OPER_INC" hidden="1">"c810"</definedName>
    <definedName name="IQ_NON_PERF_ASSETS_10YR_ANN_GROWTH" hidden="1">"c811"</definedName>
    <definedName name="IQ_NON_PERF_ASSETS_1YR_ANN_GROWTH" hidden="1">"c812"</definedName>
    <definedName name="IQ_NON_PERF_ASSETS_2YR_ANN_GROWTH" hidden="1">"c813"</definedName>
    <definedName name="IQ_NON_PERF_ASSETS_3YR_ANN_GROWTH" hidden="1">"c814"</definedName>
    <definedName name="IQ_NON_PERF_ASSETS_5YR_ANN_GROWTH" hidden="1">"c815"</definedName>
    <definedName name="IQ_NON_PERF_ASSETS_7YR_ANN_GROWTH" hidden="1">"c816"</definedName>
    <definedName name="IQ_NON_PERF_ASSETS_TOTAL_ASSETS" hidden="1">"c817"</definedName>
    <definedName name="IQ_NON_PERF_LOANS_10YR_ANN_GROWTH" hidden="1">"c818"</definedName>
    <definedName name="IQ_NON_PERF_LOANS_1YR_ANN_GROWTH" hidden="1">"c819"</definedName>
    <definedName name="IQ_NON_PERF_LOANS_2YR_ANN_GROWTH" hidden="1">"c820"</definedName>
    <definedName name="IQ_NON_PERF_LOANS_3YR_ANN_GROWTH" hidden="1">"c821"</definedName>
    <definedName name="IQ_NON_PERF_LOANS_5YR_ANN_GROWTH" hidden="1">"c822"</definedName>
    <definedName name="IQ_NON_PERF_LOANS_7YR_ANN_GROWTH" hidden="1">"c823"</definedName>
    <definedName name="IQ_NON_PERF_LOANS_TOTAL_ASSETS" hidden="1">"c824"</definedName>
    <definedName name="IQ_NON_PERF_LOANS_TOTAL_LOANS" hidden="1">"c825"</definedName>
    <definedName name="IQ_NON_PERFORMING_ASSETS" hidden="1">"c826"</definedName>
    <definedName name="IQ_NON_PERFORMING_LOANS" hidden="1">"c827"</definedName>
    <definedName name="IQ_NONCASH_PENSION_EXP" hidden="1">"c3000"</definedName>
    <definedName name="IQ_NONRECOURSE_DEBT" hidden="1">"c2550"</definedName>
    <definedName name="IQ_NONRECOURSE_DEBT_PCT" hidden="1">"c2551"</definedName>
    <definedName name="IQ_NONUTIL_REV" hidden="1">"c2089"</definedName>
    <definedName name="IQ_NORMAL_INC_AFTER" hidden="1">"c1605"</definedName>
    <definedName name="IQ_NORMAL_INC_AVAIL" hidden="1">"c1606"</definedName>
    <definedName name="IQ_NORMAL_INC_BEFORE" hidden="1">"c1607"</definedName>
    <definedName name="IQ_NOTES_PAY" hidden="1">"c1423"</definedName>
    <definedName name="IQ_NOW_ACCOUNT" hidden="1">"c828"</definedName>
    <definedName name="IQ_NPPE" hidden="1">"c829"</definedName>
    <definedName name="IQ_NPPE_10YR_ANN_GROWTH" hidden="1">"c830"</definedName>
    <definedName name="IQ_NPPE_1YR_ANN_GROWTH" hidden="1">"c831"</definedName>
    <definedName name="IQ_NPPE_2YR_ANN_GROWTH" hidden="1">"c832"</definedName>
    <definedName name="IQ_NPPE_3YR_ANN_GROWTH" hidden="1">"c833"</definedName>
    <definedName name="IQ_NPPE_5YR_ANN_GROWTH" hidden="1">"c834"</definedName>
    <definedName name="IQ_NPPE_7YR_ANN_GROWTH" hidden="1">"c835"</definedName>
    <definedName name="IQ_NTM" hidden="1">6000</definedName>
    <definedName name="IQ_NUKE" hidden="1">"c836"</definedName>
    <definedName name="IQ_NUKE_CF" hidden="1">"c837"</definedName>
    <definedName name="IQ_NUKE_CONTR" hidden="1">"c838"</definedName>
    <definedName name="IQ_NUM_BRANCHES" hidden="1">"c2088"</definedName>
    <definedName name="IQ_NUMBER_ADRHOLDERS" hidden="1">"c1970"</definedName>
    <definedName name="IQ_NUMBER_DAYS" hidden="1">"c1904"</definedName>
    <definedName name="IQ_NUMBER_SHAREHOLDERS" hidden="1">"c1967"</definedName>
    <definedName name="IQ_NUMBER_SHAREHOLDERS_CLASSA" hidden="1">"c1968"</definedName>
    <definedName name="IQ_NUMBER_SHAREHOLDERS_OTHER" hidden="1">"c1969"</definedName>
    <definedName name="IQ_OCCUPY_EXP" hidden="1">"c839"</definedName>
    <definedName name="IQ_OFFER_AMOUNT" hidden="1">"c2152"</definedName>
    <definedName name="IQ_OFFER_COUPON" hidden="1">"c2147"</definedName>
    <definedName name="IQ_OFFER_COUPON_TYPE" hidden="1">"c2148"</definedName>
    <definedName name="IQ_OFFER_DATE" hidden="1">"c2149"</definedName>
    <definedName name="IQ_OFFER_PRICE" hidden="1">"c2150"</definedName>
    <definedName name="IQ_OFFER_YIELD" hidden="1">"c2151"</definedName>
    <definedName name="IQ_OG_10DISC" hidden="1">"c1998"</definedName>
    <definedName name="IQ_OG_10DISC_GAS" hidden="1">"c2018"</definedName>
    <definedName name="IQ_OG_10DISC_OIL" hidden="1">"c2008"</definedName>
    <definedName name="IQ_OG_ACQ_COST_PROVED" hidden="1">"c1975"</definedName>
    <definedName name="IQ_OG_ACQ_COST_PROVED_GAS" hidden="1">"c1987"</definedName>
    <definedName name="IQ_OG_ACQ_COST_PROVED_OIL" hidden="1">"c1981"</definedName>
    <definedName name="IQ_OG_ACQ_COST_UNPROVED" hidden="1">"c1976"</definedName>
    <definedName name="IQ_OG_ACQ_COST_UNPROVED_GAS" hidden="1">"c1988"</definedName>
    <definedName name="IQ_OG_ACQ_COST_UNPROVED_OIL" hidden="1">"c1982"</definedName>
    <definedName name="IQ_OG_AVG_DAILY_PROD_GAS" hidden="1">"c2910"</definedName>
    <definedName name="IQ_OG_AVG_DAILY_PROD_NGL" hidden="1">"c2911"</definedName>
    <definedName name="IQ_OG_AVG_DAILY_PROD_OIL" hidden="1">"c2909"</definedName>
    <definedName name="IQ_OG_CLOSE_BALANCE_GAS" hidden="1">"c2049"</definedName>
    <definedName name="IQ_OG_CLOSE_BALANCE_NGL" hidden="1">"c2920"</definedName>
    <definedName name="IQ_OG_CLOSE_BALANCE_OIL" hidden="1">"c2037"</definedName>
    <definedName name="IQ_OG_DCF_BEFORE_TAXES" hidden="1">"c2023"</definedName>
    <definedName name="IQ_OG_DCF_BEFORE_TAXES_GAS" hidden="1">"c2025"</definedName>
    <definedName name="IQ_OG_DCF_BEFORE_TAXES_OIL" hidden="1">"c2024"</definedName>
    <definedName name="IQ_OG_DEVELOPED_RESERVES_GAS" hidden="1">"c2053"</definedName>
    <definedName name="IQ_OG_DEVELOPED_RESERVES_NGL" hidden="1">"c2922"</definedName>
    <definedName name="IQ_OG_DEVELOPED_RESERVES_OIL" hidden="1">"c2054"</definedName>
    <definedName name="IQ_OG_DEVELOPMENT_COSTS" hidden="1">"c1978"</definedName>
    <definedName name="IQ_OG_DEVELOPMENT_COSTS_GAS" hidden="1">"c1990"</definedName>
    <definedName name="IQ_OG_DEVELOPMENT_COSTS_OIL" hidden="1">"c1984"</definedName>
    <definedName name="IQ_OG_EQUITY_DCF" hidden="1">"c2002"</definedName>
    <definedName name="IQ_OG_EQUITY_DCF_GAS" hidden="1">"c2022"</definedName>
    <definedName name="IQ_OG_EQUITY_DCF_OIL" hidden="1">"c2012"</definedName>
    <definedName name="IQ_OG_EQUTY_RESERVES_GAS" hidden="1">"c2050"</definedName>
    <definedName name="IQ_OG_EQUTY_RESERVES_NGL" hidden="1">"c2921"</definedName>
    <definedName name="IQ_OG_EQUTY_RESERVES_OIL" hidden="1">"c2038"</definedName>
    <definedName name="IQ_OG_EXPLORATION_COSTS" hidden="1">"c1977"</definedName>
    <definedName name="IQ_OG_EXPLORATION_COSTS_GAS" hidden="1">"c1989"</definedName>
    <definedName name="IQ_OG_EXPLORATION_COSTS_OIL" hidden="1">"c1983"</definedName>
    <definedName name="IQ_OG_EXT_DISC_GAS" hidden="1">"c2043"</definedName>
    <definedName name="IQ_OG_EXT_DISC_NGL" hidden="1">"c2914"</definedName>
    <definedName name="IQ_OG_EXT_DISC_OIL" hidden="1">"c2031"</definedName>
    <definedName name="IQ_OG_FUTURE_CASH_INFLOWS" hidden="1">"c1993"</definedName>
    <definedName name="IQ_OG_FUTURE_CASH_INFLOWS_GAS" hidden="1">"c2013"</definedName>
    <definedName name="IQ_OG_FUTURE_CASH_INFLOWS_OIL" hidden="1">"c2003"</definedName>
    <definedName name="IQ_OG_FUTURE_DEVELOPMENT_COSTS" hidden="1">"c1995"</definedName>
    <definedName name="IQ_OG_FUTURE_DEVELOPMENT_COSTS_GAS" hidden="1">"c2015"</definedName>
    <definedName name="IQ_OG_FUTURE_DEVELOPMENT_COSTS_OIL" hidden="1">"c2005"</definedName>
    <definedName name="IQ_OG_FUTURE_INC_TAXES" hidden="1">"c1997"</definedName>
    <definedName name="IQ_OG_FUTURE_INC_TAXES_GAS" hidden="1">"c2017"</definedName>
    <definedName name="IQ_OG_FUTURE_INC_TAXES_OIL" hidden="1">"c2007"</definedName>
    <definedName name="IQ_OG_FUTURE_PRODUCTION_COSTS" hidden="1">"c1994"</definedName>
    <definedName name="IQ_OG_FUTURE_PRODUCTION_COSTS_GAS" hidden="1">"c2014"</definedName>
    <definedName name="IQ_OG_FUTURE_PRODUCTION_COSTS_OIL" hidden="1">"c2004"</definedName>
    <definedName name="IQ_OG_GAS_PRICE_HEDGED" hidden="1">"c2056"</definedName>
    <definedName name="IQ_OG_GAS_PRICE_UNHEDGED" hidden="1">"c2058"</definedName>
    <definedName name="IQ_OG_IMPROVED_RECOVERY_GAS" hidden="1">"c2044"</definedName>
    <definedName name="IQ_OG_IMPROVED_RECOVERY_NGL" hidden="1">"c2915"</definedName>
    <definedName name="IQ_OG_IMPROVED_RECOVERY_OIL" hidden="1">"c2032"</definedName>
    <definedName name="IQ_OG_LIQUID_GAS_PRICE_HEDGED" hidden="1">"c2233"</definedName>
    <definedName name="IQ_OG_LIQUID_GAS_PRICE_UNHEDGED" hidden="1">"c2234"</definedName>
    <definedName name="IQ_OG_NET_FUTURE_CASH_FLOWS" hidden="1">"c1996"</definedName>
    <definedName name="IQ_OG_NET_FUTURE_CASH_FLOWS_GAS" hidden="1">"c2016"</definedName>
    <definedName name="IQ_OG_NET_FUTURE_CASH_FLOWS_OIL" hidden="1">"c2006"</definedName>
    <definedName name="IQ_OG_OIL_PRICE_HEDGED" hidden="1">"c2055"</definedName>
    <definedName name="IQ_OG_OIL_PRICE_UNHEDGED" hidden="1">"c2057"</definedName>
    <definedName name="IQ_OG_OPEN_BALANCE_GAS" hidden="1">"c2041"</definedName>
    <definedName name="IQ_OG_OPEN_BALANCE_NGL" hidden="1">"c2912"</definedName>
    <definedName name="IQ_OG_OPEN_BALANCE_OIL" hidden="1">"c2029"</definedName>
    <definedName name="IQ_OG_OTHER_ADJ_FCF" hidden="1">"c1999"</definedName>
    <definedName name="IQ_OG_OTHER_ADJ_FCF_GAS" hidden="1">"c2019"</definedName>
    <definedName name="IQ_OG_OTHER_ADJ_FCF_OIL" hidden="1">"c2009"</definedName>
    <definedName name="IQ_OG_OTHER_ADJ_GAS" hidden="1">"c2048"</definedName>
    <definedName name="IQ_OG_OTHER_ADJ_NGL" hidden="1">"c2919"</definedName>
    <definedName name="IQ_OG_OTHER_ADJ_OIL" hidden="1">"c2036"</definedName>
    <definedName name="IQ_OG_OTHER_COSTS" hidden="1">"c1979"</definedName>
    <definedName name="IQ_OG_OTHER_COSTS_GAS" hidden="1">"c1991"</definedName>
    <definedName name="IQ_OG_OTHER_COSTS_OIL" hidden="1">"c1985"</definedName>
    <definedName name="IQ_OG_PRODUCTION_GAS" hidden="1">"c2047"</definedName>
    <definedName name="IQ_OG_PRODUCTION_NGL" hidden="1">"c2918"</definedName>
    <definedName name="IQ_OG_PRODUCTION_OIL" hidden="1">"c2035"</definedName>
    <definedName name="IQ_OG_PURCHASES_GAS" hidden="1">"c2045"</definedName>
    <definedName name="IQ_OG_PURCHASES_NGL" hidden="1">"c2916"</definedName>
    <definedName name="IQ_OG_PURCHASES_OIL" hidden="1">"c2033"</definedName>
    <definedName name="IQ_OG_REVISIONS_GAS" hidden="1">"c2042"</definedName>
    <definedName name="IQ_OG_REVISIONS_NGL" hidden="1">"c2913"</definedName>
    <definedName name="IQ_OG_REVISIONS_OIL" hidden="1">"c2030"</definedName>
    <definedName name="IQ_OG_SALES_IN_PLACE_GAS" hidden="1">"c2046"</definedName>
    <definedName name="IQ_OG_SALES_IN_PLACE_NGL" hidden="1">"c2917"</definedName>
    <definedName name="IQ_OG_SALES_IN_PLACE_OIL" hidden="1">"c2034"</definedName>
    <definedName name="IQ_OG_STANDARDIZED_DCF" hidden="1">"c2000"</definedName>
    <definedName name="IQ_OG_STANDARDIZED_DCF_GAS" hidden="1">"c2020"</definedName>
    <definedName name="IQ_OG_STANDARDIZED_DCF_HEDGED" hidden="1">"c2001"</definedName>
    <definedName name="IQ_OG_STANDARDIZED_DCF_HEDGED_GAS" hidden="1">"c2021"</definedName>
    <definedName name="IQ_OG_STANDARDIZED_DCF_HEDGED_OIL" hidden="1">"c2011"</definedName>
    <definedName name="IQ_OG_STANDARDIZED_DCF_OIL" hidden="1">"c2010"</definedName>
    <definedName name="IQ_OG_TAXES" hidden="1">"c2026"</definedName>
    <definedName name="IQ_OG_TAXES_GAS" hidden="1">"c2028"</definedName>
    <definedName name="IQ_OG_TAXES_OIL" hidden="1">"c2027"</definedName>
    <definedName name="IQ_OG_TOTAL_COSTS" hidden="1">"c1980"</definedName>
    <definedName name="IQ_OG_TOTAL_COSTS_GAS" hidden="1">"c1992"</definedName>
    <definedName name="IQ_OG_TOTAL_COSTS_OIL" hidden="1">"c1986"</definedName>
    <definedName name="IQ_OG_TOTAL_EST_PROVED_RESERVES_GAS" hidden="1">"c2052"</definedName>
    <definedName name="IQ_OG_TOTAL_GAS_PRODUCTION" hidden="1">"c2060"</definedName>
    <definedName name="IQ_OG_TOTAL_LIQUID_GAS_PRODUCTION" hidden="1">"c2235"</definedName>
    <definedName name="IQ_OG_TOTAL_OIL_PRODUCTION" hidden="1">"c2059"</definedName>
    <definedName name="IQ_OG_TOTAL_OIL_PRODUCTON" hidden="1">"c2059"</definedName>
    <definedName name="IQ_OG_UNDEVELOPED_RESERVES_GAS" hidden="1">"c2051"</definedName>
    <definedName name="IQ_OG_UNDEVELOPED_RESERVES_NGL" hidden="1">"c2923"</definedName>
    <definedName name="IQ_OG_UNDEVELOPED_RESERVES_OIL" hidden="1">"c2039"</definedName>
    <definedName name="IQ_OIL_IMPAIR" hidden="1">"c840"</definedName>
    <definedName name="IQ_OL_COMM_AFTER_FIVE" hidden="1">"c841"</definedName>
    <definedName name="IQ_OL_COMM_CY" hidden="1">"c842"</definedName>
    <definedName name="IQ_OL_COMM_CY1" hidden="1">"c843"</definedName>
    <definedName name="IQ_OL_COMM_CY2" hidden="1">"c844"</definedName>
    <definedName name="IQ_OL_COMM_CY3" hidden="1">"c845"</definedName>
    <definedName name="IQ_OL_COMM_CY4" hidden="1">"c846"</definedName>
    <definedName name="IQ_OL_COMM_NEXT_FIVE" hidden="1">"c847"</definedName>
    <definedName name="IQ_OPEB_ACCRUED_LIAB" hidden="1">"c3308"</definedName>
    <definedName name="IQ_OPEB_ACCRUED_LIAB_DOM" hidden="1">"c3306"</definedName>
    <definedName name="IQ_OPEB_ACCRUED_LIAB_FOREIGN" hidden="1">"c3307"</definedName>
    <definedName name="IQ_OPEB_ACCUM_OTHER_CI" hidden="1">"c3314"</definedName>
    <definedName name="IQ_OPEB_ACCUM_OTHER_CI_DOM" hidden="1">"c3312"</definedName>
    <definedName name="IQ_OPEB_ACCUM_OTHER_CI_FOREIGN" hidden="1">"c3313"</definedName>
    <definedName name="IQ_OPEB_ASSETS" hidden="1">"c3356"</definedName>
    <definedName name="IQ_OPEB_ASSETS_ACQ" hidden="1">"c3347"</definedName>
    <definedName name="IQ_OPEB_ASSETS_ACQ_DOM" hidden="1">"c3345"</definedName>
    <definedName name="IQ_OPEB_ASSETS_ACQ_FOREIGN" hidden="1">"c3346"</definedName>
    <definedName name="IQ_OPEB_ASSETS_ACTUAL_RETURN" hidden="1">"c3332"</definedName>
    <definedName name="IQ_OPEB_ASSETS_ACTUAL_RETURN_DOM" hidden="1">"c3330"</definedName>
    <definedName name="IQ_OPEB_ASSETS_ACTUAL_RETURN_FOREIGN" hidden="1">"c3331"</definedName>
    <definedName name="IQ_OPEB_ASSETS_BEG" hidden="1">"c3329"</definedName>
    <definedName name="IQ_OPEB_ASSETS_BEG_DOM" hidden="1">"c3327"</definedName>
    <definedName name="IQ_OPEB_ASSETS_BEG_FOREIGN" hidden="1">"c3328"</definedName>
    <definedName name="IQ_OPEB_ASSETS_BENEFITS_PAID" hidden="1">"c3341"</definedName>
    <definedName name="IQ_OPEB_ASSETS_BENEFITS_PAID_DOM" hidden="1">"c3339"</definedName>
    <definedName name="IQ_OPEB_ASSETS_BENEFITS_PAID_FOREIGN" hidden="1">"c3340"</definedName>
    <definedName name="IQ_OPEB_ASSETS_CURTAIL" hidden="1">"c3350"</definedName>
    <definedName name="IQ_OPEB_ASSETS_CURTAIL_DOM" hidden="1">"c3348"</definedName>
    <definedName name="IQ_OPEB_ASSETS_CURTAIL_FOREIGN" hidden="1">"c3349"</definedName>
    <definedName name="IQ_OPEB_ASSETS_DOM" hidden="1">"c3354"</definedName>
    <definedName name="IQ_OPEB_ASSETS_EMPLOYER_CONTRIBUTIONS" hidden="1">"c3335"</definedName>
    <definedName name="IQ_OPEB_ASSETS_EMPLOYER_CONTRIBUTIONS_DOM" hidden="1">"c3333"</definedName>
    <definedName name="IQ_OPEB_ASSETS_EMPLOYER_CONTRIBUTIONS_FOREIGN" hidden="1">"c3334"</definedName>
    <definedName name="IQ_OPEB_ASSETS_FOREIGN" hidden="1">"c3355"</definedName>
    <definedName name="IQ_OPEB_ASSETS_FX_ADJ" hidden="1">"c3344"</definedName>
    <definedName name="IQ_OPEB_ASSETS_FX_ADJ_DOM" hidden="1">"c3342"</definedName>
    <definedName name="IQ_OPEB_ASSETS_FX_ADJ_FOREIGN" hidden="1">"c3343"</definedName>
    <definedName name="IQ_OPEB_ASSETS_OTHER_PLAN_ADJ" hidden="1">"c3353"</definedName>
    <definedName name="IQ_OPEB_ASSETS_OTHER_PLAN_ADJ_DOM" hidden="1">"c3351"</definedName>
    <definedName name="IQ_OPEB_ASSETS_OTHER_PLAN_ADJ_FOREIGN" hidden="1">"c3352"</definedName>
    <definedName name="IQ_OPEB_ASSETS_PARTICIP_CONTRIBUTIONS" hidden="1">"c3338"</definedName>
    <definedName name="IQ_OPEB_ASSETS_PARTICIP_CONTRIBUTIONS_DOM" hidden="1">"c3336"</definedName>
    <definedName name="IQ_OPEB_ASSETS_PARTICIP_CONTRIBUTIONS_FOREIGN" hidden="1">"c3337"</definedName>
    <definedName name="IQ_OPEB_BENEFIT_INFO_DATE" hidden="1">"c3410"</definedName>
    <definedName name="IQ_OPEB_BENEFIT_INFO_DATE_DOM" hidden="1">"c3408"</definedName>
    <definedName name="IQ_OPEB_BENEFIT_INFO_DATE_FOREIGN" hidden="1">"c3409"</definedName>
    <definedName name="IQ_OPEB_BREAKDOWN_EQ" hidden="1">"c3275"</definedName>
    <definedName name="IQ_OPEB_BREAKDOWN_EQ_DOM" hidden="1">"c3273"</definedName>
    <definedName name="IQ_OPEB_BREAKDOWN_EQ_FOREIGN" hidden="1">"c3274"</definedName>
    <definedName name="IQ_OPEB_BREAKDOWN_FI" hidden="1">"c3278"</definedName>
    <definedName name="IQ_OPEB_BREAKDOWN_FI_DOM" hidden="1">"c3276"</definedName>
    <definedName name="IQ_OPEB_BREAKDOWN_FI_FOREIGN" hidden="1">"c3277"</definedName>
    <definedName name="IQ_OPEB_BREAKDOWN_OTHER" hidden="1">"c3284"</definedName>
    <definedName name="IQ_OPEB_BREAKDOWN_OTHER_DOM" hidden="1">"c3282"</definedName>
    <definedName name="IQ_OPEB_BREAKDOWN_OTHER_FOREIGN" hidden="1">"c3283"</definedName>
    <definedName name="IQ_OPEB_BREAKDOWN_PCT_EQ" hidden="1">"c3263"</definedName>
    <definedName name="IQ_OPEB_BREAKDOWN_PCT_EQ_DOM" hidden="1">"c3261"</definedName>
    <definedName name="IQ_OPEB_BREAKDOWN_PCT_EQ_FOREIGN" hidden="1">"c3262"</definedName>
    <definedName name="IQ_OPEB_BREAKDOWN_PCT_FI" hidden="1">"c3266"</definedName>
    <definedName name="IQ_OPEB_BREAKDOWN_PCT_FI_DOM" hidden="1">"c3264"</definedName>
    <definedName name="IQ_OPEB_BREAKDOWN_PCT_FI_FOREIGN" hidden="1">"c3265"</definedName>
    <definedName name="IQ_OPEB_BREAKDOWN_PCT_OTHER" hidden="1">"c3272"</definedName>
    <definedName name="IQ_OPEB_BREAKDOWN_PCT_OTHER_DOM" hidden="1">"c3270"</definedName>
    <definedName name="IQ_OPEB_BREAKDOWN_PCT_OTHER_FOREIGN" hidden="1">"c3271"</definedName>
    <definedName name="IQ_OPEB_BREAKDOWN_PCT_RE" hidden="1">"c3269"</definedName>
    <definedName name="IQ_OPEB_BREAKDOWN_PCT_RE_DOM" hidden="1">"c3267"</definedName>
    <definedName name="IQ_OPEB_BREAKDOWN_PCT_RE_FOREIGN" hidden="1">"c3268"</definedName>
    <definedName name="IQ_OPEB_BREAKDOWN_RE" hidden="1">"c3281"</definedName>
    <definedName name="IQ_OPEB_BREAKDOWN_RE_DOM" hidden="1">"c3279"</definedName>
    <definedName name="IQ_OPEB_BREAKDOWN_RE_FOREIGN" hidden="1">"c3280"</definedName>
    <definedName name="IQ_OPEB_DECREASE_EFFECT_PBO" hidden="1">"c3458"</definedName>
    <definedName name="IQ_OPEB_DECREASE_EFFECT_PBO_DOM" hidden="1">"c3456"</definedName>
    <definedName name="IQ_OPEB_DECREASE_EFFECT_PBO_FOREIGN" hidden="1">"c3457"</definedName>
    <definedName name="IQ_OPEB_DECREASE_EFFECT_SERVICE_INT_COST" hidden="1">"c3455"</definedName>
    <definedName name="IQ_OPEB_DECREASE_EFFECT_SERVICE_INT_COST_DOM" hidden="1">"c3453"</definedName>
    <definedName name="IQ_OPEB_DECREASE_EFFECT_SERVICE_INT_COST_FOREIGN" hidden="1">"c3454"</definedName>
    <definedName name="IQ_OPEB_DISC_RATE_MAX" hidden="1">"c3422"</definedName>
    <definedName name="IQ_OPEB_DISC_RATE_MAX_DOM" hidden="1">"c3420"</definedName>
    <definedName name="IQ_OPEB_DISC_RATE_MAX_FOREIGN" hidden="1">"c3421"</definedName>
    <definedName name="IQ_OPEB_DISC_RATE_MIN" hidden="1">"c3419"</definedName>
    <definedName name="IQ_OPEB_DISC_RATE_MIN_DOM" hidden="1">"c3417"</definedName>
    <definedName name="IQ_OPEB_DISC_RATE_MIN_FOREIGN" hidden="1">"c3418"</definedName>
    <definedName name="IQ_OPEB_EST_BENEFIT_1YR" hidden="1">"c3287"</definedName>
    <definedName name="IQ_OPEB_EST_BENEFIT_1YR_DOM" hidden="1">"c3285"</definedName>
    <definedName name="IQ_OPEB_EST_BENEFIT_1YR_FOREIGN" hidden="1">"c3286"</definedName>
    <definedName name="IQ_OPEB_EST_BENEFIT_2YR" hidden="1">"c3290"</definedName>
    <definedName name="IQ_OPEB_EST_BENEFIT_2YR_DOM" hidden="1">"c3288"</definedName>
    <definedName name="IQ_OPEB_EST_BENEFIT_2YR_FOREIGN" hidden="1">"c3289"</definedName>
    <definedName name="IQ_OPEB_EST_BENEFIT_3YR" hidden="1">"c3293"</definedName>
    <definedName name="IQ_OPEB_EST_BENEFIT_3YR_DOM" hidden="1">"c3291"</definedName>
    <definedName name="IQ_OPEB_EST_BENEFIT_3YR_FOREIGN" hidden="1">"c3292"</definedName>
    <definedName name="IQ_OPEB_EST_BENEFIT_4YR" hidden="1">"c3296"</definedName>
    <definedName name="IQ_OPEB_EST_BENEFIT_4YR_DOM" hidden="1">"c3294"</definedName>
    <definedName name="IQ_OPEB_EST_BENEFIT_4YR_FOREIGN" hidden="1">"c3295"</definedName>
    <definedName name="IQ_OPEB_EST_BENEFIT_5YR" hidden="1">"c3299"</definedName>
    <definedName name="IQ_OPEB_EST_BENEFIT_5YR_DOM" hidden="1">"c3297"</definedName>
    <definedName name="IQ_OPEB_EST_BENEFIT_5YR_FOREIGN" hidden="1">"c3298"</definedName>
    <definedName name="IQ_OPEB_EST_BENEFIT_AFTER5" hidden="1">"c3302"</definedName>
    <definedName name="IQ_OPEB_EST_BENEFIT_AFTER5_DOM" hidden="1">"c3300"</definedName>
    <definedName name="IQ_OPEB_EST_BENEFIT_AFTER5_FOREIGN" hidden="1">"c3301"</definedName>
    <definedName name="IQ_OPEB_EXP_RATE_RETURN_MAX" hidden="1">"c3434"</definedName>
    <definedName name="IQ_OPEB_EXP_RATE_RETURN_MAX_DOM" hidden="1">"c3432"</definedName>
    <definedName name="IQ_OPEB_EXP_RATE_RETURN_MAX_FOREIGN" hidden="1">"c3433"</definedName>
    <definedName name="IQ_OPEB_EXP_RATE_RETURN_MIN" hidden="1">"c3431"</definedName>
    <definedName name="IQ_OPEB_EXP_RATE_RETURN_MIN_DOM" hidden="1">"c3429"</definedName>
    <definedName name="IQ_OPEB_EXP_RATE_RETURN_MIN_FOREIGN" hidden="1">"c3430"</definedName>
    <definedName name="IQ_OPEB_EXP_RETURN" hidden="1">"c3398"</definedName>
    <definedName name="IQ_OPEB_EXP_RETURN_DOM" hidden="1">"c3396"</definedName>
    <definedName name="IQ_OPEB_EXP_RETURN_FOREIGN" hidden="1">"c3397"</definedName>
    <definedName name="IQ_OPEB_HEALTH_COST_TREND_INITIAL" hidden="1">"c3413"</definedName>
    <definedName name="IQ_OPEB_HEALTH_COST_TREND_INITIAL_DOM" hidden="1">"c3411"</definedName>
    <definedName name="IQ_OPEB_HEALTH_COST_TREND_INITIAL_FOREIGN" hidden="1">"c3412"</definedName>
    <definedName name="IQ_OPEB_HEALTH_COST_TREND_ULTIMATE" hidden="1">"c3416"</definedName>
    <definedName name="IQ_OPEB_HEALTH_COST_TREND_ULTIMATE_DOM" hidden="1">"c3414"</definedName>
    <definedName name="IQ_OPEB_HEALTH_COST_TREND_ULTIMATE_FOREIGN" hidden="1">"c3415"</definedName>
    <definedName name="IQ_OPEB_INCREASE_EFFECT_PBO" hidden="1">"c3452"</definedName>
    <definedName name="IQ_OPEB_INCREASE_EFFECT_PBO_DOM" hidden="1">"c3450"</definedName>
    <definedName name="IQ_OPEB_INCREASE_EFFECT_PBO_FOREIGN" hidden="1">"c3451"</definedName>
    <definedName name="IQ_OPEB_INCREASE_EFFECT_SERVICE_INT_COST" hidden="1">"c3449"</definedName>
    <definedName name="IQ_OPEB_INCREASE_EFFECT_SERVICE_INT_COST_DOM" hidden="1">"c3447"</definedName>
    <definedName name="IQ_OPEB_INCREASE_EFFECT_SERVICE_INT_COST_FOREIGN" hidden="1">"c3448"</definedName>
    <definedName name="IQ_OPEB_INTAN_ASSETS" hidden="1">"c3311"</definedName>
    <definedName name="IQ_OPEB_INTAN_ASSETS_DOM" hidden="1">"c3309"</definedName>
    <definedName name="IQ_OPEB_INTAN_ASSETS_FOREIGN" hidden="1">"c3310"</definedName>
    <definedName name="IQ_OPEB_INTEREST_COST" hidden="1">"c3395"</definedName>
    <definedName name="IQ_OPEB_INTEREST_COST_DOM" hidden="1">"c3393"</definedName>
    <definedName name="IQ_OPEB_INTEREST_COST_FOREIGN" hidden="1">"c3394"</definedName>
    <definedName name="IQ_OPEB_NET_ASSET_RECOG" hidden="1">"c3326"</definedName>
    <definedName name="IQ_OPEB_NET_ASSET_RECOG_DOM" hidden="1">"c3324"</definedName>
    <definedName name="IQ_OPEB_NET_ASSET_RECOG_FOREIGN" hidden="1">"c3325"</definedName>
    <definedName name="IQ_OPEB_OBLIGATION_ACCUMULATED" hidden="1">"c3407"</definedName>
    <definedName name="IQ_OPEB_OBLIGATION_ACCUMULATED_DOM" hidden="1">"c3405"</definedName>
    <definedName name="IQ_OPEB_OBLIGATION_ACCUMULATED_FOREIGN" hidden="1">"c3406"</definedName>
    <definedName name="IQ_OPEB_OBLIGATION_ACQ" hidden="1">"c3380"</definedName>
    <definedName name="IQ_OPEB_OBLIGATION_ACQ_DOM" hidden="1">"c3378"</definedName>
    <definedName name="IQ_OPEB_OBLIGATION_ACQ_FOREIGN" hidden="1">"c3379"</definedName>
    <definedName name="IQ_OPEB_OBLIGATION_ACTUARIAL_GAIN_LOSS" hidden="1">"c3371"</definedName>
    <definedName name="IQ_OPEB_OBLIGATION_ACTUARIAL_GAIN_LOSS_DOM" hidden="1">"c3369"</definedName>
    <definedName name="IQ_OPEB_OBLIGATION_ACTUARIAL_GAIN_LOSS_FOREIGN" hidden="1">"c3370"</definedName>
    <definedName name="IQ_OPEB_OBLIGATION_BEG" hidden="1">"c3359"</definedName>
    <definedName name="IQ_OPEB_OBLIGATION_BEG_DOM" hidden="1">"c3357"</definedName>
    <definedName name="IQ_OPEB_OBLIGATION_BEG_FOREIGN" hidden="1">"c3358"</definedName>
    <definedName name="IQ_OPEB_OBLIGATION_CURTAIL" hidden="1">"c3383"</definedName>
    <definedName name="IQ_OPEB_OBLIGATION_CURTAIL_DOM" hidden="1">"c3381"</definedName>
    <definedName name="IQ_OPEB_OBLIGATION_CURTAIL_FOREIGN" hidden="1">"c3382"</definedName>
    <definedName name="IQ_OPEB_OBLIGATION_EMPLOYEE_CONTRIBUTIONS" hidden="1">"c3368"</definedName>
    <definedName name="IQ_OPEB_OBLIGATION_EMPLOYEE_CONTRIBUTIONS_DOM" hidden="1">"c3366"</definedName>
    <definedName name="IQ_OPEB_OBLIGATION_EMPLOYEE_CONTRIBUTIONS_FOREIGN" hidden="1">"c3367"</definedName>
    <definedName name="IQ_OPEB_OBLIGATION_FX_ADJ" hidden="1">"c3377"</definedName>
    <definedName name="IQ_OPEB_OBLIGATION_FX_ADJ_DOM" hidden="1">"c3375"</definedName>
    <definedName name="IQ_OPEB_OBLIGATION_FX_ADJ_FOREIGN" hidden="1">"c3376"</definedName>
    <definedName name="IQ_OPEB_OBLIGATION_INTEREST_COST" hidden="1">"c3365"</definedName>
    <definedName name="IQ_OPEB_OBLIGATION_INTEREST_COST_DOM" hidden="1">"c3363"</definedName>
    <definedName name="IQ_OPEB_OBLIGATION_INTEREST_COST_FOREIGN" hidden="1">"c3364"</definedName>
    <definedName name="IQ_OPEB_OBLIGATION_OTHER_PLAN_ADJ" hidden="1">"c3386"</definedName>
    <definedName name="IQ_OPEB_OBLIGATION_OTHER_PLAN_ADJ_DOM" hidden="1">"c3384"</definedName>
    <definedName name="IQ_OPEB_OBLIGATION_OTHER_PLAN_ADJ_FOREIGN" hidden="1">"c3385"</definedName>
    <definedName name="IQ_OPEB_OBLIGATION_PAID" hidden="1">"c3374"</definedName>
    <definedName name="IQ_OPEB_OBLIGATION_PAID_DOM" hidden="1">"c3372"</definedName>
    <definedName name="IQ_OPEB_OBLIGATION_PAID_FOREIGN" hidden="1">"c3373"</definedName>
    <definedName name="IQ_OPEB_OBLIGATION_PROJECTED" hidden="1">"c3389"</definedName>
    <definedName name="IQ_OPEB_OBLIGATION_PROJECTED_DOM" hidden="1">"c3387"</definedName>
    <definedName name="IQ_OPEB_OBLIGATION_PROJECTED_FOREIGN" hidden="1">"c3388"</definedName>
    <definedName name="IQ_OPEB_OBLIGATION_SERVICE_COST" hidden="1">"c3362"</definedName>
    <definedName name="IQ_OPEB_OBLIGATION_SERVICE_COST_DOM" hidden="1">"c3360"</definedName>
    <definedName name="IQ_OPEB_OBLIGATION_SERVICE_COST_FOREIGN" hidden="1">"c3361"</definedName>
    <definedName name="IQ_OPEB_OTHER" hidden="1">"c3317"</definedName>
    <definedName name="IQ_OPEB_OTHER_ADJ" hidden="1">"c3323"</definedName>
    <definedName name="IQ_OPEB_OTHER_ADJ_DOM" hidden="1">"c3321"</definedName>
    <definedName name="IQ_OPEB_OTHER_ADJ_FOREIGN" hidden="1">"c3322"</definedName>
    <definedName name="IQ_OPEB_OTHER_COST" hidden="1">"c3401"</definedName>
    <definedName name="IQ_OPEB_OTHER_COST_DOM" hidden="1">"c3399"</definedName>
    <definedName name="IQ_OPEB_OTHER_COST_FOREIGN" hidden="1">"c3400"</definedName>
    <definedName name="IQ_OPEB_OTHER_DOM" hidden="1">"c3315"</definedName>
    <definedName name="IQ_OPEB_OTHER_FOREIGN" hidden="1">"c3316"</definedName>
    <definedName name="IQ_OPEB_PBO_ASSUMED_RATE_RET_MAX" hidden="1">"c3440"</definedName>
    <definedName name="IQ_OPEB_PBO_ASSUMED_RATE_RET_MAX_DOM" hidden="1">"c3438"</definedName>
    <definedName name="IQ_OPEB_PBO_ASSUMED_RATE_RET_MAX_FOREIGN" hidden="1">"c3439"</definedName>
    <definedName name="IQ_OPEB_PBO_ASSUMED_RATE_RET_MIN" hidden="1">"c3437"</definedName>
    <definedName name="IQ_OPEB_PBO_ASSUMED_RATE_RET_MIN_DOM" hidden="1">"c3435"</definedName>
    <definedName name="IQ_OPEB_PBO_ASSUMED_RATE_RET_MIN_FOREIGN" hidden="1">"c3436"</definedName>
    <definedName name="IQ_OPEB_PBO_RATE_COMP_INCREASE_MAX" hidden="1">"c3446"</definedName>
    <definedName name="IQ_OPEB_PBO_RATE_COMP_INCREASE_MAX_DOM" hidden="1">"c3444"</definedName>
    <definedName name="IQ_OPEB_PBO_RATE_COMP_INCREASE_MAX_FOREIGN" hidden="1">"c3445"</definedName>
    <definedName name="IQ_OPEB_PBO_RATE_COMP_INCREASE_MIN" hidden="1">"c3443"</definedName>
    <definedName name="IQ_OPEB_PBO_RATE_COMP_INCREASE_MIN_DOM" hidden="1">"c3441"</definedName>
    <definedName name="IQ_OPEB_PBO_RATE_COMP_INCREASE_MIN_FOREIGN" hidden="1">"c3442"</definedName>
    <definedName name="IQ_OPEB_PREPAID_COST" hidden="1">"c3305"</definedName>
    <definedName name="IQ_OPEB_PREPAID_COST_DOM" hidden="1">"c3303"</definedName>
    <definedName name="IQ_OPEB_PREPAID_COST_FOREIGN" hidden="1">"c3304"</definedName>
    <definedName name="IQ_OPEB_RATE_COMP_INCREASE_MAX" hidden="1">"c3428"</definedName>
    <definedName name="IQ_OPEB_RATE_COMP_INCREASE_MAX_DOM" hidden="1">"c3426"</definedName>
    <definedName name="IQ_OPEB_RATE_COMP_INCREASE_MAX_FOREIGN" hidden="1">"c3427"</definedName>
    <definedName name="IQ_OPEB_RATE_COMP_INCREASE_MIN" hidden="1">"c3425"</definedName>
    <definedName name="IQ_OPEB_RATE_COMP_INCREASE_MIN_DOM" hidden="1">"c3423"</definedName>
    <definedName name="IQ_OPEB_RATE_COMP_INCREASE_MIN_FOREIGN" hidden="1">"c3424"</definedName>
    <definedName name="IQ_OPEB_SERVICE_COST" hidden="1">"c3392"</definedName>
    <definedName name="IQ_OPEB_SERVICE_COST_DOM" hidden="1">"c3390"</definedName>
    <definedName name="IQ_OPEB_SERVICE_COST_FOREIGN" hidden="1">"c3391"</definedName>
    <definedName name="IQ_OPEB_TOTAL_COST" hidden="1">"c3404"</definedName>
    <definedName name="IQ_OPEB_TOTAL_COST_DOM" hidden="1">"c3402"</definedName>
    <definedName name="IQ_OPEB_TOTAL_COST_FOREIGN" hidden="1">"c3403"</definedName>
    <definedName name="IQ_OPEB_UNRECOG_PRIOR" hidden="1">"c3320"</definedName>
    <definedName name="IQ_OPEB_UNRECOG_PRIOR_DOM" hidden="1">"c3318"</definedName>
    <definedName name="IQ_OPEB_UNRECOG_PRIOR_FOREIGN" hidden="1">"c3319"</definedName>
    <definedName name="IQ_OPENPRICE" hidden="1">"c848"</definedName>
    <definedName name="IQ_OPER_INC" hidden="1">"c849"</definedName>
    <definedName name="IQ_OPER_INC_BR" hidden="1">"c850"</definedName>
    <definedName name="IQ_OPER_INC_FIN" hidden="1">"c851"</definedName>
    <definedName name="IQ_OPER_INC_INS" hidden="1">"c852"</definedName>
    <definedName name="IQ_OPER_INC_MARGIN" hidden="1">"c1448"</definedName>
    <definedName name="IQ_OPER_INC_REIT" hidden="1">"c853"</definedName>
    <definedName name="IQ_OPER_INC_UTI" hidden="1">"c854"</definedName>
    <definedName name="IQ_OPERATIONS_EXP" hidden="1">"c855"</definedName>
    <definedName name="IQ_OPTIONS_BEG_OS" hidden="1">"c1572"</definedName>
    <definedName name="IQ_OPTIONS_CANCELLED" hidden="1">"c856"</definedName>
    <definedName name="IQ_OPTIONS_END_OS" hidden="1">"c1573"</definedName>
    <definedName name="IQ_OPTIONS_EXERCISED" hidden="1">"c2116"</definedName>
    <definedName name="IQ_OPTIONS_GRANTED" hidden="1">"c2673"</definedName>
    <definedName name="IQ_OPTIONS_ISSUED" hidden="1">"c857"</definedName>
    <definedName name="IQ_OPTIONS_STRIKE_PRICE_GRANTED" hidden="1">"c2678"</definedName>
    <definedName name="IQ_OPTIONS_STRIKE_PRICE_OS" hidden="1">"c2677"</definedName>
    <definedName name="IQ_ORDER_BACKLOG" hidden="1">"c2090"</definedName>
    <definedName name="IQ_OTHER_ADJUST_GROSS_LOANS" hidden="1">"c859"</definedName>
    <definedName name="IQ_OTHER_ASSETS" hidden="1">"c860"</definedName>
    <definedName name="IQ_OTHER_ASSETS_BNK" hidden="1">"c861"</definedName>
    <definedName name="IQ_OTHER_ASSETS_BR" hidden="1">"c862"</definedName>
    <definedName name="IQ_OTHER_ASSETS_FIN" hidden="1">"c863"</definedName>
    <definedName name="IQ_OTHER_ASSETS_INS" hidden="1">"c864"</definedName>
    <definedName name="IQ_OTHER_ASSETS_REIT" hidden="1">"c865"</definedName>
    <definedName name="IQ_OTHER_ASSETS_SERV_RIGHTS" hidden="1">"c2243"</definedName>
    <definedName name="IQ_OTHER_ASSETS_UTI" hidden="1">"c866"</definedName>
    <definedName name="IQ_OTHER_BEARING_LIAB" hidden="1">"c1608"</definedName>
    <definedName name="IQ_OTHER_BENEFITS_OBLIGATION" hidden="1">"c867"</definedName>
    <definedName name="IQ_OTHER_CA" hidden="1">"c868"</definedName>
    <definedName name="IQ_OTHER_CA_SUPPL" hidden="1">"c869"</definedName>
    <definedName name="IQ_OTHER_CA_SUPPL_BNK" hidden="1">"c870"</definedName>
    <definedName name="IQ_OTHER_CA_SUPPL_BR" hidden="1">"c871"</definedName>
    <definedName name="IQ_OTHER_CA_SUPPL_FIN" hidden="1">"c872"</definedName>
    <definedName name="IQ_OTHER_CA_SUPPL_INS" hidden="1">"c873"</definedName>
    <definedName name="IQ_OTHER_CA_SUPPL_REIT" hidden="1">"c874"</definedName>
    <definedName name="IQ_OTHER_CA_SUPPL_UTI" hidden="1">"c875"</definedName>
    <definedName name="IQ_OTHER_CA_UTI" hidden="1">"c876"</definedName>
    <definedName name="IQ_OTHER_CL" hidden="1">"c877"</definedName>
    <definedName name="IQ_OTHER_CL_SUPPL" hidden="1">"c878"</definedName>
    <definedName name="IQ_OTHER_CL_SUPPL_BNK" hidden="1">"c879"</definedName>
    <definedName name="IQ_OTHER_CL_SUPPL_BR" hidden="1">"c880"</definedName>
    <definedName name="IQ_OTHER_CL_SUPPL_FIN" hidden="1">"c881"</definedName>
    <definedName name="IQ_OTHER_CL_SUPPL_REIT" hidden="1">"c882"</definedName>
    <definedName name="IQ_OTHER_CL_SUPPL_UTI" hidden="1">"c883"</definedName>
    <definedName name="IQ_OTHER_CL_UTI" hidden="1">"c884"</definedName>
    <definedName name="IQ_OTHER_CURRENT_ASSETS" hidden="1">"c1403"</definedName>
    <definedName name="IQ_OTHER_CURRENT_LIAB" hidden="1">"c1404"</definedName>
    <definedName name="IQ_OTHER_DEBT" hidden="1">"c2507"</definedName>
    <definedName name="IQ_OTHER_DEBT_PCT" hidden="1">"c2508"</definedName>
    <definedName name="IQ_OTHER_DEP" hidden="1">"c885"</definedName>
    <definedName name="IQ_OTHER_EARNING" hidden="1">"c1609"</definedName>
    <definedName name="IQ_OTHER_EQUITY" hidden="1">"c886"</definedName>
    <definedName name="IQ_OTHER_EQUITY_BNK" hidden="1">"c887"</definedName>
    <definedName name="IQ_OTHER_EQUITY_BR" hidden="1">"c888"</definedName>
    <definedName name="IQ_OTHER_EQUITY_FIN" hidden="1">"c889"</definedName>
    <definedName name="IQ_OTHER_EQUITY_INS" hidden="1">"c890"</definedName>
    <definedName name="IQ_OTHER_EQUITY_REIT" hidden="1">"c891"</definedName>
    <definedName name="IQ_OTHER_EQUITY_UTI" hidden="1">"c892"</definedName>
    <definedName name="IQ_OTHER_FINANCE_ACT" hidden="1">"c893"</definedName>
    <definedName name="IQ_OTHER_FINANCE_ACT_BNK" hidden="1">"c894"</definedName>
    <definedName name="IQ_OTHER_FINANCE_ACT_BR" hidden="1">"c895"</definedName>
    <definedName name="IQ_OTHER_FINANCE_ACT_FIN" hidden="1">"c896"</definedName>
    <definedName name="IQ_OTHER_FINANCE_ACT_INS" hidden="1">"c897"</definedName>
    <definedName name="IQ_OTHER_FINANCE_ACT_REIT" hidden="1">"c898"</definedName>
    <definedName name="IQ_OTHER_FINANCE_ACT_SUPPL" hidden="1">"c899"</definedName>
    <definedName name="IQ_OTHER_FINANCE_ACT_SUPPL_BNK" hidden="1">"c900"</definedName>
    <definedName name="IQ_OTHER_FINANCE_ACT_SUPPL_BR" hidden="1">"c901"</definedName>
    <definedName name="IQ_OTHER_FINANCE_ACT_SUPPL_FIN" hidden="1">"c902"</definedName>
    <definedName name="IQ_OTHER_FINANCE_ACT_SUPPL_INS" hidden="1">"c903"</definedName>
    <definedName name="IQ_OTHER_FINANCE_ACT_SUPPL_REIT" hidden="1">"c904"</definedName>
    <definedName name="IQ_OTHER_FINANCE_ACT_SUPPL_UTI" hidden="1">"c905"</definedName>
    <definedName name="IQ_OTHER_FINANCE_ACT_UTI" hidden="1">"c906"</definedName>
    <definedName name="IQ_OTHER_INTAN" hidden="1">"c907"</definedName>
    <definedName name="IQ_OTHER_INTAN_BNK" hidden="1">"c908"</definedName>
    <definedName name="IQ_OTHER_INTAN_BR" hidden="1">"c909"</definedName>
    <definedName name="IQ_OTHER_INTAN_FIN" hidden="1">"c910"</definedName>
    <definedName name="IQ_OTHER_INTAN_INS" hidden="1">"c911"</definedName>
    <definedName name="IQ_OTHER_INTAN_REIT" hidden="1">"c912"</definedName>
    <definedName name="IQ_OTHER_INTAN_UTI" hidden="1">"c913"</definedName>
    <definedName name="IQ_OTHER_INV" hidden="1">"c914"</definedName>
    <definedName name="IQ_OTHER_INVEST" hidden="1">"c915"</definedName>
    <definedName name="IQ_OTHER_INVEST_ACT" hidden="1">"c916"</definedName>
    <definedName name="IQ_OTHER_INVEST_ACT_BNK" hidden="1">"c917"</definedName>
    <definedName name="IQ_OTHER_INVEST_ACT_BR" hidden="1">"c918"</definedName>
    <definedName name="IQ_OTHER_INVEST_ACT_FIN" hidden="1">"c919"</definedName>
    <definedName name="IQ_OTHER_INVEST_ACT_INS" hidden="1">"c920"</definedName>
    <definedName name="IQ_OTHER_INVEST_ACT_REIT" hidden="1">"c921"</definedName>
    <definedName name="IQ_OTHER_INVEST_ACT_SUPPL" hidden="1">"c922"</definedName>
    <definedName name="IQ_OTHER_INVEST_ACT_SUPPL_BNK" hidden="1">"c923"</definedName>
    <definedName name="IQ_OTHER_INVEST_ACT_SUPPL_BR" hidden="1">"c924"</definedName>
    <definedName name="IQ_OTHER_INVEST_ACT_SUPPL_FIN" hidden="1">"c925"</definedName>
    <definedName name="IQ_OTHER_INVEST_ACT_SUPPL_INS" hidden="1">"c926"</definedName>
    <definedName name="IQ_OTHER_INVEST_ACT_SUPPL_REIT" hidden="1">"c927"</definedName>
    <definedName name="IQ_OTHER_INVEST_ACT_SUPPL_UTI" hidden="1">"c928"</definedName>
    <definedName name="IQ_OTHER_INVEST_ACT_UTI" hidden="1">"c929"</definedName>
    <definedName name="IQ_OTHER_INVESTING" hidden="1">"c1408"</definedName>
    <definedName name="IQ_OTHER_LIAB" hidden="1">"c930"</definedName>
    <definedName name="IQ_OTHER_LIAB_BNK" hidden="1">"c931"</definedName>
    <definedName name="IQ_OTHER_LIAB_BR" hidden="1">"c932"</definedName>
    <definedName name="IQ_OTHER_LIAB_FIN" hidden="1">"c933"</definedName>
    <definedName name="IQ_OTHER_LIAB_INS" hidden="1">"c934"</definedName>
    <definedName name="IQ_OTHER_LIAB_LT" hidden="1">"c935"</definedName>
    <definedName name="IQ_OTHER_LIAB_LT_BNK" hidden="1">"c936"</definedName>
    <definedName name="IQ_OTHER_LIAB_LT_BR" hidden="1">"c937"</definedName>
    <definedName name="IQ_OTHER_LIAB_LT_FIN" hidden="1">"c938"</definedName>
    <definedName name="IQ_OTHER_LIAB_LT_INS" hidden="1">"c939"</definedName>
    <definedName name="IQ_OTHER_LIAB_LT_REIT" hidden="1">"c940"</definedName>
    <definedName name="IQ_OTHER_LIAB_LT_UTI" hidden="1">"c941"</definedName>
    <definedName name="IQ_OTHER_LIAB_REIT" hidden="1">"c942"</definedName>
    <definedName name="IQ_OTHER_LIAB_UTI" hidden="1">"c943"</definedName>
    <definedName name="IQ_OTHER_LIAB_WRITTEN" hidden="1">"c944"</definedName>
    <definedName name="IQ_OTHER_LOANS" hidden="1">"c945"</definedName>
    <definedName name="IQ_OTHER_LONG_TERM" hidden="1">"c1409"</definedName>
    <definedName name="IQ_OTHER_LT_ASSETS" hidden="1">"c946"</definedName>
    <definedName name="IQ_OTHER_LT_ASSETS_BNK" hidden="1">"c947"</definedName>
    <definedName name="IQ_OTHER_LT_ASSETS_BR" hidden="1">"c948"</definedName>
    <definedName name="IQ_OTHER_LT_ASSETS_FIN" hidden="1">"c949"</definedName>
    <definedName name="IQ_OTHER_LT_ASSETS_INS" hidden="1">"c950"</definedName>
    <definedName name="IQ_OTHER_LT_ASSETS_REIT" hidden="1">"c951"</definedName>
    <definedName name="IQ_OTHER_LT_ASSETS_UTI" hidden="1">"c952"</definedName>
    <definedName name="IQ_OTHER_NET" hidden="1">"c1453"</definedName>
    <definedName name="IQ_OTHER_NON_INT_EXP" hidden="1">"c953"</definedName>
    <definedName name="IQ_OTHER_NON_INT_EXP_TOTAL" hidden="1">"c954"</definedName>
    <definedName name="IQ_OTHER_NON_INT_INC" hidden="1">"c955"</definedName>
    <definedName name="IQ_OTHER_NON_OPER_EXP" hidden="1">"c956"</definedName>
    <definedName name="IQ_OTHER_NON_OPER_EXP_BR" hidden="1">"c957"</definedName>
    <definedName name="IQ_OTHER_NON_OPER_EXP_FIN" hidden="1">"c958"</definedName>
    <definedName name="IQ_OTHER_NON_OPER_EXP_INS" hidden="1">"c959"</definedName>
    <definedName name="IQ_OTHER_NON_OPER_EXP_REIT" hidden="1">"c960"</definedName>
    <definedName name="IQ_OTHER_NON_OPER_EXP_SUPPL" hidden="1">"c961"</definedName>
    <definedName name="IQ_OTHER_NON_OPER_EXP_SUPPL_BR" hidden="1">"c962"</definedName>
    <definedName name="IQ_OTHER_NON_OPER_EXP_SUPPL_FIN" hidden="1">"c963"</definedName>
    <definedName name="IQ_OTHER_NON_OPER_EXP_SUPPL_INS" hidden="1">"c964"</definedName>
    <definedName name="IQ_OTHER_NON_OPER_EXP_SUPPL_REIT" hidden="1">"c965"</definedName>
    <definedName name="IQ_OTHER_NON_OPER_EXP_SUPPL_UTI" hidden="1">"c966"</definedName>
    <definedName name="IQ_OTHER_NON_OPER_EXP_UTI" hidden="1">"c967"</definedName>
    <definedName name="IQ_OTHER_OPER" hidden="1">"c982"</definedName>
    <definedName name="IQ_OTHER_OPER_ACT" hidden="1">"c983"</definedName>
    <definedName name="IQ_OTHER_OPER_ACT_BNK" hidden="1">"c984"</definedName>
    <definedName name="IQ_OTHER_OPER_ACT_BR" hidden="1">"c985"</definedName>
    <definedName name="IQ_OTHER_OPER_ACT_FIN" hidden="1">"c986"</definedName>
    <definedName name="IQ_OTHER_OPER_ACT_INS" hidden="1">"c987"</definedName>
    <definedName name="IQ_OTHER_OPER_ACT_REIT" hidden="1">"c988"</definedName>
    <definedName name="IQ_OTHER_OPER_ACT_UTI" hidden="1">"c989"</definedName>
    <definedName name="IQ_OTHER_OPER_BR" hidden="1">"c990"</definedName>
    <definedName name="IQ_OTHER_OPER_FIN" hidden="1">"c991"</definedName>
    <definedName name="IQ_OTHER_OPER_INS" hidden="1">"c992"</definedName>
    <definedName name="IQ_OTHER_OPER_REIT" hidden="1">"c993"</definedName>
    <definedName name="IQ_OTHER_OPER_SUPPL_BR" hidden="1">"c994"</definedName>
    <definedName name="IQ_OTHER_OPER_SUPPL_FIN" hidden="1">"c995"</definedName>
    <definedName name="IQ_OTHER_OPER_SUPPL_INS" hidden="1">"c996"</definedName>
    <definedName name="IQ_OTHER_OPER_SUPPL_REIT" hidden="1">"c997"</definedName>
    <definedName name="IQ_OTHER_OPER_SUPPL_UTI" hidden="1">"c998"</definedName>
    <definedName name="IQ_OTHER_OPER_TOT_BNK" hidden="1">"c999"</definedName>
    <definedName name="IQ_OTHER_OPER_TOT_BR" hidden="1">"c1000"</definedName>
    <definedName name="IQ_OTHER_OPER_TOT_FIN" hidden="1">"c1001"</definedName>
    <definedName name="IQ_OTHER_OPER_TOT_INS" hidden="1">"c1002"</definedName>
    <definedName name="IQ_OTHER_OPER_TOT_REIT" hidden="1">"c1003"</definedName>
    <definedName name="IQ_OTHER_OPER_TOT_UTI" hidden="1">"c1004"</definedName>
    <definedName name="IQ_OTHER_OPER_UTI" hidden="1">"c1005"</definedName>
    <definedName name="IQ_OTHER_OPTIONS_BEG_OS" hidden="1">"c2686"</definedName>
    <definedName name="IQ_OTHER_OPTIONS_CANCELLED" hidden="1">"c2689"</definedName>
    <definedName name="IQ_OTHER_OPTIONS_END_OS" hidden="1">"c2690"</definedName>
    <definedName name="IQ_OTHER_OPTIONS_EXERCISED" hidden="1">"c2688"</definedName>
    <definedName name="IQ_OTHER_OPTIONS_GRANTED" hidden="1">"c2687"</definedName>
    <definedName name="IQ_OTHER_OPTIONS_STRIKE_PRICE_OS" hidden="1">"c2691"</definedName>
    <definedName name="IQ_OTHER_OUTSTANDING_BS_DATE" hidden="1">"c1972"</definedName>
    <definedName name="IQ_OTHER_OUTSTANDING_FILING_DATE" hidden="1">"c1974"</definedName>
    <definedName name="IQ_OTHER_PC_WRITTEN" hidden="1">"c1006"</definedName>
    <definedName name="IQ_OTHER_REAL_ESTATE" hidden="1">"c1007"</definedName>
    <definedName name="IQ_OTHER_RECEIV" hidden="1">"c1008"</definedName>
    <definedName name="IQ_OTHER_RECEIV_INS" hidden="1">"c1009"</definedName>
    <definedName name="IQ_OTHER_REV" hidden="1">"c1010"</definedName>
    <definedName name="IQ_OTHER_REV_BR" hidden="1">"c1011"</definedName>
    <definedName name="IQ_OTHER_REV_FIN" hidden="1">"c1012"</definedName>
    <definedName name="IQ_OTHER_REV_INS" hidden="1">"c1013"</definedName>
    <definedName name="IQ_OTHER_REV_REIT" hidden="1">"c1014"</definedName>
    <definedName name="IQ_OTHER_REV_SUPPL" hidden="1">"c1015"</definedName>
    <definedName name="IQ_OTHER_REV_SUPPL_BR" hidden="1">"c1016"</definedName>
    <definedName name="IQ_OTHER_REV_SUPPL_FIN" hidden="1">"c1017"</definedName>
    <definedName name="IQ_OTHER_REV_SUPPL_INS" hidden="1">"c1018"</definedName>
    <definedName name="IQ_OTHER_REV_SUPPL_REIT" hidden="1">"c1019"</definedName>
    <definedName name="IQ_OTHER_REV_SUPPL_UTI" hidden="1">"c1020"</definedName>
    <definedName name="IQ_OTHER_REV_UTI" hidden="1">"c1021"</definedName>
    <definedName name="IQ_OTHER_REVENUE" hidden="1">"c1410"</definedName>
    <definedName name="IQ_OTHER_STRIKE_PRICE_GRANTED" hidden="1">"c2692"</definedName>
    <definedName name="IQ_OTHER_UNDRAWN" hidden="1">"c2522"</definedName>
    <definedName name="IQ_OTHER_UNUSUAL" hidden="1">"c1488"</definedName>
    <definedName name="IQ_OTHER_UNUSUAL_BNK" hidden="1">"c1560"</definedName>
    <definedName name="IQ_OTHER_UNUSUAL_BR" hidden="1">"c1561"</definedName>
    <definedName name="IQ_OTHER_UNUSUAL_FIN" hidden="1">"c1562"</definedName>
    <definedName name="IQ_OTHER_UNUSUAL_INS" hidden="1">"c1563"</definedName>
    <definedName name="IQ_OTHER_UNUSUAL_REIT" hidden="1">"c1564"</definedName>
    <definedName name="IQ_OTHER_UNUSUAL_SUPPL" hidden="1">"c1494"</definedName>
    <definedName name="IQ_OTHER_UNUSUAL_SUPPL_BNK" hidden="1">"c1495"</definedName>
    <definedName name="IQ_OTHER_UNUSUAL_SUPPL_BR" hidden="1">"c1496"</definedName>
    <definedName name="IQ_OTHER_UNUSUAL_SUPPL_FIN" hidden="1">"c1497"</definedName>
    <definedName name="IQ_OTHER_UNUSUAL_SUPPL_INS" hidden="1">"c1498"</definedName>
    <definedName name="IQ_OTHER_UNUSUAL_SUPPL_REIT" hidden="1">"c1499"</definedName>
    <definedName name="IQ_OTHER_UNUSUAL_SUPPL_UTI" hidden="1">"c1500"</definedName>
    <definedName name="IQ_OTHER_UNUSUAL_UTI" hidden="1">"c1565"</definedName>
    <definedName name="IQ_OTHER_WARRANTS_BEG_OS" hidden="1">"c2712"</definedName>
    <definedName name="IQ_OTHER_WARRANTS_CANCELLED" hidden="1">"c2715"</definedName>
    <definedName name="IQ_OTHER_WARRANTS_END_OS" hidden="1">"c2716"</definedName>
    <definedName name="IQ_OTHER_WARRANTS_EXERCISED" hidden="1">"c2714"</definedName>
    <definedName name="IQ_OTHER_WARRANTS_ISSUED" hidden="1">"c2713"</definedName>
    <definedName name="IQ_OTHER_WARRANTS_STRIKE_PRICE_ISSUED" hidden="1">"c2718"</definedName>
    <definedName name="IQ_OTHER_WARRANTS_STRIKE_PRICE_OS" hidden="1">"c2717"</definedName>
    <definedName name="IQ_OUTSTANDING_BS_DATE" hidden="1">"c2128"</definedName>
    <definedName name="IQ_OUTSTANDING_FILING_DATE" hidden="1">"c1023"</definedName>
    <definedName name="IQ_OWNERSHIP" hidden="1">"c2160"</definedName>
    <definedName name="IQ_PART_TIME" hidden="1">"c1024"</definedName>
    <definedName name="IQ_PAY_ACCRUED" hidden="1">"c1457"</definedName>
    <definedName name="IQ_PAYOUT_RATIO" hidden="1">"c1900"</definedName>
    <definedName name="IQ_PBV" hidden="1">"c1025"</definedName>
    <definedName name="IQ_PBV_AVG" hidden="1">"c1026"</definedName>
    <definedName name="IQ_PC_EARNED" hidden="1">"c2749"</definedName>
    <definedName name="IQ_PC_GAAP_COMBINED_RATIO" hidden="1">"c2781"</definedName>
    <definedName name="IQ_PC_GAAP_COMBINED_RATIO_EXCL_CL" hidden="1">"c2782"</definedName>
    <definedName name="IQ_PC_GAAP_EXPENSE_RATIO" hidden="1">"c2780"</definedName>
    <definedName name="IQ_PC_GAAP_LOSS" hidden="1">"c2779"</definedName>
    <definedName name="IQ_PC_POLICY_BENEFITS_EXP" hidden="1">"c2790"</definedName>
    <definedName name="IQ_PC_STAT_COMBINED_RATIO" hidden="1">"c2778"</definedName>
    <definedName name="IQ_PC_STAT_COMBINED_RATIO_EXCL_DIV" hidden="1">"c2777"</definedName>
    <definedName name="IQ_PC_STAT_DIVIDEND_RATIO" hidden="1">"c2776"</definedName>
    <definedName name="IQ_PC_STAT_EXPENSE_RATIO" hidden="1">"c2775"</definedName>
    <definedName name="IQ_PC_STAT_LOSS_RATIO" hidden="1">"c2774"</definedName>
    <definedName name="IQ_PC_STATUTORY_SURPLUS" hidden="1">"c2770"</definedName>
    <definedName name="IQ_PC_WRITTEN" hidden="1">"c1027"</definedName>
    <definedName name="IQ_PE_EXCL" hidden="1">"c1028"</definedName>
    <definedName name="IQ_PE_EXCL_AVG" hidden="1">"c1029"</definedName>
    <definedName name="IQ_PE_EXCL_FWD" hidden="1">"c1030"</definedName>
    <definedName name="IQ_PE_NORMALIZED" hidden="1">"c2207"</definedName>
    <definedName name="IQ_PE_RATIO" hidden="1">"c1610"</definedName>
    <definedName name="IQ_PENSION" hidden="1">"c1031"</definedName>
    <definedName name="IQ_PENSION_ACCRUED_LIAB" hidden="1">"c3134"</definedName>
    <definedName name="IQ_PENSION_ACCRUED_LIAB_DOM" hidden="1">"c3132"</definedName>
    <definedName name="IQ_PENSION_ACCRUED_LIAB_FOREIGN" hidden="1">"c3133"</definedName>
    <definedName name="IQ_PENSION_ACCUM_OTHER_CI" hidden="1">"c3140"</definedName>
    <definedName name="IQ_PENSION_ACCUM_OTHER_CI_DOM" hidden="1">"c3138"</definedName>
    <definedName name="IQ_PENSION_ACCUM_OTHER_CI_FOREIGN" hidden="1">"c3139"</definedName>
    <definedName name="IQ_PENSION_ACCUMULATED_OBLIGATION" hidden="1">"c3570"</definedName>
    <definedName name="IQ_PENSION_ACCUMULATED_OBLIGATION_DOMESTIC" hidden="1">"c3568"</definedName>
    <definedName name="IQ_PENSION_ACCUMULATED_OBLIGATION_FOREIGN" hidden="1">"c3569"</definedName>
    <definedName name="IQ_PENSION_ASSETS" hidden="1">"c3182"</definedName>
    <definedName name="IQ_PENSION_ASSETS_ACQ" hidden="1">"c3173"</definedName>
    <definedName name="IQ_PENSION_ASSETS_ACQ_DOM" hidden="1">"c3171"</definedName>
    <definedName name="IQ_PENSION_ASSETS_ACQ_FOREIGN" hidden="1">"c3172"</definedName>
    <definedName name="IQ_PENSION_ASSETS_ACTUAL_RETURN" hidden="1">"c3158"</definedName>
    <definedName name="IQ_PENSION_ASSETS_ACTUAL_RETURN_DOM" hidden="1">"c3156"</definedName>
    <definedName name="IQ_PENSION_ASSETS_ACTUAL_RETURN_FOREIGN" hidden="1">"c3157"</definedName>
    <definedName name="IQ_PENSION_ASSETS_BEG" hidden="1">"c3155"</definedName>
    <definedName name="IQ_PENSION_ASSETS_BEG_DOM" hidden="1">"c3153"</definedName>
    <definedName name="IQ_PENSION_ASSETS_BEG_FOREIGN" hidden="1">"c3154"</definedName>
    <definedName name="IQ_PENSION_ASSETS_BENEFITS_PAID" hidden="1">"c3167"</definedName>
    <definedName name="IQ_PENSION_ASSETS_BENEFITS_PAID_DOM" hidden="1">"c3165"</definedName>
    <definedName name="IQ_PENSION_ASSETS_BENEFITS_PAID_FOREIGN" hidden="1">"c3166"</definedName>
    <definedName name="IQ_PENSION_ASSETS_CURTAIL" hidden="1">"c3176"</definedName>
    <definedName name="IQ_PENSION_ASSETS_CURTAIL_DOM" hidden="1">"c3174"</definedName>
    <definedName name="IQ_PENSION_ASSETS_CURTAIL_FOREIGN" hidden="1">"c3175"</definedName>
    <definedName name="IQ_PENSION_ASSETS_DOM" hidden="1">"c3180"</definedName>
    <definedName name="IQ_PENSION_ASSETS_EMPLOYER_CONTRIBUTIONS" hidden="1">"c3161"</definedName>
    <definedName name="IQ_PENSION_ASSETS_EMPLOYER_CONTRIBUTIONS_DOM" hidden="1">"c3159"</definedName>
    <definedName name="IQ_PENSION_ASSETS_EMPLOYER_CONTRIBUTIONS_FOREIGN" hidden="1">"c3160"</definedName>
    <definedName name="IQ_PENSION_ASSETS_FOREIGN" hidden="1">"c3181"</definedName>
    <definedName name="IQ_PENSION_ASSETS_FX_ADJ" hidden="1">"c3170"</definedName>
    <definedName name="IQ_PENSION_ASSETS_FX_ADJ_DOM" hidden="1">"c3168"</definedName>
    <definedName name="IQ_PENSION_ASSETS_FX_ADJ_FOREIGN" hidden="1">"c3169"</definedName>
    <definedName name="IQ_PENSION_ASSETS_OTHER_PLAN_ADJ" hidden="1">"c3179"</definedName>
    <definedName name="IQ_PENSION_ASSETS_OTHER_PLAN_ADJ_DOM" hidden="1">"c3177"</definedName>
    <definedName name="IQ_PENSION_ASSETS_OTHER_PLAN_ADJ_FOREIGN" hidden="1">"c3178"</definedName>
    <definedName name="IQ_PENSION_ASSETS_PARTICIP_CONTRIBUTIONS" hidden="1">"c3164"</definedName>
    <definedName name="IQ_PENSION_ASSETS_PARTICIP_CONTRIBUTIONS_DOM" hidden="1">"c3162"</definedName>
    <definedName name="IQ_PENSION_ASSETS_PARTICIP_CONTRIBUTIONS_FOREIGN" hidden="1">"c3163"</definedName>
    <definedName name="IQ_PENSION_BENEFIT_INFO_DATE" hidden="1">"c3230"</definedName>
    <definedName name="IQ_PENSION_BENEFIT_INFO_DATE_DOM" hidden="1">"c3228"</definedName>
    <definedName name="IQ_PENSION_BENEFIT_INFO_DATE_FOREIGN" hidden="1">"c3229"</definedName>
    <definedName name="IQ_PENSION_BREAKDOWN_EQ" hidden="1">"c3101"</definedName>
    <definedName name="IQ_PENSION_BREAKDOWN_EQ_DOM" hidden="1">"c3099"</definedName>
    <definedName name="IQ_PENSION_BREAKDOWN_EQ_FOREIGN" hidden="1">"c3100"</definedName>
    <definedName name="IQ_PENSION_BREAKDOWN_FI" hidden="1">"c3104"</definedName>
    <definedName name="IQ_PENSION_BREAKDOWN_FI_DOM" hidden="1">"c3102"</definedName>
    <definedName name="IQ_PENSION_BREAKDOWN_FI_FOREIGN" hidden="1">"c3103"</definedName>
    <definedName name="IQ_PENSION_BREAKDOWN_OTHER" hidden="1">"c3110"</definedName>
    <definedName name="IQ_PENSION_BREAKDOWN_OTHER_DOM" hidden="1">"c3108"</definedName>
    <definedName name="IQ_PENSION_BREAKDOWN_OTHER_FOREIGN" hidden="1">"c3109"</definedName>
    <definedName name="IQ_PENSION_BREAKDOWN_PCT_EQ" hidden="1">"c3089"</definedName>
    <definedName name="IQ_PENSION_BREAKDOWN_PCT_EQ_DOM" hidden="1">"c3087"</definedName>
    <definedName name="IQ_PENSION_BREAKDOWN_PCT_EQ_FOREIGN" hidden="1">"c3088"</definedName>
    <definedName name="IQ_PENSION_BREAKDOWN_PCT_FI" hidden="1">"c3092"</definedName>
    <definedName name="IQ_PENSION_BREAKDOWN_PCT_FI_DOM" hidden="1">"c3090"</definedName>
    <definedName name="IQ_PENSION_BREAKDOWN_PCT_FI_FOREIGN" hidden="1">"c3091"</definedName>
    <definedName name="IQ_PENSION_BREAKDOWN_PCT_OTHER" hidden="1">"c3098"</definedName>
    <definedName name="IQ_PENSION_BREAKDOWN_PCT_OTHER_DOM" hidden="1">"c3096"</definedName>
    <definedName name="IQ_PENSION_BREAKDOWN_PCT_OTHER_FOREIGN" hidden="1">"c3097"</definedName>
    <definedName name="IQ_PENSION_BREAKDOWN_PCT_RE" hidden="1">"c3095"</definedName>
    <definedName name="IQ_PENSION_BREAKDOWN_PCT_RE_DOM" hidden="1">"c3093"</definedName>
    <definedName name="IQ_PENSION_BREAKDOWN_PCT_RE_FOREIGN" hidden="1">"c3094"</definedName>
    <definedName name="IQ_PENSION_BREAKDOWN_RE" hidden="1">"c3107"</definedName>
    <definedName name="IQ_PENSION_BREAKDOWN_RE_DOM" hidden="1">"c3105"</definedName>
    <definedName name="IQ_PENSION_BREAKDOWN_RE_FOREIGN" hidden="1">"c3106"</definedName>
    <definedName name="IQ_PENSION_CONTRIBUTION_TOTAL_COST" hidden="1">"c3559"</definedName>
    <definedName name="IQ_PENSION_DISC_RATE_MAX" hidden="1">"c3236"</definedName>
    <definedName name="IQ_PENSION_DISC_RATE_MAX_DOM" hidden="1">"c3234"</definedName>
    <definedName name="IQ_PENSION_DISC_RATE_MAX_FOREIGN" hidden="1">"c3235"</definedName>
    <definedName name="IQ_PENSION_DISC_RATE_MIN" hidden="1">"c3233"</definedName>
    <definedName name="IQ_PENSION_DISC_RATE_MIN_DOM" hidden="1">"c3231"</definedName>
    <definedName name="IQ_PENSION_DISC_RATE_MIN_FOREIGN" hidden="1">"c3232"</definedName>
    <definedName name="IQ_PENSION_DISCOUNT_RATE_DOMESTIC" hidden="1">"c3573"</definedName>
    <definedName name="IQ_PENSION_DISCOUNT_RATE_FOREIGN" hidden="1">"c3574"</definedName>
    <definedName name="IQ_PENSION_EST_BENEFIT_1YR" hidden="1">"c3113"</definedName>
    <definedName name="IQ_PENSION_EST_BENEFIT_1YR_DOM" hidden="1">"c3111"</definedName>
    <definedName name="IQ_PENSION_EST_BENEFIT_1YR_FOREIGN" hidden="1">"c3112"</definedName>
    <definedName name="IQ_PENSION_EST_BENEFIT_2YR" hidden="1">"c3116"</definedName>
    <definedName name="IQ_PENSION_EST_BENEFIT_2YR_DOM" hidden="1">"c3114"</definedName>
    <definedName name="IQ_PENSION_EST_BENEFIT_2YR_FOREIGN" hidden="1">"c3115"</definedName>
    <definedName name="IQ_PENSION_EST_BENEFIT_3YR" hidden="1">"c3119"</definedName>
    <definedName name="IQ_PENSION_EST_BENEFIT_3YR_DOM" hidden="1">"c3117"</definedName>
    <definedName name="IQ_PENSION_EST_BENEFIT_3YR_FOREIGN" hidden="1">"c3118"</definedName>
    <definedName name="IQ_PENSION_EST_BENEFIT_4YR" hidden="1">"c3122"</definedName>
    <definedName name="IQ_PENSION_EST_BENEFIT_4YR_DOM" hidden="1">"c3120"</definedName>
    <definedName name="IQ_PENSION_EST_BENEFIT_4YR_FOREIGN" hidden="1">"c3121"</definedName>
    <definedName name="IQ_PENSION_EST_BENEFIT_5YR" hidden="1">"c3125"</definedName>
    <definedName name="IQ_PENSION_EST_BENEFIT_5YR_DOM" hidden="1">"c3123"</definedName>
    <definedName name="IQ_PENSION_EST_BENEFIT_5YR_FOREIGN" hidden="1">"c3124"</definedName>
    <definedName name="IQ_PENSION_EST_BENEFIT_AFTER5" hidden="1">"c3128"</definedName>
    <definedName name="IQ_PENSION_EST_BENEFIT_AFTER5_DOM" hidden="1">"c3126"</definedName>
    <definedName name="IQ_PENSION_EST_BENEFIT_AFTER5_FOREIGN" hidden="1">"c3127"</definedName>
    <definedName name="IQ_PENSION_EST_CONTRIBUTIONS_NEXTYR" hidden="1">"c3218"</definedName>
    <definedName name="IQ_PENSION_EST_CONTRIBUTIONS_NEXTYR_DOM" hidden="1">"c3216"</definedName>
    <definedName name="IQ_PENSION_EST_CONTRIBUTIONS_NEXTYR_FOREIGN" hidden="1">"c3217"</definedName>
    <definedName name="IQ_PENSION_EXP_RATE_RETURN_MAX" hidden="1">"c3248"</definedName>
    <definedName name="IQ_PENSION_EXP_RATE_RETURN_MAX_DOM" hidden="1">"c3246"</definedName>
    <definedName name="IQ_PENSION_EXP_RATE_RETURN_MAX_FOREIGN" hidden="1">"c3247"</definedName>
    <definedName name="IQ_PENSION_EXP_RATE_RETURN_MIN" hidden="1">"c3245"</definedName>
    <definedName name="IQ_PENSION_EXP_RATE_RETURN_MIN_DOM" hidden="1">"c3243"</definedName>
    <definedName name="IQ_PENSION_EXP_RATE_RETURN_MIN_FOREIGN" hidden="1">"c3244"</definedName>
    <definedName name="IQ_PENSION_EXP_RETURN_DOMESTIC" hidden="1">"c3571"</definedName>
    <definedName name="IQ_PENSION_EXP_RETURN_FOREIGN" hidden="1">"c3572"</definedName>
    <definedName name="IQ_PENSION_INTAN_ASSETS" hidden="1">"c3137"</definedName>
    <definedName name="IQ_PENSION_INTAN_ASSETS_DOM" hidden="1">"c3135"</definedName>
    <definedName name="IQ_PENSION_INTAN_ASSETS_FOREIGN" hidden="1">"c3136"</definedName>
    <definedName name="IQ_PENSION_INTEREST_COST" hidden="1">"c3582"</definedName>
    <definedName name="IQ_PENSION_INTEREST_COST_DOM" hidden="1">"c3580"</definedName>
    <definedName name="IQ_PENSION_INTEREST_COST_FOREIGN" hidden="1">"c3581"</definedName>
    <definedName name="IQ_PENSION_NET_ASSET_RECOG" hidden="1">"c3152"</definedName>
    <definedName name="IQ_PENSION_NET_ASSET_RECOG_DOM" hidden="1">"c3150"</definedName>
    <definedName name="IQ_PENSION_NET_ASSET_RECOG_FOREIGN" hidden="1">"c3151"</definedName>
    <definedName name="IQ_PENSION_OBLIGATION_ACQ" hidden="1">"c3206"</definedName>
    <definedName name="IQ_PENSION_OBLIGATION_ACQ_DOM" hidden="1">"c3204"</definedName>
    <definedName name="IQ_PENSION_OBLIGATION_ACQ_FOREIGN" hidden="1">"c3205"</definedName>
    <definedName name="IQ_PENSION_OBLIGATION_ACTUARIAL_GAIN_LOSS" hidden="1">"c3197"</definedName>
    <definedName name="IQ_PENSION_OBLIGATION_ACTUARIAL_GAIN_LOSS_DOM" hidden="1">"c3195"</definedName>
    <definedName name="IQ_PENSION_OBLIGATION_ACTUARIAL_GAIN_LOSS_FOREIGN" hidden="1">"c3196"</definedName>
    <definedName name="IQ_PENSION_OBLIGATION_BEG" hidden="1">"c3185"</definedName>
    <definedName name="IQ_PENSION_OBLIGATION_BEG_DOM" hidden="1">"c3183"</definedName>
    <definedName name="IQ_PENSION_OBLIGATION_BEG_FOREIGN" hidden="1">"c3184"</definedName>
    <definedName name="IQ_PENSION_OBLIGATION_CURTAIL" hidden="1">"c3209"</definedName>
    <definedName name="IQ_PENSION_OBLIGATION_CURTAIL_DOM" hidden="1">"c3207"</definedName>
    <definedName name="IQ_PENSION_OBLIGATION_CURTAIL_FOREIGN" hidden="1">"c3208"</definedName>
    <definedName name="IQ_PENSION_OBLIGATION_EMPLOYEE_CONTRIBUTIONS" hidden="1">"c3194"</definedName>
    <definedName name="IQ_PENSION_OBLIGATION_EMPLOYEE_CONTRIBUTIONS_DOM" hidden="1">"c3192"</definedName>
    <definedName name="IQ_PENSION_OBLIGATION_EMPLOYEE_CONTRIBUTIONS_FOREIGN" hidden="1">"c3193"</definedName>
    <definedName name="IQ_PENSION_OBLIGATION_FX_ADJ" hidden="1">"c3203"</definedName>
    <definedName name="IQ_PENSION_OBLIGATION_FX_ADJ_DOM" hidden="1">"c3201"</definedName>
    <definedName name="IQ_PENSION_OBLIGATION_FX_ADJ_FOREIGN" hidden="1">"c3202"</definedName>
    <definedName name="IQ_PENSION_OBLIGATION_INTEREST_COST" hidden="1">"c3191"</definedName>
    <definedName name="IQ_PENSION_OBLIGATION_INTEREST_COST_DOM" hidden="1">"c3189"</definedName>
    <definedName name="IQ_PENSION_OBLIGATION_INTEREST_COST_FOREIGN" hidden="1">"c3190"</definedName>
    <definedName name="IQ_PENSION_OBLIGATION_OTHER_COST" hidden="1">"c3555"</definedName>
    <definedName name="IQ_PENSION_OBLIGATION_OTHER_COST_DOM" hidden="1">"c3553"</definedName>
    <definedName name="IQ_PENSION_OBLIGATION_OTHER_COST_FOREIGN" hidden="1">"c3554"</definedName>
    <definedName name="IQ_PENSION_OBLIGATION_OTHER_PLAN_ADJ" hidden="1">"c3212"</definedName>
    <definedName name="IQ_PENSION_OBLIGATION_OTHER_PLAN_ADJ_DOM" hidden="1">"c3210"</definedName>
    <definedName name="IQ_PENSION_OBLIGATION_OTHER_PLAN_ADJ_FOREIGN" hidden="1">"c3211"</definedName>
    <definedName name="IQ_PENSION_OBLIGATION_PAID" hidden="1">"c3200"</definedName>
    <definedName name="IQ_PENSION_OBLIGATION_PAID_DOM" hidden="1">"c3198"</definedName>
    <definedName name="IQ_PENSION_OBLIGATION_PAID_FOREIGN" hidden="1">"c3199"</definedName>
    <definedName name="IQ_PENSION_OBLIGATION_PROJECTED" hidden="1">"c3215"</definedName>
    <definedName name="IQ_PENSION_OBLIGATION_PROJECTED_DOM" hidden="1">"c3213"</definedName>
    <definedName name="IQ_PENSION_OBLIGATION_PROJECTED_FOREIGN" hidden="1">"c3214"</definedName>
    <definedName name="IQ_PENSION_OBLIGATION_ROA" hidden="1">"c3552"</definedName>
    <definedName name="IQ_PENSION_OBLIGATION_ROA_DOM" hidden="1">"c3550"</definedName>
    <definedName name="IQ_PENSION_OBLIGATION_ROA_FOREIGN" hidden="1">"c3551"</definedName>
    <definedName name="IQ_PENSION_OBLIGATION_SERVICE_COST" hidden="1">"c3188"</definedName>
    <definedName name="IQ_PENSION_OBLIGATION_SERVICE_COST_DOM" hidden="1">"c3186"</definedName>
    <definedName name="IQ_PENSION_OBLIGATION_SERVICE_COST_FOREIGN" hidden="1">"c3187"</definedName>
    <definedName name="IQ_PENSION_OBLIGATION_TOTAL_COST" hidden="1">"c3558"</definedName>
    <definedName name="IQ_PENSION_OBLIGATION_TOTAL_COST_DOM" hidden="1">"c3556"</definedName>
    <definedName name="IQ_PENSION_OBLIGATION_TOTAL_COST_FOREIGN" hidden="1">"c3557"</definedName>
    <definedName name="IQ_PENSION_OTHER" hidden="1">"c3143"</definedName>
    <definedName name="IQ_PENSION_OTHER_ADJ" hidden="1">"c3149"</definedName>
    <definedName name="IQ_PENSION_OTHER_ADJ_DOM" hidden="1">"c3147"</definedName>
    <definedName name="IQ_PENSION_OTHER_ADJ_FOREIGN" hidden="1">"c3148"</definedName>
    <definedName name="IQ_PENSION_OTHER_DOM" hidden="1">"c3141"</definedName>
    <definedName name="IQ_PENSION_OTHER_FOREIGN" hidden="1">"c3142"</definedName>
    <definedName name="IQ_PENSION_PBO_ASSUMED_RATE_RET_MAX" hidden="1">"c3254"</definedName>
    <definedName name="IQ_PENSION_PBO_ASSUMED_RATE_RET_MAX_DOM" hidden="1">"c3252"</definedName>
    <definedName name="IQ_PENSION_PBO_ASSUMED_RATE_RET_MAX_FOREIGN" hidden="1">"c3253"</definedName>
    <definedName name="IQ_PENSION_PBO_ASSUMED_RATE_RET_MIN" hidden="1">"c3251"</definedName>
    <definedName name="IQ_PENSION_PBO_ASSUMED_RATE_RET_MIN_DOM" hidden="1">"c3249"</definedName>
    <definedName name="IQ_PENSION_PBO_ASSUMED_RATE_RET_MIN_FOREIGN" hidden="1">"c3250"</definedName>
    <definedName name="IQ_PENSION_PBO_RATE_COMP_INCREASE_MAX" hidden="1">"c3260"</definedName>
    <definedName name="IQ_PENSION_PBO_RATE_COMP_INCREASE_MAX_DOM" hidden="1">"c3258"</definedName>
    <definedName name="IQ_PENSION_PBO_RATE_COMP_INCREASE_MAX_FOREIGN" hidden="1">"c3259"</definedName>
    <definedName name="IQ_PENSION_PBO_RATE_COMP_INCREASE_MIN" hidden="1">"c3257"</definedName>
    <definedName name="IQ_PENSION_PBO_RATE_COMP_INCREASE_MIN_DOM" hidden="1">"c3255"</definedName>
    <definedName name="IQ_PENSION_PBO_RATE_COMP_INCREASE_MIN_FOREIGN" hidden="1">"c3256"</definedName>
    <definedName name="IQ_PENSION_PREPAID_COST" hidden="1">"c3131"</definedName>
    <definedName name="IQ_PENSION_PREPAID_COST_DOM" hidden="1">"c3129"</definedName>
    <definedName name="IQ_PENSION_PREPAID_COST_FOREIGN" hidden="1">"c3130"</definedName>
    <definedName name="IQ_PENSION_PROJECTED_OBLIGATION" hidden="1">"c3566"</definedName>
    <definedName name="IQ_PENSION_PROJECTED_OBLIGATION_DOMESTIC" hidden="1">"c3564"</definedName>
    <definedName name="IQ_PENSION_PROJECTED_OBLIGATION_FOREIGN" hidden="1">"c3565"</definedName>
    <definedName name="IQ_PENSION_QUART_ADDL_CONTRIBUTIONS_EXP" hidden="1">"c3224"</definedName>
    <definedName name="IQ_PENSION_QUART_ADDL_CONTRIBUTIONS_EXP_DOM" hidden="1">"c3222"</definedName>
    <definedName name="IQ_PENSION_QUART_ADDL_CONTRIBUTIONS_EXP_FOREIGN" hidden="1">"c3223"</definedName>
    <definedName name="IQ_PENSION_QUART_EMPLOYER_CONTRIBUTIONS" hidden="1">"c3221"</definedName>
    <definedName name="IQ_PENSION_QUART_EMPLOYER_CONTRIBUTIONS_DOM" hidden="1">"c3219"</definedName>
    <definedName name="IQ_PENSION_QUART_EMPLOYER_CONTRIBUTIONS_FOREIGN" hidden="1">"c3220"</definedName>
    <definedName name="IQ_PENSION_RATE_COMP_GROWTH_DOMESTIC" hidden="1">"c3575"</definedName>
    <definedName name="IQ_PENSION_RATE_COMP_GROWTH_FOREIGN" hidden="1">"c3576"</definedName>
    <definedName name="IQ_PENSION_RATE_COMP_INCREASE_MAX" hidden="1">"c3242"</definedName>
    <definedName name="IQ_PENSION_RATE_COMP_INCREASE_MAX_DOM" hidden="1">"c3240"</definedName>
    <definedName name="IQ_PENSION_RATE_COMP_INCREASE_MAX_FOREIGN" hidden="1">"c3241"</definedName>
    <definedName name="IQ_PENSION_RATE_COMP_INCREASE_MIN" hidden="1">"c3239"</definedName>
    <definedName name="IQ_PENSION_RATE_COMP_INCREASE_MIN_DOM" hidden="1">"c3237"</definedName>
    <definedName name="IQ_PENSION_RATE_COMP_INCREASE_MIN_FOREIGN" hidden="1">"c3238"</definedName>
    <definedName name="IQ_PENSION_SERVICE_COST" hidden="1">"c3579"</definedName>
    <definedName name="IQ_PENSION_SERVICE_COST_DOM" hidden="1">"c3577"</definedName>
    <definedName name="IQ_PENSION_SERVICE_COST_FOREIGN" hidden="1">"c3578"</definedName>
    <definedName name="IQ_PENSION_TOTAL_ASSETS" hidden="1">"c3563"</definedName>
    <definedName name="IQ_PENSION_TOTAL_ASSETS_DOMESTIC" hidden="1">"c3561"</definedName>
    <definedName name="IQ_PENSION_TOTAL_ASSETS_FOREIGN" hidden="1">"c3562"</definedName>
    <definedName name="IQ_PENSION_TOTAL_EXP" hidden="1">"c3560"</definedName>
    <definedName name="IQ_PENSION_UNFUNDED_ADDL_MIN_LIAB" hidden="1">"c3227"</definedName>
    <definedName name="IQ_PENSION_UNFUNDED_ADDL_MIN_LIAB_DOM" hidden="1">"c3225"</definedName>
    <definedName name="IQ_PENSION_UNFUNDED_ADDL_MIN_LIAB_FOREIGN" hidden="1">"c3226"</definedName>
    <definedName name="IQ_PENSION_UNRECOG_PRIOR" hidden="1">"c3146"</definedName>
    <definedName name="IQ_PENSION_UNRECOG_PRIOR_DOM" hidden="1">"c3144"</definedName>
    <definedName name="IQ_PENSION_UNRECOG_PRIOR_FOREIGN" hidden="1">"c3145"</definedName>
    <definedName name="IQ_PENSION_UV_LIAB" hidden="1">"c3567"</definedName>
    <definedName name="IQ_PERIODDATE" hidden="1">"c1414"</definedName>
    <definedName name="IQ_PERIODDATE_BS" hidden="1">"c1032"</definedName>
    <definedName name="IQ_PERIODDATE_CF" hidden="1">"c1033"</definedName>
    <definedName name="IQ_PERIODDATE_IS" hidden="1">"c1034"</definedName>
    <definedName name="IQ_PERIODLENGTH_CF" hidden="1">"c1502"</definedName>
    <definedName name="IQ_PERIODLENGTH_IS" hidden="1">"c1503"</definedName>
    <definedName name="IQ_PERTYPE" hidden="1">"c1611"</definedName>
    <definedName name="IQ_PLL" hidden="1">"c2114"</definedName>
    <definedName name="IQ_PMT_FREQ" hidden="1">"c2236"</definedName>
    <definedName name="IQ_POLICY_BENEFITS" hidden="1">"c1036"</definedName>
    <definedName name="IQ_POLICY_COST" hidden="1">"c1037"</definedName>
    <definedName name="IQ_POLICY_LIAB" hidden="1">"c1612"</definedName>
    <definedName name="IQ_POLICY_LOANS" hidden="1">"c1038"</definedName>
    <definedName name="IQ_POST_RETIRE_EXP" hidden="1">"c1039"</definedName>
    <definedName name="IQ_POSTPAID_CHURN" hidden="1">"c2121"</definedName>
    <definedName name="IQ_POSTPAID_SUBS" hidden="1">"c2118"</definedName>
    <definedName name="IQ_PRE_OPEN_COST" hidden="1">"c1040"</definedName>
    <definedName name="IQ_PREF_CONVERT" hidden="1">"c1041"</definedName>
    <definedName name="IQ_PREF_DIV_CF" hidden="1">"c1042"</definedName>
    <definedName name="IQ_PREF_DIV_OTHER" hidden="1">"c1043"</definedName>
    <definedName name="IQ_PREF_DIVID" hidden="1">"c1461"</definedName>
    <definedName name="IQ_PREF_EQUITY" hidden="1">"c1044"</definedName>
    <definedName name="IQ_PREF_ISSUED" hidden="1">"c1045"</definedName>
    <definedName name="IQ_PREF_ISSUED_BNK" hidden="1">"c1046"</definedName>
    <definedName name="IQ_PREF_ISSUED_BR" hidden="1">"c1047"</definedName>
    <definedName name="IQ_PREF_ISSUED_FIN" hidden="1">"c1048"</definedName>
    <definedName name="IQ_PREF_ISSUED_INS" hidden="1">"c1049"</definedName>
    <definedName name="IQ_PREF_ISSUED_REIT" hidden="1">"c1050"</definedName>
    <definedName name="IQ_PREF_ISSUED_UTI" hidden="1">"c1051"</definedName>
    <definedName name="IQ_PREF_NON_REDEEM" hidden="1">"c1052"</definedName>
    <definedName name="IQ_PREF_OTHER" hidden="1">"c1053"</definedName>
    <definedName name="IQ_PREF_OTHER_BNK" hidden="1">"c1054"</definedName>
    <definedName name="IQ_PREF_OTHER_BR" hidden="1">"c1055"</definedName>
    <definedName name="IQ_PREF_OTHER_FIN" hidden="1">"c1056"</definedName>
    <definedName name="IQ_PREF_OTHER_INS" hidden="1">"c1057"</definedName>
    <definedName name="IQ_PREF_OTHER_REIT" hidden="1">"c1058"</definedName>
    <definedName name="IQ_PREF_REDEEM" hidden="1">"c1059"</definedName>
    <definedName name="IQ_PREF_REP" hidden="1">"c1060"</definedName>
    <definedName name="IQ_PREF_REP_BNK" hidden="1">"c1061"</definedName>
    <definedName name="IQ_PREF_REP_BR" hidden="1">"c1062"</definedName>
    <definedName name="IQ_PREF_REP_FIN" hidden="1">"c1063"</definedName>
    <definedName name="IQ_PREF_REP_INS" hidden="1">"c1064"</definedName>
    <definedName name="IQ_PREF_REP_REIT" hidden="1">"c1065"</definedName>
    <definedName name="IQ_PREF_REP_UTI" hidden="1">"c1066"</definedName>
    <definedName name="IQ_PREF_STOCK" hidden="1">"c1416"</definedName>
    <definedName name="IQ_PREF_TOT" hidden="1">"c1415"</definedName>
    <definedName name="IQ_PREMIUMS_ANNUITY_REV" hidden="1">"c1067"</definedName>
    <definedName name="IQ_PREPAID_CHURN" hidden="1">"c2120"</definedName>
    <definedName name="IQ_PREPAID_EXP" hidden="1">"c1068"</definedName>
    <definedName name="IQ_PREPAID_EXPEN" hidden="1">"c1418"</definedName>
    <definedName name="IQ_PREPAID_SUBS" hidden="1">"c2117"</definedName>
    <definedName name="IQ_PRICE_OVER_BVPS" hidden="1">"c1412"</definedName>
    <definedName name="IQ_PRICE_OVER_LTM_EPS" hidden="1">"c1413"</definedName>
    <definedName name="IQ_PRICE_TARGET" hidden="1">"c82"</definedName>
    <definedName name="IQ_PRICEDATE" hidden="1">"c1069"</definedName>
    <definedName name="IQ_PRICING_DATE" hidden="1">"c1613"</definedName>
    <definedName name="IQ_PRIMARY_INDUSTRY" hidden="1">"c1070"</definedName>
    <definedName name="IQ_PRINCIPAL_AMT" hidden="1">"c2157"</definedName>
    <definedName name="IQ_PRO_FORMA_BASIC_EPS" hidden="1">"c1614"</definedName>
    <definedName name="IQ_PRO_FORMA_DILUT_EPS" hidden="1">"c1615"</definedName>
    <definedName name="IQ_PRO_FORMA_NET_INC" hidden="1">"c1452"</definedName>
    <definedName name="IQ_PROFESSIONAL" hidden="1">"c1071"</definedName>
    <definedName name="IQ_PROFESSIONAL_TITLE" hidden="1">"c1072"</definedName>
    <definedName name="IQ_PROJECTED_PENSION_OBLIGATION" hidden="1">"c1292"</definedName>
    <definedName name="IQ_PROJECTED_PENSION_OBLIGATION_DOMESTIC" hidden="1">"c2656"</definedName>
    <definedName name="IQ_PROJECTED_PENSION_OBLIGATION_FOREIGN" hidden="1">"c2664"</definedName>
    <definedName name="IQ_PROPERTY_EXP" hidden="1">"c1073"</definedName>
    <definedName name="IQ_PROPERTY_GROSS" hidden="1">"c1379"</definedName>
    <definedName name="IQ_PROPERTY_MGMT_FEE" hidden="1">"c1074"</definedName>
    <definedName name="IQ_PROPERTY_NET" hidden="1">"c1402"</definedName>
    <definedName name="IQ_PROV_BAD_DEBTS" hidden="1">"c1075"</definedName>
    <definedName name="IQ_PROV_BAD_DEBTS_CF" hidden="1">"c1076"</definedName>
    <definedName name="IQ_PROVISION_10YR_ANN_GROWTH" hidden="1">"c1077"</definedName>
    <definedName name="IQ_PROVISION_1YR_ANN_GROWTH" hidden="1">"c1078"</definedName>
    <definedName name="IQ_PROVISION_2YR_ANN_GROWTH" hidden="1">"c1079"</definedName>
    <definedName name="IQ_PROVISION_3YR_ANN_GROWTH" hidden="1">"c1080"</definedName>
    <definedName name="IQ_PROVISION_5YR_ANN_GROWTH" hidden="1">"c1081"</definedName>
    <definedName name="IQ_PROVISION_7YR_ANN_GROWTH" hidden="1">"c1082"</definedName>
    <definedName name="IQ_PROVISION_CHARGE_OFFS" hidden="1">"c1083"</definedName>
    <definedName name="IQ_PTBV" hidden="1">"c1084"</definedName>
    <definedName name="IQ_PTBV_AVG" hidden="1">"c1085"</definedName>
    <definedName name="IQ_QUICK_RATIO" hidden="1">"c1086"</definedName>
    <definedName name="IQ_RATE_COMP_GROWTH_DOMESTIC" hidden="1">"c1087"</definedName>
    <definedName name="IQ_RATE_COMP_GROWTH_FOREIGN" hidden="1">"c1088"</definedName>
    <definedName name="IQ_RAW_INV" hidden="1">"c1089"</definedName>
    <definedName name="IQ_RC" hidden="1">"c2497"</definedName>
    <definedName name="IQ_RC_PCT" hidden="1">"c2498"</definedName>
    <definedName name="IQ_RD_EXP" hidden="1">"c1090"</definedName>
    <definedName name="IQ_RD_EXP_FN" hidden="1">"c1091"</definedName>
    <definedName name="IQ_RE" hidden="1">"c1092"</definedName>
    <definedName name="IQ_REAL_ESTATE" hidden="1">"c1093"</definedName>
    <definedName name="IQ_REAL_ESTATE_ASSETS" hidden="1">"c1094"</definedName>
    <definedName name="IQ_REDEEM_PREF_STOCK" hidden="1">"c1417"</definedName>
    <definedName name="IQ_REG_ASSETS" hidden="1">"c1095"</definedName>
    <definedName name="IQ_REINSUR_PAY" hidden="1">"c1096"</definedName>
    <definedName name="IQ_REINSUR_PAY_CF" hidden="1">"c1097"</definedName>
    <definedName name="IQ_REINSUR_RECOVER" hidden="1">"c1098"</definedName>
    <definedName name="IQ_REINSUR_RECOVER_CF" hidden="1">"c1099"</definedName>
    <definedName name="IQ_REINSURANCE" hidden="1">"c1100"</definedName>
    <definedName name="IQ_RENTAL_REV" hidden="1">"c1101"</definedName>
    <definedName name="IQ_RESEARCH_DEV" hidden="1">"c1419"</definedName>
    <definedName name="IQ_RESIDENTIAL_LOANS" hidden="1">"c1102"</definedName>
    <definedName name="IQ_RESTATEMENT_BS" hidden="1">"c1643"</definedName>
    <definedName name="IQ_RESTATEMENT_CF" hidden="1">"c1644"</definedName>
    <definedName name="IQ_RESTATEMENT_IS" hidden="1">"c1642"</definedName>
    <definedName name="IQ_RESTR_STOCK_COMP" hidden="1">"c3506"</definedName>
    <definedName name="IQ_RESTR_STOCK_COMP_PRETAX" hidden="1">"c3504"</definedName>
    <definedName name="IQ_RESTR_STOCK_COMP_TAX" hidden="1">"c3505"</definedName>
    <definedName name="IQ_RESTRICTED_CASH" hidden="1">"c1103"</definedName>
    <definedName name="IQ_RESTRUCTURE" hidden="1">"c1104"</definedName>
    <definedName name="IQ_RESTRUCTURE_BNK" hidden="1">"c1105"</definedName>
    <definedName name="IQ_RESTRUCTURE_BR" hidden="1">"c1106"</definedName>
    <definedName name="IQ_RESTRUCTURE_CF" hidden="1">"c1107"</definedName>
    <definedName name="IQ_RESTRUCTURE_FIN" hidden="1">"c1108"</definedName>
    <definedName name="IQ_RESTRUCTURE_INS" hidden="1">"c1109"</definedName>
    <definedName name="IQ_RESTRUCTURE_REIT" hidden="1">"c1110"</definedName>
    <definedName name="IQ_RESTRUCTURE_UTI" hidden="1">"c1111"</definedName>
    <definedName name="IQ_RESTRUCTURED_LOANS" hidden="1">"c1112"</definedName>
    <definedName name="IQ_RETAIL_ACQUIRED_FRANCHISE_STORES" hidden="1">"c2895"</definedName>
    <definedName name="IQ_RETAIL_ACQUIRED_OWNED_STORES" hidden="1">"c2903"</definedName>
    <definedName name="IQ_RETAIL_ACQUIRED_STORES" hidden="1">"c2887"</definedName>
    <definedName name="IQ_RETAIL_AVG_STORE_SIZE_GROSS" hidden="1">"c2066"</definedName>
    <definedName name="IQ_RETAIL_AVG_STORE_SIZE_NET" hidden="1">"c2067"</definedName>
    <definedName name="IQ_RETAIL_AVG_WK_SALES" hidden="1">"c2891"</definedName>
    <definedName name="IQ_RETAIL_AVG_WK_SALES_FRANCHISE" hidden="1">"c2899"</definedName>
    <definedName name="IQ_RETAIL_AVG_WK_SALES_OWNED" hidden="1">"c2907"</definedName>
    <definedName name="IQ_RETAIL_CLOSED_FRANCHISE_STORES" hidden="1">"c2896"</definedName>
    <definedName name="IQ_RETAIL_CLOSED_OWNED_STORES" hidden="1">"c2904"</definedName>
    <definedName name="IQ_RETAIL_CLOSED_STORES" hidden="1">"c2063"</definedName>
    <definedName name="IQ_RETAIL_FRANCHISE_STORES_BEG" hidden="1">"c2893"</definedName>
    <definedName name="IQ_RETAIL_OPENED_FRANCHISE_STORES" hidden="1">"c2894"</definedName>
    <definedName name="IQ_RETAIL_OPENED_OWNED_STORES" hidden="1">"c2902"</definedName>
    <definedName name="IQ_RETAIL_OPENED_STORES" hidden="1">"c2062"</definedName>
    <definedName name="IQ_RETAIL_OWNED_STORES_BEG" hidden="1">"c2901"</definedName>
    <definedName name="IQ_RETAIL_SALES_SQFT_ALL_GROSS" hidden="1">"c2138"</definedName>
    <definedName name="IQ_RETAIL_SALES_SQFT_ALL_NET" hidden="1">"c2139"</definedName>
    <definedName name="IQ_RETAIL_SALES_SQFT_COMPARABLE_GROSS" hidden="1">"c2136"</definedName>
    <definedName name="IQ_RETAIL_SALES_SQFT_COMPARABLE_NET" hidden="1">"c2137"</definedName>
    <definedName name="IQ_RETAIL_SALES_SQFT_OWNED_GROSS" hidden="1">"c2134"</definedName>
    <definedName name="IQ_RETAIL_SALES_SQFT_OWNED_NET" hidden="1">"c2135"</definedName>
    <definedName name="IQ_RETAIL_SOLD_FRANCHISE_STORES" hidden="1">"c2897"</definedName>
    <definedName name="IQ_RETAIL_SOLD_OWNED_STORES" hidden="1">"c2905"</definedName>
    <definedName name="IQ_RETAIL_SOLD_STORES" hidden="1">"c2889"</definedName>
    <definedName name="IQ_RETAIL_SQ_FOOTAGE" hidden="1">"c2064"</definedName>
    <definedName name="IQ_RETAIL_STORE_SELLING_AREA" hidden="1">"c2065"</definedName>
    <definedName name="IQ_RETAIL_STORES_BEG" hidden="1">"c2885"</definedName>
    <definedName name="IQ_RETAIL_TOTAL_FRANCHISE_STORES" hidden="1">"c2898"</definedName>
    <definedName name="IQ_RETAIL_TOTAL_OWNED_STORES" hidden="1">"c2906"</definedName>
    <definedName name="IQ_RETAIL_TOTAL_STORES" hidden="1">"c2061"</definedName>
    <definedName name="IQ_RETAINED_EARN" hidden="1">"c1420"</definedName>
    <definedName name="IQ_RETURN_ASSETS" hidden="1">"c1113"</definedName>
    <definedName name="IQ_RETURN_ASSETS_BANK" hidden="1">"c1114"</definedName>
    <definedName name="IQ_RETURN_ASSETS_BROK" hidden="1">"c1115"</definedName>
    <definedName name="IQ_RETURN_ASSETS_FS" hidden="1">"c1116"</definedName>
    <definedName name="IQ_RETURN_CAPITAL" hidden="1">"c1117"</definedName>
    <definedName name="IQ_RETURN_EQUITY" hidden="1">"c1118"</definedName>
    <definedName name="IQ_RETURN_EQUITY_BANK" hidden="1">"c1119"</definedName>
    <definedName name="IQ_RETURN_EQUITY_BROK" hidden="1">"c1120"</definedName>
    <definedName name="IQ_RETURN_EQUITY_FS" hidden="1">"c1121"</definedName>
    <definedName name="IQ_RETURN_INVESTMENT" hidden="1">"c1421"</definedName>
    <definedName name="IQ_REV" hidden="1">"c1122"</definedName>
    <definedName name="IQ_REV_BEFORE_LL" hidden="1">"c1123"</definedName>
    <definedName name="IQ_REV_UTI" hidden="1">"c1125"</definedName>
    <definedName name="IQ_REVENUE" hidden="1">"c1422"</definedName>
    <definedName name="IQ_REVISION_DATE_" hidden="1">39371.6185416667</definedName>
    <definedName name="IQ_RISK_ADJ_BANK_ASSETS" hidden="1">"c2670"</definedName>
    <definedName name="IQ_SALARY" hidden="1">"c1130"</definedName>
    <definedName name="IQ_SALE_INTAN_CF" hidden="1">"c1131"</definedName>
    <definedName name="IQ_SALE_INTAN_CF_BNK" hidden="1">"c1132"</definedName>
    <definedName name="IQ_SALE_INTAN_CF_BR" hidden="1">"c1133"</definedName>
    <definedName name="IQ_SALE_INTAN_CF_FIN" hidden="1">"c1134"</definedName>
    <definedName name="IQ_SALE_INTAN_CF_INS" hidden="1">"c1135"</definedName>
    <definedName name="IQ_SALE_INTAN_CF_REIT" hidden="1">"c1627"</definedName>
    <definedName name="IQ_SALE_INTAN_CF_UTI" hidden="1">"c1136"</definedName>
    <definedName name="IQ_SALE_PPE_CF" hidden="1">"c1137"</definedName>
    <definedName name="IQ_SALE_PPE_CF_BNK" hidden="1">"c1138"</definedName>
    <definedName name="IQ_SALE_PPE_CF_BR" hidden="1">"c1139"</definedName>
    <definedName name="IQ_SALE_PPE_CF_FIN" hidden="1">"c1140"</definedName>
    <definedName name="IQ_SALE_PPE_CF_INS" hidden="1">"c1141"</definedName>
    <definedName name="IQ_SALE_PPE_CF_UTI" hidden="1">"c1142"</definedName>
    <definedName name="IQ_SALE_RE_ASSETS" hidden="1">"c1629"</definedName>
    <definedName name="IQ_SALE_REAL_ESTATE_CF" hidden="1">"c1143"</definedName>
    <definedName name="IQ_SALE_REAL_ESTATE_CF_BNK" hidden="1">"c1144"</definedName>
    <definedName name="IQ_SALE_REAL_ESTATE_CF_BR" hidden="1">"c1145"</definedName>
    <definedName name="IQ_SALE_REAL_ESTATE_CF_FIN" hidden="1">"c1146"</definedName>
    <definedName name="IQ_SALE_REAL_ESTATE_CF_INS" hidden="1">"c1147"</definedName>
    <definedName name="IQ_SALE_REAL_ESTATE_CF_UTI" hidden="1">"c1148"</definedName>
    <definedName name="IQ_SALES_MARKETING" hidden="1">"c2240"</definedName>
    <definedName name="IQ_SAME_STORE" hidden="1">"c1149"</definedName>
    <definedName name="IQ_SAME_STORE_FRANCHISE" hidden="1">"c2900"</definedName>
    <definedName name="IQ_SAME_STORE_OWNED" hidden="1">"c2908"</definedName>
    <definedName name="IQ_SAME_STORE_TOTAL" hidden="1">"c2892"</definedName>
    <definedName name="IQ_SAVING_DEP" hidden="1">"c1150"</definedName>
    <definedName name="IQ_SECUR_RECEIV" hidden="1">"c1151"</definedName>
    <definedName name="IQ_SECURED_DEBT" hidden="1">"c2546"</definedName>
    <definedName name="IQ_SECURED_DEBT_PCT" hidden="1">"c2547"</definedName>
    <definedName name="IQ_SECURITY_BORROW" hidden="1">"c1152"</definedName>
    <definedName name="IQ_SECURITY_LEVEL" hidden="1">"c2159"</definedName>
    <definedName name="IQ_SECURITY_NOTES" hidden="1">"c2202"</definedName>
    <definedName name="IQ_SECURITY_OWN" hidden="1">"c1153"</definedName>
    <definedName name="IQ_SECURITY_RESELL" hidden="1">"c1154"</definedName>
    <definedName name="IQ_SECURITY_TYPE" hidden="1">"c2158"</definedName>
    <definedName name="IQ_SEPARATE_ACCT_ASSETS" hidden="1">"c1155"</definedName>
    <definedName name="IQ_SEPARATE_ACCT_LIAB" hidden="1">"c1156"</definedName>
    <definedName name="IQ_SERV_CHARGE_DEPOSITS" hidden="1">"c1157"</definedName>
    <definedName name="IQ_SGA" hidden="1">"c1158"</definedName>
    <definedName name="IQ_SGA_BNK" hidden="1">"c1159"</definedName>
    <definedName name="IQ_SGA_INS" hidden="1">"c1160"</definedName>
    <definedName name="IQ_SGA_MARGIN" hidden="1">"c1898"</definedName>
    <definedName name="IQ_SGA_REIT" hidden="1">"c1161"</definedName>
    <definedName name="IQ_SGA_SUPPL" hidden="1">"c1162"</definedName>
    <definedName name="IQ_SGA_UTI" hidden="1">"c1163"</definedName>
    <definedName name="IQ_SHAREOUTSTANDING" hidden="1">"c1347"</definedName>
    <definedName name="IQ_SHARESOUTSTANDING" hidden="1">"c1164"</definedName>
    <definedName name="IQ_SHORT_INTEREST" hidden="1">"c1165"</definedName>
    <definedName name="IQ_SHORT_INTEREST_OVER_FLOAT" hidden="1">"c1577"</definedName>
    <definedName name="IQ_SHORT_INTEREST_PERCENT" hidden="1">"c1576"</definedName>
    <definedName name="IQ_SHORT_TERM_INVEST" hidden="1">"c1425"</definedName>
    <definedName name="IQ_SMALL_INT_BEAR_CD" hidden="1">"c1166"</definedName>
    <definedName name="IQ_SOFTWARE" hidden="1">"c1167"</definedName>
    <definedName name="IQ_SOURCE" hidden="1">"c1168"</definedName>
    <definedName name="IQ_SP" hidden="1">"c2171"</definedName>
    <definedName name="IQ_SP_DATE" hidden="1">"c2172"</definedName>
    <definedName name="IQ_SP_REASON" hidden="1">"c2174"</definedName>
    <definedName name="IQ_SP_STATUS" hidden="1">"c2173"</definedName>
    <definedName name="IQ_SPECIAL_DIV_CF" hidden="1">"c1169"</definedName>
    <definedName name="IQ_SPECIAL_DIV_CF_BNK" hidden="1">"c1170"</definedName>
    <definedName name="IQ_SPECIAL_DIV_CF_BR" hidden="1">"c1171"</definedName>
    <definedName name="IQ_SPECIAL_DIV_CF_FIN" hidden="1">"c1172"</definedName>
    <definedName name="IQ_SPECIAL_DIV_CF_INS" hidden="1">"c1173"</definedName>
    <definedName name="IQ_SPECIAL_DIV_CF_REIT" hidden="1">"c1174"</definedName>
    <definedName name="IQ_SPECIAL_DIV_CF_UTI" hidden="1">"c1175"</definedName>
    <definedName name="IQ_SPECIAL_DIV_SHARE" hidden="1">"c3007"</definedName>
    <definedName name="IQ_SR_BONDS_NOTES" hidden="1">"c2501"</definedName>
    <definedName name="IQ_SR_BONDS_NOTES_PCT" hidden="1">"c2502"</definedName>
    <definedName name="IQ_SR_DEBT" hidden="1">"c2526"</definedName>
    <definedName name="IQ_SR_DEBT_EBITDA" hidden="1">"c2552"</definedName>
    <definedName name="IQ_SR_DEBT_EBITDA_CAPEX" hidden="1">"c2553"</definedName>
    <definedName name="IQ_SR_DEBT_PCT" hidden="1">"c2527"</definedName>
    <definedName name="IQ_SR_SUB_DEBT" hidden="1">"c2530"</definedName>
    <definedName name="IQ_SR_SUB_DEBT_EBITDA" hidden="1">"c2556"</definedName>
    <definedName name="IQ_SR_SUB_DEBT_EBITDA_CAPEX" hidden="1">"c2557"</definedName>
    <definedName name="IQ_SR_SUB_DEBT_PCT" hidden="1">"c2531"</definedName>
    <definedName name="IQ_ST_DEBT" hidden="1">"c1176"</definedName>
    <definedName name="IQ_ST_DEBT_BNK" hidden="1">"c1177"</definedName>
    <definedName name="IQ_ST_DEBT_BR" hidden="1">"c1178"</definedName>
    <definedName name="IQ_ST_DEBT_FIN" hidden="1">"c1179"</definedName>
    <definedName name="IQ_ST_DEBT_INS" hidden="1">"c1180"</definedName>
    <definedName name="IQ_ST_DEBT_ISSUED" hidden="1">"c1181"</definedName>
    <definedName name="IQ_ST_DEBT_ISSUED_BNK" hidden="1">"c1182"</definedName>
    <definedName name="IQ_ST_DEBT_ISSUED_BR" hidden="1">"c1183"</definedName>
    <definedName name="IQ_ST_DEBT_ISSUED_FIN" hidden="1">"c1184"</definedName>
    <definedName name="IQ_ST_DEBT_ISSUED_INS" hidden="1">"c1185"</definedName>
    <definedName name="IQ_ST_DEBT_ISSUED_REIT" hidden="1">"c1186"</definedName>
    <definedName name="IQ_ST_DEBT_ISSUED_UTI" hidden="1">"c1187"</definedName>
    <definedName name="IQ_ST_DEBT_PCT" hidden="1">"c2539"</definedName>
    <definedName name="IQ_ST_DEBT_REIT" hidden="1">"c1188"</definedName>
    <definedName name="IQ_ST_DEBT_REPAID" hidden="1">"c1189"</definedName>
    <definedName name="IQ_ST_DEBT_REPAID_BNK" hidden="1">"c1190"</definedName>
    <definedName name="IQ_ST_DEBT_REPAID_BR" hidden="1">"c1191"</definedName>
    <definedName name="IQ_ST_DEBT_REPAID_FIN" hidden="1">"c1192"</definedName>
    <definedName name="IQ_ST_DEBT_REPAID_INS" hidden="1">"c1193"</definedName>
    <definedName name="IQ_ST_DEBT_REPAID_REIT" hidden="1">"c1194"</definedName>
    <definedName name="IQ_ST_DEBT_REPAID_UTI" hidden="1">"c1195"</definedName>
    <definedName name="IQ_ST_DEBT_UTI" hidden="1">"c1196"</definedName>
    <definedName name="IQ_ST_INVEST" hidden="1">"c1197"</definedName>
    <definedName name="IQ_ST_INVEST_UTI" hidden="1">"c1198"</definedName>
    <definedName name="IQ_ST_NOTE_RECEIV" hidden="1">"c1199"</definedName>
    <definedName name="IQ_STATE" hidden="1">"c1200"</definedName>
    <definedName name="IQ_STATUTORY_SURPLUS" hidden="1">"c1201"</definedName>
    <definedName name="IQ_STOCK_BASED" hidden="1">"c1202"</definedName>
    <definedName name="IQ_STOCK_BASED_AT" hidden="1">"c2999"</definedName>
    <definedName name="IQ_STOCK_BASED_CF" hidden="1">"c1203"</definedName>
    <definedName name="IQ_STOCK_BASED_COGS" hidden="1">"c2990"</definedName>
    <definedName name="IQ_STOCK_BASED_COMP" hidden="1">"c3512"</definedName>
    <definedName name="IQ_STOCK_BASED_COMP_PRETAX" hidden="1">"c3510"</definedName>
    <definedName name="IQ_STOCK_BASED_COMP_TAX" hidden="1">"c3511"</definedName>
    <definedName name="IQ_STOCK_BASED_GA" hidden="1">"c2993"</definedName>
    <definedName name="IQ_STOCK_BASED_OTHER" hidden="1">"c2995"</definedName>
    <definedName name="IQ_STOCK_BASED_RD" hidden="1">"c2991"</definedName>
    <definedName name="IQ_STOCK_BASED_SGA" hidden="1">"c2994"</definedName>
    <definedName name="IQ_STOCK_BASED_SM" hidden="1">"c2992"</definedName>
    <definedName name="IQ_STOCK_BASED_TOTAL" hidden="1">"c3040"</definedName>
    <definedName name="IQ_STOCK_OPTIONS_COMP" hidden="1">"c3509"</definedName>
    <definedName name="IQ_STOCK_OPTIONS_COMP_PRETAX" hidden="1">"c3507"</definedName>
    <definedName name="IQ_STOCK_OPTIONS_COMP_TAX" hidden="1">"c3508"</definedName>
    <definedName name="IQ_STRIKE_PRICE_ISSUED" hidden="1">"c1645"</definedName>
    <definedName name="IQ_STRIKE_PRICE_OS" hidden="1">"c1646"</definedName>
    <definedName name="IQ_STW" hidden="1">"c2166"</definedName>
    <definedName name="IQ_SUB_BONDS_NOTES" hidden="1">"c2503"</definedName>
    <definedName name="IQ_SUB_BONDS_NOTES_PCT" hidden="1">"c2504"</definedName>
    <definedName name="IQ_SUB_DEBT" hidden="1">"c2532"</definedName>
    <definedName name="IQ_SUB_DEBT_EBITDA" hidden="1">"c2558"</definedName>
    <definedName name="IQ_SUB_DEBT_EBITDA_CAPEX" hidden="1">"c2559"</definedName>
    <definedName name="IQ_SUB_DEBT_PCT" hidden="1">"c2533"</definedName>
    <definedName name="IQ_SUB_LEASE_AFTER_FIVE" hidden="1">"c1207"</definedName>
    <definedName name="IQ_SUB_LEASE_INC_CY" hidden="1">"c1208"</definedName>
    <definedName name="IQ_SUB_LEASE_INC_CY1" hidden="1">"c1209"</definedName>
    <definedName name="IQ_SUB_LEASE_INC_CY2" hidden="1">"c1210"</definedName>
    <definedName name="IQ_SUB_LEASE_INC_CY3" hidden="1">"c1211"</definedName>
    <definedName name="IQ_SUB_LEASE_INC_CY4" hidden="1">"c1212"</definedName>
    <definedName name="IQ_SUB_LEASE_NEXT_FIVE" hidden="1">"c1213"</definedName>
    <definedName name="IQ_SVA" hidden="1">"c1214"</definedName>
    <definedName name="IQ_TAX_BENEFIT_CF_1YR" hidden="1">"c3483"</definedName>
    <definedName name="IQ_TAX_BENEFIT_CF_2YR" hidden="1">"c3484"</definedName>
    <definedName name="IQ_TAX_BENEFIT_CF_3YR" hidden="1">"c3485"</definedName>
    <definedName name="IQ_TAX_BENEFIT_CF_4YR" hidden="1">"c3486"</definedName>
    <definedName name="IQ_TAX_BENEFIT_CF_5YR" hidden="1">"c3487"</definedName>
    <definedName name="IQ_TAX_BENEFIT_CF_AFTER_FIVE" hidden="1">"c3488"</definedName>
    <definedName name="IQ_TAX_BENEFIT_CF_MAX_YEAR" hidden="1">"c3491"</definedName>
    <definedName name="IQ_TAX_BENEFIT_CF_NO_EXP" hidden="1">"c3489"</definedName>
    <definedName name="IQ_TAX_BENEFIT_CF_TOTAL" hidden="1">"c3490"</definedName>
    <definedName name="IQ_TAX_BENEFIT_OPTIONS" hidden="1">"c1215"</definedName>
    <definedName name="IQ_TAX_EQUIV_NET_INT_INC" hidden="1">"c1216"</definedName>
    <definedName name="IQ_TBV" hidden="1">"c1906"</definedName>
    <definedName name="IQ_TBV_10YR_ANN_GROWTH" hidden="1">"c1936"</definedName>
    <definedName name="IQ_TBV_1YR_ANN_GROWTH" hidden="1">"c1931"</definedName>
    <definedName name="IQ_TBV_2YR_ANN_GROWTH" hidden="1">"c1932"</definedName>
    <definedName name="IQ_TBV_3YR_ANN_GROWTH" hidden="1">"c1933"</definedName>
    <definedName name="IQ_TBV_5YR_ANN_GROWTH" hidden="1">"c1934"</definedName>
    <definedName name="IQ_TBV_7YR_ANN_GROWTH" hidden="1">"c1935"</definedName>
    <definedName name="IQ_TBV_SHARE" hidden="1">"c1217"</definedName>
    <definedName name="IQ_TEMPLATE" hidden="1">"c1521"</definedName>
    <definedName name="IQ_TENANT" hidden="1">"c1218"</definedName>
    <definedName name="IQ_TERM_LOANS" hidden="1">"c2499"</definedName>
    <definedName name="IQ_TERM_LOANS_PCT" hidden="1">"c2500"</definedName>
    <definedName name="IQ_TEV" hidden="1">"c1219"</definedName>
    <definedName name="IQ_TEV_EBIT" hidden="1">"c1220"</definedName>
    <definedName name="IQ_TEV_EBIT_AVG" hidden="1">"c1221"</definedName>
    <definedName name="IQ_TEV_EBITDA" hidden="1">"c1222"</definedName>
    <definedName name="IQ_TEV_EBITDA_AVG" hidden="1">"c1223"</definedName>
    <definedName name="IQ_TEV_EMPLOYEE_AVG" hidden="1">"c1225"</definedName>
    <definedName name="IQ_TEV_TOTAL_REV" hidden="1">"c1226"</definedName>
    <definedName name="IQ_TEV_TOTAL_REV_AVG" hidden="1">"c1227"</definedName>
    <definedName name="IQ_TEV_UFCF" hidden="1">"c2208"</definedName>
    <definedName name="IQ_TIER_ONE_CAPITAL" hidden="1">"c2667"</definedName>
    <definedName name="IQ_TIER_ONE_RATIO" hidden="1">"c1229"</definedName>
    <definedName name="IQ_TIER_TWO_CAPITAL" hidden="1">"c2669"</definedName>
    <definedName name="IQ_TIME_DEP" hidden="1">"c1230"</definedName>
    <definedName name="IQ_TODAY" hidden="1">0</definedName>
    <definedName name="IQ_TOT_ADJ_INC" hidden="1">"c1616"</definedName>
    <definedName name="IQ_TOTAL_AR_BR" hidden="1">"c1231"</definedName>
    <definedName name="IQ_TOTAL_AR_REIT" hidden="1">"c1232"</definedName>
    <definedName name="IQ_TOTAL_AR_UTI" hidden="1">"c1233"</definedName>
    <definedName name="IQ_TOTAL_ASSETS" hidden="1">"c1234"</definedName>
    <definedName name="IQ_TOTAL_ASSETS_10YR_ANN_GROWTH" hidden="1">"c1235"</definedName>
    <definedName name="IQ_TOTAL_ASSETS_1YR_ANN_GROWTH" hidden="1">"c1236"</definedName>
    <definedName name="IQ_TOTAL_ASSETS_2YR_ANN_GROWTH" hidden="1">"c1237"</definedName>
    <definedName name="IQ_TOTAL_ASSETS_3YR_ANN_GROWTH" hidden="1">"c1238"</definedName>
    <definedName name="IQ_TOTAL_ASSETS_5YR_ANN_GROWTH" hidden="1">"c1239"</definedName>
    <definedName name="IQ_TOTAL_ASSETS_7YR_ANN_GROWTH" hidden="1">"c1240"</definedName>
    <definedName name="IQ_TOTAL_AVG_CE_TOTAL_AVG_ASSETS" hidden="1">"c1241"</definedName>
    <definedName name="IQ_TOTAL_AVG_EQUITY_TOTAL_AVG_ASSETS" hidden="1">"c1242"</definedName>
    <definedName name="IQ_TOTAL_BANK_CAPITAL" hidden="1">"c2668"</definedName>
    <definedName name="IQ_TOTAL_CA" hidden="1">"c1243"</definedName>
    <definedName name="IQ_TOTAL_CAP" hidden="1">"c1507"</definedName>
    <definedName name="IQ_TOTAL_CAPITAL_RATIO" hidden="1">"c1244"</definedName>
    <definedName name="IQ_TOTAL_CASH_DIVID" hidden="1">"c1455"</definedName>
    <definedName name="IQ_TOTAL_CASH_FINAN" hidden="1">"c1352"</definedName>
    <definedName name="IQ_TOTAL_CASH_INVEST" hidden="1">"c1353"</definedName>
    <definedName name="IQ_TOTAL_CASH_OPER" hidden="1">"c1354"</definedName>
    <definedName name="IQ_TOTAL_CHURN" hidden="1">"c2122"</definedName>
    <definedName name="IQ_TOTAL_CL" hidden="1">"c1245"</definedName>
    <definedName name="IQ_TOTAL_COMMON" hidden="1">"c1411"</definedName>
    <definedName name="IQ_TOTAL_COMMON_EQUITY" hidden="1">"c1246"</definedName>
    <definedName name="IQ_TOTAL_CURRENT_ASSETS" hidden="1">"c1430"</definedName>
    <definedName name="IQ_TOTAL_CURRENT_LIAB" hidden="1">"c1431"</definedName>
    <definedName name="IQ_TOTAL_DEBT" hidden="1">"c1247"</definedName>
    <definedName name="IQ_TOTAL_DEBT_CAPITAL" hidden="1">"c1248"</definedName>
    <definedName name="IQ_TOTAL_DEBT_EBITDA" hidden="1">"c1249"</definedName>
    <definedName name="IQ_TOTAL_DEBT_EBITDA_CAPEX" hidden="1">"c2948"</definedName>
    <definedName name="IQ_TOTAL_DEBT_EQUITY" hidden="1">"c1250"</definedName>
    <definedName name="IQ_TOTAL_DEBT_EXCL_FIN" hidden="1">"c2937"</definedName>
    <definedName name="IQ_TOTAL_DEBT_ISSUED" hidden="1">"c1251"</definedName>
    <definedName name="IQ_TOTAL_DEBT_ISSUED_BNK" hidden="1">"c1252"</definedName>
    <definedName name="IQ_TOTAL_DEBT_ISSUED_BR" hidden="1">"c1253"</definedName>
    <definedName name="IQ_TOTAL_DEBT_ISSUED_FIN" hidden="1">"c1254"</definedName>
    <definedName name="IQ_TOTAL_DEBT_ISSUED_REIT" hidden="1">"c1255"</definedName>
    <definedName name="IQ_TOTAL_DEBT_ISSUED_UTI" hidden="1">"c1256"</definedName>
    <definedName name="IQ_TOTAL_DEBT_ISSUES_INS" hidden="1">"c1257"</definedName>
    <definedName name="IQ_TOTAL_DEBT_OVER_EBITDA" hidden="1">"c1433"</definedName>
    <definedName name="IQ_TOTAL_DEBT_OVER_TOTAL_BV" hidden="1">"c1434"</definedName>
    <definedName name="IQ_TOTAL_DEBT_OVER_TOTAL_CAP" hidden="1">"c1432"</definedName>
    <definedName name="IQ_TOTAL_DEBT_REPAID" hidden="1">"c1258"</definedName>
    <definedName name="IQ_TOTAL_DEBT_REPAID_BNK" hidden="1">"c1259"</definedName>
    <definedName name="IQ_TOTAL_DEBT_REPAID_BR" hidden="1">"c1260"</definedName>
    <definedName name="IQ_TOTAL_DEBT_REPAID_FIN" hidden="1">"c1261"</definedName>
    <definedName name="IQ_TOTAL_DEBT_REPAID_INS" hidden="1">"c1262"</definedName>
    <definedName name="IQ_TOTAL_DEBT_REPAID_REIT" hidden="1">"c1263"</definedName>
    <definedName name="IQ_TOTAL_DEBT_REPAID_UTI" hidden="1">"c1264"</definedName>
    <definedName name="IQ_TOTAL_DEPOSITS" hidden="1">"c1265"</definedName>
    <definedName name="IQ_TOTAL_DIV_PAID_CF" hidden="1">"c1266"</definedName>
    <definedName name="IQ_TOTAL_EMPLOYEE" hidden="1">"c2141"</definedName>
    <definedName name="IQ_TOTAL_EMPLOYEES" hidden="1">"c1522"</definedName>
    <definedName name="IQ_TOTAL_EQUITY" hidden="1">"c1267"</definedName>
    <definedName name="IQ_TOTAL_EQUITY_10YR_ANN_GROWTH" hidden="1">"c1268"</definedName>
    <definedName name="IQ_TOTAL_EQUITY_1YR_ANN_GROWTH" hidden="1">"c1269"</definedName>
    <definedName name="IQ_TOTAL_EQUITY_2YR_ANN_GROWTH" hidden="1">"c1270"</definedName>
    <definedName name="IQ_TOTAL_EQUITY_3YR_ANN_GROWTH" hidden="1">"c1271"</definedName>
    <definedName name="IQ_TOTAL_EQUITY_5YR_ANN_GROWTH" hidden="1">"c1272"</definedName>
    <definedName name="IQ_TOTAL_EQUITY_7YR_ANN_GROWTH" hidden="1">"c1273"</definedName>
    <definedName name="IQ_TOTAL_EQUITY_ALLOWANCE_TOTAL_LOANS" hidden="1">"c1274"</definedName>
    <definedName name="IQ_TOTAL_INTEREST_EXP" hidden="1">"c1382"</definedName>
    <definedName name="IQ_TOTAL_INVENTORY" hidden="1">"c1385"</definedName>
    <definedName name="IQ_TOTAL_INVEST" hidden="1">"c1275"</definedName>
    <definedName name="IQ_TOTAL_LIAB" hidden="1">"c1276"</definedName>
    <definedName name="IQ_TOTAL_LIAB_BNK" hidden="1">"c1277"</definedName>
    <definedName name="IQ_TOTAL_LIAB_BR" hidden="1">"c1278"</definedName>
    <definedName name="IQ_TOTAL_LIAB_EQUITY" hidden="1">"c1279"</definedName>
    <definedName name="IQ_TOTAL_LIAB_FIN" hidden="1">"c1280"</definedName>
    <definedName name="IQ_TOTAL_LIAB_INS" hidden="1">"c1281"</definedName>
    <definedName name="IQ_TOTAL_LIAB_REIT" hidden="1">"c1282"</definedName>
    <definedName name="IQ_TOTAL_LIAB_SHAREHOLD" hidden="1">"c1435"</definedName>
    <definedName name="IQ_TOTAL_LIAB_TOTAL_ASSETS" hidden="1">"c1283"</definedName>
    <definedName name="IQ_TOTAL_LONG_DEBT" hidden="1">"c1617"</definedName>
    <definedName name="IQ_TOTAL_NON_REC" hidden="1">"c1444"</definedName>
    <definedName name="IQ_TOTAL_OPER_EXP_BR" hidden="1">"c1284"</definedName>
    <definedName name="IQ_TOTAL_OPER_EXP_FIN" hidden="1">"c1285"</definedName>
    <definedName name="IQ_TOTAL_OPER_EXP_INS" hidden="1">"c1286"</definedName>
    <definedName name="IQ_TOTAL_OPER_EXP_REIT" hidden="1">"c1287"</definedName>
    <definedName name="IQ_TOTAL_OPER_EXP_UTI" hidden="1">"c1288"</definedName>
    <definedName name="IQ_TOTAL_OPER_EXPEN" hidden="1">"c1445"</definedName>
    <definedName name="IQ_TOTAL_OPTIONS_BEG_OS" hidden="1">"c2693"</definedName>
    <definedName name="IQ_TOTAL_OPTIONS_CANCELLED" hidden="1">"c2696"</definedName>
    <definedName name="IQ_TOTAL_OPTIONS_END_OS" hidden="1">"c2697"</definedName>
    <definedName name="IQ_TOTAL_OPTIONS_EXERCISED" hidden="1">"c2695"</definedName>
    <definedName name="IQ_TOTAL_OPTIONS_GRANTED" hidden="1">"c2694"</definedName>
    <definedName name="IQ_TOTAL_OTHER_OPER" hidden="1">"c1289"</definedName>
    <definedName name="IQ_TOTAL_OUTSTANDING_BS_DATE" hidden="1">"c1022"</definedName>
    <definedName name="IQ_TOTAL_OUTSTANDING_FILING_DATE" hidden="1">"c2107"</definedName>
    <definedName name="IQ_TOTAL_PENSION_ASSETS" hidden="1">"c1290"</definedName>
    <definedName name="IQ_TOTAL_PENSION_ASSETS_DOMESTIC" hidden="1">"c2658"</definedName>
    <definedName name="IQ_TOTAL_PENSION_ASSETS_FOREIGN" hidden="1">"c2666"</definedName>
    <definedName name="IQ_TOTAL_PENSION_EXP" hidden="1">"c1291"</definedName>
    <definedName name="IQ_TOTAL_PRINCIPAL" hidden="1">"c2509"</definedName>
    <definedName name="IQ_TOTAL_PRINCIPAL_PCT" hidden="1">"c2510"</definedName>
    <definedName name="IQ_TOTAL_PROVED_RESERVES_NGL" hidden="1">"c2924"</definedName>
    <definedName name="IQ_TOTAL_PROVED_RESERVES_OIL" hidden="1">"c2040"</definedName>
    <definedName name="IQ_TOTAL_RECEIV" hidden="1">"c1293"</definedName>
    <definedName name="IQ_TOTAL_REV" hidden="1">"c1294"</definedName>
    <definedName name="IQ_TOTAL_REV_10YR_ANN_GROWTH" hidden="1">"c1295"</definedName>
    <definedName name="IQ_TOTAL_REV_1YR_ANN_GROWTH" hidden="1">"c1296"</definedName>
    <definedName name="IQ_TOTAL_REV_2YR_ANN_GROWTH" hidden="1">"c1297"</definedName>
    <definedName name="IQ_TOTAL_REV_3YR_ANN_GROWTH" hidden="1">"c1298"</definedName>
    <definedName name="IQ_TOTAL_REV_5YR_ANN_GROWTH" hidden="1">"c1299"</definedName>
    <definedName name="IQ_TOTAL_REV_7YR_ANN_GROWTH" hidden="1">"c1300"</definedName>
    <definedName name="IQ_TOTAL_REV_AS_REPORTED" hidden="1">"c1301"</definedName>
    <definedName name="IQ_TOTAL_REV_BNK" hidden="1">"c1302"</definedName>
    <definedName name="IQ_TOTAL_REV_BR" hidden="1">"c1303"</definedName>
    <definedName name="IQ_TOTAL_REV_EMPLOYEE" hidden="1">"c1304"</definedName>
    <definedName name="IQ_TOTAL_REV_FIN" hidden="1">"c1305"</definedName>
    <definedName name="IQ_TOTAL_REV_INS" hidden="1">"c1306"</definedName>
    <definedName name="IQ_TOTAL_REV_REIT" hidden="1">"c1307"</definedName>
    <definedName name="IQ_TOTAL_REV_SHARE" hidden="1">"c1912"</definedName>
    <definedName name="IQ_TOTAL_REV_UTI" hidden="1">"c1308"</definedName>
    <definedName name="IQ_TOTAL_REVENUE" hidden="1">"c1436"</definedName>
    <definedName name="IQ_TOTAL_SPECIAL" hidden="1">"c1618"</definedName>
    <definedName name="IQ_TOTAL_ST_BORROW" hidden="1">"c1424"</definedName>
    <definedName name="IQ_TOTAL_SUB_DEBT" hidden="1">"c2528"</definedName>
    <definedName name="IQ_TOTAL_SUB_DEBT_EBITDA" hidden="1">"c2554"</definedName>
    <definedName name="IQ_TOTAL_SUB_DEBT_EBITDA_CAPEX" hidden="1">"c2555"</definedName>
    <definedName name="IQ_TOTAL_SUB_DEBT_PCT" hidden="1">"c2529"</definedName>
    <definedName name="IQ_TOTAL_SUBS" hidden="1">"c2119"</definedName>
    <definedName name="IQ_TOTAL_UNUSUAL" hidden="1">"c1508"</definedName>
    <definedName name="IQ_TOTAL_WARRANTS_BEG_OS" hidden="1">"c2719"</definedName>
    <definedName name="IQ_TOTAL_WARRANTS_CANCELLED" hidden="1">"c2722"</definedName>
    <definedName name="IQ_TOTAL_WARRANTS_END_OS" hidden="1">"c2723"</definedName>
    <definedName name="IQ_TOTAL_WARRANTS_EXERCISED" hidden="1">"c2721"</definedName>
    <definedName name="IQ_TOTAL_WARRANTS_ISSUED" hidden="1">"c2720"</definedName>
    <definedName name="IQ_TR_ACCT_METHOD" hidden="1">"c2363"</definedName>
    <definedName name="IQ_TR_ACQ_52_WK_HI_PCT" hidden="1">"c2348"</definedName>
    <definedName name="IQ_TR_ACQ_52_WK_LOW_PCT" hidden="1">"c2347"</definedName>
    <definedName name="IQ_TR_ACQ_CASH_ST_INVEST" hidden="1">"c2372"</definedName>
    <definedName name="IQ_TR_ACQ_CLOSEPRICE_1D" hidden="1">"c3027"</definedName>
    <definedName name="IQ_TR_ACQ_DILUT_EPS_EXCL" hidden="1">"c3028"</definedName>
    <definedName name="IQ_TR_ACQ_EARNING_CO" hidden="1">"c2379"</definedName>
    <definedName name="IQ_TR_ACQ_EBIT" hidden="1">"c2380"</definedName>
    <definedName name="IQ_TR_ACQ_EBITDA" hidden="1">"c2381"</definedName>
    <definedName name="IQ_TR_ACQ_FILING_CURRENCY" hidden="1">"c3033"</definedName>
    <definedName name="IQ_TR_ACQ_MCAP_1DAY" hidden="1">"c2345"</definedName>
    <definedName name="IQ_TR_ACQ_MIN_INT" hidden="1">"c2374"</definedName>
    <definedName name="IQ_TR_ACQ_NET_DEBT" hidden="1">"c2373"</definedName>
    <definedName name="IQ_TR_ACQ_NI" hidden="1">"c2378"</definedName>
    <definedName name="IQ_TR_ACQ_PRICEDATE_1D" hidden="1">"c2346"</definedName>
    <definedName name="IQ_TR_ACQ_RETURN" hidden="1">"c2349"</definedName>
    <definedName name="IQ_TR_ACQ_STOCKYEARHIGH_1D" hidden="1">"c2343"</definedName>
    <definedName name="IQ_TR_ACQ_STOCKYEARLOW_1D" hidden="1">"c2344"</definedName>
    <definedName name="IQ_TR_ACQ_TOTAL_ASSETS" hidden="1">"c2371"</definedName>
    <definedName name="IQ_TR_ACQ_TOTAL_COMMON_EQ" hidden="1">"c2377"</definedName>
    <definedName name="IQ_TR_ACQ_TOTAL_DEBT" hidden="1">"c2376"</definedName>
    <definedName name="IQ_TR_ACQ_TOTAL_PREF" hidden="1">"c2375"</definedName>
    <definedName name="IQ_TR_ACQ_TOTAL_REV" hidden="1">"c2382"</definedName>
    <definedName name="IQ_TR_ADJ_SIZE" hidden="1">"c3024"</definedName>
    <definedName name="IQ_TR_ANN_DATE" hidden="1">"c2395"</definedName>
    <definedName name="IQ_TR_ANN_DATE_BL" hidden="1">"c2394"</definedName>
    <definedName name="IQ_TR_BID_DATE" hidden="1">"c2357"</definedName>
    <definedName name="IQ_TR_BLUESKY_FEES" hidden="1">"c2277"</definedName>
    <definedName name="IQ_TR_BUY_ACC_ADVISORS" hidden="1">"c3048"</definedName>
    <definedName name="IQ_TR_BUY_FIN_ADVISORS" hidden="1">"c3045"</definedName>
    <definedName name="IQ_TR_BUY_LEG_ADVISORS" hidden="1">"c2387"</definedName>
    <definedName name="IQ_TR_BUYER_ID" hidden="1">"c2404"</definedName>
    <definedName name="IQ_TR_BUYERNAME" hidden="1">"c2401"</definedName>
    <definedName name="IQ_TR_CANCELLED_DATE" hidden="1">"c2284"</definedName>
    <definedName name="IQ_TR_CASH_CONSID_PCT" hidden="1">"c2296"</definedName>
    <definedName name="IQ_TR_CASH_ST_INVEST" hidden="1">"c3025"</definedName>
    <definedName name="IQ_TR_CHANGE_CONTROL" hidden="1">"c2365"</definedName>
    <definedName name="IQ_TR_CLOSED_DATE" hidden="1">"c2283"</definedName>
    <definedName name="IQ_TR_CO_NET_PROCEEDS" hidden="1">"c2268"</definedName>
    <definedName name="IQ_TR_CO_NET_PROCEEDS_PCT" hidden="1">"c2270"</definedName>
    <definedName name="IQ_TR_COMMENTS" hidden="1">"c2383"</definedName>
    <definedName name="IQ_TR_CURRENCY" hidden="1">"c3016"</definedName>
    <definedName name="IQ_TR_DEAL_ATTITUDE" hidden="1">"c2364"</definedName>
    <definedName name="IQ_TR_DEAL_CONDITIONS" hidden="1">"c2367"</definedName>
    <definedName name="IQ_TR_DEAL_RESOLUTION" hidden="1">"c2391"</definedName>
    <definedName name="IQ_TR_DEAL_RESPONSES" hidden="1">"c2366"</definedName>
    <definedName name="IQ_TR_DEBT_CONSID_PCT" hidden="1">"c2299"</definedName>
    <definedName name="IQ_TR_DEF_AGRMT_DATE" hidden="1">"c2285"</definedName>
    <definedName name="IQ_TR_DISCLOSED_FEES_EXP" hidden="1">"c2288"</definedName>
    <definedName name="IQ_TR_EARNOUTS" hidden="1">"c3023"</definedName>
    <definedName name="IQ_TR_EXPIRED_DATE" hidden="1">"c2412"</definedName>
    <definedName name="IQ_TR_GROSS_OFFERING_AMT" hidden="1">"c2262"</definedName>
    <definedName name="IQ_TR_HYBRID_CONSID_PCT" hidden="1">"c2300"</definedName>
    <definedName name="IQ_TR_IMPLIED_EQ" hidden="1">"c3018"</definedName>
    <definedName name="IQ_TR_IMPLIED_EQ_BV" hidden="1">"c3019"</definedName>
    <definedName name="IQ_TR_IMPLIED_EQ_NI_LTM" hidden="1">"c3020"</definedName>
    <definedName name="IQ_TR_IMPLIED_EV" hidden="1">"c2301"</definedName>
    <definedName name="IQ_TR_IMPLIED_EV_BV" hidden="1">"c2306"</definedName>
    <definedName name="IQ_TR_IMPLIED_EV_EBIT" hidden="1">"c2302"</definedName>
    <definedName name="IQ_TR_IMPLIED_EV_EBITDA" hidden="1">"c2303"</definedName>
    <definedName name="IQ_TR_IMPLIED_EV_NI_LTM" hidden="1">"c2307"</definedName>
    <definedName name="IQ_TR_IMPLIED_EV_REV" hidden="1">"c2304"</definedName>
    <definedName name="IQ_TR_INIT_FILED_DATE" hidden="1">"c3495"</definedName>
    <definedName name="IQ_TR_LOI_DATE" hidden="1">"c2282"</definedName>
    <definedName name="IQ_TR_MAJ_MIN_STAKE" hidden="1">"c2389"</definedName>
    <definedName name="IQ_TR_NEGOTIATED_BUYBACK_PRICE" hidden="1">"c2414"</definedName>
    <definedName name="IQ_TR_NET_ASSUM_LIABILITIES" hidden="1">"c2308"</definedName>
    <definedName name="IQ_TR_NET_PROCEEDS" hidden="1">"c2267"</definedName>
    <definedName name="IQ_TR_OFFER_DATE" hidden="1">"c2265"</definedName>
    <definedName name="IQ_TR_OFFER_DATE_MA" hidden="1">"c3035"</definedName>
    <definedName name="IQ_TR_OFFER_PER_SHARE" hidden="1">"c3017"</definedName>
    <definedName name="IQ_TR_OPTIONS_CONSID_PCT" hidden="1">"c2311"</definedName>
    <definedName name="IQ_TR_OTHER_CONSID" hidden="1">"c3022"</definedName>
    <definedName name="IQ_TR_PCT_SOUGHT" hidden="1">"c2309"</definedName>
    <definedName name="IQ_TR_PFEATURES" hidden="1">"c2384"</definedName>
    <definedName name="IQ_TR_PIPE_CONV_PRICE_SHARE" hidden="1">"c2292"</definedName>
    <definedName name="IQ_TR_PIPE_CPN_PCT" hidden="1">"c2291"</definedName>
    <definedName name="IQ_TR_PIPE_NUMBER_SHARES" hidden="1">"c2293"</definedName>
    <definedName name="IQ_TR_PIPE_PPS" hidden="1">"c2290"</definedName>
    <definedName name="IQ_TR_POSTMONEY_VAL" hidden="1">"c2286"</definedName>
    <definedName name="IQ_TR_PREDEAL_SITUATION" hidden="1">"c2390"</definedName>
    <definedName name="IQ_TR_PREF_CONSID_PCT" hidden="1">"c2310"</definedName>
    <definedName name="IQ_TR_PREMONEY_VAL" hidden="1">"c2287"</definedName>
    <definedName name="IQ_TR_PRINTING_FEES" hidden="1">"c2276"</definedName>
    <definedName name="IQ_TR_PT_MONETARY_VALUES" hidden="1">"c2415"</definedName>
    <definedName name="IQ_TR_PT_NUMBER_SHARES" hidden="1">"c2417"</definedName>
    <definedName name="IQ_TR_PT_PCT_SHARES" hidden="1">"c2416"</definedName>
    <definedName name="IQ_TR_RATING_FEES" hidden="1">"c2275"</definedName>
    <definedName name="IQ_TR_REG_EFFECT_DATE" hidden="1">"c2264"</definedName>
    <definedName name="IQ_TR_REG_FILED_DATE" hidden="1">"c2263"</definedName>
    <definedName name="IQ_TR_RENEWAL_BUYBACK" hidden="1">"c2413"</definedName>
    <definedName name="IQ_TR_ROUND_NUMBER" hidden="1">"c2295"</definedName>
    <definedName name="IQ_TR_SEC_FEES" hidden="1">"c2274"</definedName>
    <definedName name="IQ_TR_SECURITY_TYPE_REG" hidden="1">"c2279"</definedName>
    <definedName name="IQ_TR_SELL_ACC_ADVISORS" hidden="1">"c3049"</definedName>
    <definedName name="IQ_TR_SELL_FIN_ADVISORS" hidden="1">"c3046"</definedName>
    <definedName name="IQ_TR_SELL_LEG_ADVISORS" hidden="1">"c2388"</definedName>
    <definedName name="IQ_TR_SELLER_ID" hidden="1">"c2406"</definedName>
    <definedName name="IQ_TR_SELLERNAME" hidden="1">"c2402"</definedName>
    <definedName name="IQ_TR_SFEATURES" hidden="1">"c2385"</definedName>
    <definedName name="IQ_TR_SH_NET_PROCEEDS" hidden="1">"c2269"</definedName>
    <definedName name="IQ_TR_SH_NET_PROCEEDS_PCT" hidden="1">"c2271"</definedName>
    <definedName name="IQ_TR_SPECIAL_COMMITTEE" hidden="1">"c2362"</definedName>
    <definedName name="IQ_TR_STATUS" hidden="1">"c2399"</definedName>
    <definedName name="IQ_TR_STOCK_CONSID_PCT" hidden="1">"c2312"</definedName>
    <definedName name="IQ_TR_SUSPENDED_DATE" hidden="1">"c2407"</definedName>
    <definedName name="IQ_TR_TARGET_52WKHI_PCT" hidden="1">"c2351"</definedName>
    <definedName name="IQ_TR_TARGET_52WKLOW_PCT" hidden="1">"c2350"</definedName>
    <definedName name="IQ_TR_TARGET_ACC_ADVISORS" hidden="1">"c3047"</definedName>
    <definedName name="IQ_TR_TARGET_CASH_ST_INVEST" hidden="1">"c2327"</definedName>
    <definedName name="IQ_TR_TARGET_CLOSEPRICE_1D" hidden="1">"c2352"</definedName>
    <definedName name="IQ_TR_TARGET_CLOSEPRICE_1M" hidden="1">"c2354"</definedName>
    <definedName name="IQ_TR_TARGET_CLOSEPRICE_1W" hidden="1">"c2353"</definedName>
    <definedName name="IQ_TR_TARGET_DILUT_EPS_EXCL" hidden="1">"c2324"</definedName>
    <definedName name="IQ_TR_TARGET_EARNING_CO" hidden="1">"c2332"</definedName>
    <definedName name="IQ_TR_TARGET_EBIT" hidden="1">"c2333"</definedName>
    <definedName name="IQ_TR_TARGET_EBITDA" hidden="1">"c2334"</definedName>
    <definedName name="IQ_TR_TARGET_FILING_CURRENCY" hidden="1">"c3034"</definedName>
    <definedName name="IQ_TR_TARGET_FIN_ADVISORS" hidden="1">"c3044"</definedName>
    <definedName name="IQ_TR_TARGET_ID" hidden="1">"c2405"</definedName>
    <definedName name="IQ_TR_TARGET_LEG_ADVISORS" hidden="1">"c2386"</definedName>
    <definedName name="IQ_TR_TARGET_MARKETCAP" hidden="1">"c2342"</definedName>
    <definedName name="IQ_TR_TARGET_MIN_INT" hidden="1">"c2328"</definedName>
    <definedName name="IQ_TR_TARGET_NET_DEBT" hidden="1">"c2326"</definedName>
    <definedName name="IQ_TR_TARGET_NI" hidden="1">"c2331"</definedName>
    <definedName name="IQ_TR_TARGET_PRICEDATE_1D" hidden="1">"c2341"</definedName>
    <definedName name="IQ_TR_TARGET_RETURN" hidden="1">"c2355"</definedName>
    <definedName name="IQ_TR_TARGET_SEC_DETAIL" hidden="1">"c3021"</definedName>
    <definedName name="IQ_TR_TARGET_SEC_TI_ID" hidden="1">"c2368"</definedName>
    <definedName name="IQ_TR_TARGET_SEC_TYPE" hidden="1">"c2369"</definedName>
    <definedName name="IQ_TR_TARGET_SPD" hidden="1">"c2313"</definedName>
    <definedName name="IQ_TR_TARGET_SPD_PCT" hidden="1">"c2314"</definedName>
    <definedName name="IQ_TR_TARGET_STOCKPREMIUM_1D" hidden="1">"c2336"</definedName>
    <definedName name="IQ_TR_TARGET_STOCKPREMIUM_1M" hidden="1">"c2337"</definedName>
    <definedName name="IQ_TR_TARGET_STOCKPREMIUM_1W" hidden="1">"c2338"</definedName>
    <definedName name="IQ_TR_TARGET_STOCKYEARHIGH_1D" hidden="1">"c2339"</definedName>
    <definedName name="IQ_TR_TARGET_STOCKYEARLOW_1D" hidden="1">"c2340"</definedName>
    <definedName name="IQ_TR_TARGET_TOTAL_ASSETS" hidden="1">"c2325"</definedName>
    <definedName name="IQ_TR_TARGET_TOTAL_COMMON_EQ" hidden="1">"c2421"</definedName>
    <definedName name="IQ_TR_TARGET_TOTAL_DEBT" hidden="1">"c2330"</definedName>
    <definedName name="IQ_TR_TARGET_TOTAL_PREF" hidden="1">"c2329"</definedName>
    <definedName name="IQ_TR_TARGET_TOTAL_REV" hidden="1">"c2335"</definedName>
    <definedName name="IQ_TR_TARGETNAME" hidden="1">"c2403"</definedName>
    <definedName name="IQ_TR_TERM_FEE" hidden="1">"c2298"</definedName>
    <definedName name="IQ_TR_TERM_FEE_PCT" hidden="1">"c2297"</definedName>
    <definedName name="IQ_TR_TODATE" hidden="1">"c3036"</definedName>
    <definedName name="IQ_TR_TODATE_MONETARY_VALUE" hidden="1">"c2418"</definedName>
    <definedName name="IQ_TR_TODATE_NUMBER_SHARES" hidden="1">"c2420"</definedName>
    <definedName name="IQ_TR_TODATE_PCT_SHARES" hidden="1">"c2419"</definedName>
    <definedName name="IQ_TR_TOTAL_ACCT_FEES" hidden="1">"c2273"</definedName>
    <definedName name="IQ_TR_TOTAL_CASH" hidden="1">"c2315"</definedName>
    <definedName name="IQ_TR_TOTAL_CONSID_SH" hidden="1">"c2316"</definedName>
    <definedName name="IQ_TR_TOTAL_DEBT" hidden="1">"c2317"</definedName>
    <definedName name="IQ_TR_TOTAL_GROSS_TV" hidden="1">"c2318"</definedName>
    <definedName name="IQ_TR_TOTAL_HYBRID" hidden="1">"c2319"</definedName>
    <definedName name="IQ_TR_TOTAL_LEGAL_FEES" hidden="1">"c2272"</definedName>
    <definedName name="IQ_TR_TOTAL_NET_TV" hidden="1">"c2320"</definedName>
    <definedName name="IQ_TR_TOTAL_NEWMONEY" hidden="1">"c2289"</definedName>
    <definedName name="IQ_TR_TOTAL_OPTIONS" hidden="1">"c2322"</definedName>
    <definedName name="IQ_TR_TOTAL_OPTIONS_BUYER" hidden="1">"c3026"</definedName>
    <definedName name="IQ_TR_TOTAL_PREFERRED" hidden="1">"c2321"</definedName>
    <definedName name="IQ_TR_TOTAL_REG_AMT" hidden="1">"c2261"</definedName>
    <definedName name="IQ_TR_TOTAL_STOCK" hidden="1">"c2323"</definedName>
    <definedName name="IQ_TR_TOTAL_TAKEDOWNS" hidden="1">"c2278"</definedName>
    <definedName name="IQ_TR_TOTAL_UW_COMP" hidden="1">"c2280"</definedName>
    <definedName name="IQ_TR_TOTALVALUE" hidden="1">"c2400"</definedName>
    <definedName name="IQ_TR_TRANSACTION_TYPE" hidden="1">"c2398"</definedName>
    <definedName name="IQ_TR_WITHDRAWN_DTE" hidden="1">"c2266"</definedName>
    <definedName name="IQ_TRADE_AR" hidden="1">"c1345"</definedName>
    <definedName name="IQ_TRADE_PRINCIPAL" hidden="1">"c1309"</definedName>
    <definedName name="IQ_TRADING_ASSETS" hidden="1">"c1310"</definedName>
    <definedName name="IQ_TRADING_CURRENCY" hidden="1">"c2212"</definedName>
    <definedName name="IQ_TREASURY" hidden="1">"c1311"</definedName>
    <definedName name="IQ_TREASURY_OTHER_EQUITY" hidden="1">"c1312"</definedName>
    <definedName name="IQ_TREASURY_OTHER_EQUITY_BNK" hidden="1">"c1313"</definedName>
    <definedName name="IQ_TREASURY_OTHER_EQUITY_BR" hidden="1">"c1314"</definedName>
    <definedName name="IQ_TREASURY_OTHER_EQUITY_FIN" hidden="1">"c1315"</definedName>
    <definedName name="IQ_TREASURY_OTHER_EQUITY_INS" hidden="1">"c1316"</definedName>
    <definedName name="IQ_TREASURY_OTHER_EQUITY_REIT" hidden="1">"c1317"</definedName>
    <definedName name="IQ_TREASURY_OTHER_EQUITY_UTI" hidden="1">"c1318"</definedName>
    <definedName name="IQ_TREASURY_STOCK" hidden="1">"c1438"</definedName>
    <definedName name="IQ_TRUST_INC" hidden="1">"c1319"</definedName>
    <definedName name="IQ_TRUST_PREF" hidden="1">"c1320"</definedName>
    <definedName name="IQ_TRUST_PREFERRED" hidden="1">"c3029"</definedName>
    <definedName name="IQ_TRUST_PREFERRED_PCT" hidden="1">"c3030"</definedName>
    <definedName name="IQ_UFCF_10YR_ANN_GROWTH" hidden="1">"c1948"</definedName>
    <definedName name="IQ_UFCF_1YR_ANN_GROWTH" hidden="1">"c1943"</definedName>
    <definedName name="IQ_UFCF_2YR_ANN_GROWTH" hidden="1">"c1944"</definedName>
    <definedName name="IQ_UFCF_3YR_ANN_GROWTH" hidden="1">"c1945"</definedName>
    <definedName name="IQ_UFCF_5YR_ANN_GROWTH" hidden="1">"c1946"</definedName>
    <definedName name="IQ_UFCF_7YR_ANN_GROWTH" hidden="1">"c1947"</definedName>
    <definedName name="IQ_UFCF_MARGIN" hidden="1">"c1962"</definedName>
    <definedName name="IQ_UNAMORT_DISC" hidden="1">"c2513"</definedName>
    <definedName name="IQ_UNAMORT_DISC_PCT" hidden="1">"c2514"</definedName>
    <definedName name="IQ_UNAMORT_PREMIUM" hidden="1">"c2511"</definedName>
    <definedName name="IQ_UNAMORT_PREMIUM_PCT" hidden="1">"c2512"</definedName>
    <definedName name="IQ_UNDRAWN_CP" hidden="1">"c2518"</definedName>
    <definedName name="IQ_UNDRAWN_CREDIT" hidden="1">"c3032"</definedName>
    <definedName name="IQ_UNDRAWN_RC" hidden="1">"c2517"</definedName>
    <definedName name="IQ_UNDRAWN_TL" hidden="1">"c2519"</definedName>
    <definedName name="IQ_UNEARN_PREMIUM" hidden="1">"c1321"</definedName>
    <definedName name="IQ_UNEARN_REV_CURRENT" hidden="1">"c1322"</definedName>
    <definedName name="IQ_UNEARN_REV_CURRENT_BNK" hidden="1">"c1323"</definedName>
    <definedName name="IQ_UNEARN_REV_CURRENT_BR" hidden="1">"c1324"</definedName>
    <definedName name="IQ_UNEARN_REV_CURRENT_FIN" hidden="1">"c1325"</definedName>
    <definedName name="IQ_UNEARN_REV_CURRENT_INS" hidden="1">"c1326"</definedName>
    <definedName name="IQ_UNEARN_REV_CURRENT_REIT" hidden="1">"c1327"</definedName>
    <definedName name="IQ_UNEARN_REV_CURRENT_UTI" hidden="1">"c1328"</definedName>
    <definedName name="IQ_UNEARN_REV_LT" hidden="1">"c1329"</definedName>
    <definedName name="IQ_UNLEVERED_FCF" hidden="1">"c1908"</definedName>
    <definedName name="IQ_UNPAID_CLAIMS" hidden="1">"c1330"</definedName>
    <definedName name="IQ_UNREALIZED_GAIN" hidden="1">"c1619"</definedName>
    <definedName name="IQ_UNSECURED_DEBT" hidden="1">"c2548"</definedName>
    <definedName name="IQ_UNSECURED_DEBT_PCT" hidden="1">"c2549"</definedName>
    <definedName name="IQ_UNUSUAL_EXP" hidden="1">"c1456"</definedName>
    <definedName name="IQ_US_GAAP" hidden="1">"c1331"</definedName>
    <definedName name="IQ_US_GAAP_BASIC_EPS_EXCL" hidden="1">"c2984"</definedName>
    <definedName name="IQ_US_GAAP_BASIC_EPS_INCL" hidden="1">"c2982"</definedName>
    <definedName name="IQ_US_GAAP_BASIC_WEIGHT" hidden="1">"c2980"</definedName>
    <definedName name="IQ_US_GAAP_CA_ADJ" hidden="1">"c2925"</definedName>
    <definedName name="IQ_US_GAAP_CASH_FINAN" hidden="1">"c2945"</definedName>
    <definedName name="IQ_US_GAAP_CASH_FINAN_ADJ" hidden="1">"c2941"</definedName>
    <definedName name="IQ_US_GAAP_CASH_INVEST" hidden="1">"c2944"</definedName>
    <definedName name="IQ_US_GAAP_CASH_INVEST_ADJ" hidden="1">"c2940"</definedName>
    <definedName name="IQ_US_GAAP_CASH_OPER" hidden="1">"c2943"</definedName>
    <definedName name="IQ_US_GAAP_CASH_OPER_ADJ" hidden="1">"c2939"</definedName>
    <definedName name="IQ_US_GAAP_CL_ADJ" hidden="1">"c2927"</definedName>
    <definedName name="IQ_US_GAAP_COST_REV_ADJ" hidden="1">"c2951"</definedName>
    <definedName name="IQ_US_GAAP_DILUT_EPS_EXCL" hidden="1">"c2985"</definedName>
    <definedName name="IQ_US_GAAP_DILUT_EPS_INCL" hidden="1">"c2983"</definedName>
    <definedName name="IQ_US_GAAP_DILUT_NI" hidden="1">"c2979"</definedName>
    <definedName name="IQ_US_GAAP_DILUT_WEIGHT" hidden="1">"c2981"</definedName>
    <definedName name="IQ_US_GAAP_DO_ADJ" hidden="1">"c2959"</definedName>
    <definedName name="IQ_US_GAAP_EXTRA_ACC_ITEMS_ADJ" hidden="1">"c2958"</definedName>
    <definedName name="IQ_US_GAAP_INC_TAX_ADJ" hidden="1">"c2961"</definedName>
    <definedName name="IQ_US_GAAP_INTEREST_EXP_ADJ" hidden="1">"c2957"</definedName>
    <definedName name="IQ_US_GAAP_LIAB_LT_ADJ" hidden="1">"c2928"</definedName>
    <definedName name="IQ_US_GAAP_LIAB_TOTAL_LIAB" hidden="1">"c2933"</definedName>
    <definedName name="IQ_US_GAAP_MINORITY_INTEREST_IS_ADJ" hidden="1">"c2960"</definedName>
    <definedName name="IQ_US_GAAP_NCA_ADJ" hidden="1">"c2926"</definedName>
    <definedName name="IQ_US_GAAP_NET_CHANGE" hidden="1">"c2946"</definedName>
    <definedName name="IQ_US_GAAP_NET_CHANGE_ADJ" hidden="1">"c2942"</definedName>
    <definedName name="IQ_US_GAAP_NI" hidden="1">"c2976"</definedName>
    <definedName name="IQ_US_GAAP_NI_ADJ" hidden="1">"c2963"</definedName>
    <definedName name="IQ_US_GAAP_NI_AVAIL_INCL" hidden="1">"c2978"</definedName>
    <definedName name="IQ_US_GAAP_OTHER_ADJ_ADJ" hidden="1">"c2962"</definedName>
    <definedName name="IQ_US_GAAP_OTHER_NON_OPER_ADJ" hidden="1">"c2955"</definedName>
    <definedName name="IQ_US_GAAP_OTHER_OPER_ADJ" hidden="1">"c2954"</definedName>
    <definedName name="IQ_US_GAAP_RD_ADJ" hidden="1">"c2953"</definedName>
    <definedName name="IQ_US_GAAP_SGA_ADJ" hidden="1">"c2952"</definedName>
    <definedName name="IQ_US_GAAP_TOTAL_ASSETS" hidden="1">"c2931"</definedName>
    <definedName name="IQ_US_GAAP_TOTAL_EQUITY" hidden="1">"c2934"</definedName>
    <definedName name="IQ_US_GAAP_TOTAL_EQUITY_ADJ" hidden="1">"c2929"</definedName>
    <definedName name="IQ_US_GAAP_TOTAL_REV_ADJ" hidden="1">"c2950"</definedName>
    <definedName name="IQ_US_GAAP_TOTAL_UNUSUAL_ADJ" hidden="1">"c2956"</definedName>
    <definedName name="IQ_UTIL_PPE_NET" hidden="1">"c1620"</definedName>
    <definedName name="IQ_UTIL_REV" hidden="1">"c2091"</definedName>
    <definedName name="IQ_UV_PENSION_LIAB" hidden="1">"c1332"</definedName>
    <definedName name="IQ_VALUE_TRADED_LAST_3MTH" hidden="1">"c1530"</definedName>
    <definedName name="IQ_VALUE_TRADED_LAST_6MTH" hidden="1">"c1531"</definedName>
    <definedName name="IQ_VALUE_TRADED_LAST_MTH" hidden="1">"c1529"</definedName>
    <definedName name="IQ_VALUE_TRADED_LAST_WK" hidden="1">"c1528"</definedName>
    <definedName name="IQ_VALUE_TRADED_LAST_YR" hidden="1">"c1532"</definedName>
    <definedName name="IQ_VOL_LAST_3MTH" hidden="1">"c1525"</definedName>
    <definedName name="IQ_VOL_LAST_6MTH" hidden="1">"c1526"</definedName>
    <definedName name="IQ_VOL_LAST_MTH" hidden="1">"c1524"</definedName>
    <definedName name="IQ_VOL_LAST_WK" hidden="1">"c1523"</definedName>
    <definedName name="IQ_VOL_LAST_YR" hidden="1">"c1527"</definedName>
    <definedName name="IQ_VOLUME" hidden="1">"c1333"</definedName>
    <definedName name="IQ_WARRANTS_BEG_OS" hidden="1">"c2698"</definedName>
    <definedName name="IQ_WARRANTS_CANCELLED" hidden="1">"c2701"</definedName>
    <definedName name="IQ_WARRANTS_END_OS" hidden="1">"c2702"</definedName>
    <definedName name="IQ_WARRANTS_EXERCISED" hidden="1">"c2700"</definedName>
    <definedName name="IQ_WARRANTS_ISSUED" hidden="1">"c2699"</definedName>
    <definedName name="IQ_WARRANTS_STRIKE_PRICE_ISSUED" hidden="1">"c2704"</definedName>
    <definedName name="IQ_WARRANTS_STRIKE_PRICE_OS" hidden="1">"c2703"</definedName>
    <definedName name="IQ_WEIGHTED_AVG_PRICE" hidden="1">"c1334"</definedName>
    <definedName name="IQ_WIP_INV" hidden="1">"c1335"</definedName>
    <definedName name="IQ_WORKING_CAP" hidden="1">"c3494"</definedName>
    <definedName name="IQ_WORKMEN_WRITTEN" hidden="1">"c1336"</definedName>
    <definedName name="IQ_XDIV_DATE" hidden="1">"c2203"</definedName>
    <definedName name="IQ_YEARHIGH" hidden="1">"c1337"</definedName>
    <definedName name="IQ_YEARHIGH_DATE" hidden="1">"c2250"</definedName>
    <definedName name="IQ_YEARLOW" hidden="1">"c1338"</definedName>
    <definedName name="IQ_YEARLOW_DATE" hidden="1">"c2251"</definedName>
    <definedName name="IQ_YTD" hidden="1">3000</definedName>
    <definedName name="IQ_YTW" hidden="1">"c2163"</definedName>
    <definedName name="IQ_YTW_DATE" hidden="1">"c2164"</definedName>
    <definedName name="IQ_YTW_DATE_TYPE" hidden="1">"c2165"</definedName>
    <definedName name="IQ_Z_SCORE" hidden="1">"c1339"</definedName>
    <definedName name="_xlnm.Print_Area">'Market Data'!$A$958:$N$969</definedName>
    <definedName name="Print_Area_MI">'Market Data'!$A$958:$N$969</definedName>
    <definedName name="SPWS_WBID">"D59E1A16-371E-4D0F-A93D-481B765CD67C"</definedName>
  </definedNames>
  <calcPr calcId="144525" iterate="1"/>
</workbook>
</file>

<file path=xl/calcChain.xml><?xml version="1.0" encoding="utf-8"?>
<calcChain xmlns="http://schemas.openxmlformats.org/spreadsheetml/2006/main">
  <c r="C1144" i="5292" l="1"/>
  <c r="C1143" i="5292"/>
  <c r="C1142" i="5292"/>
  <c r="C1141" i="5292"/>
  <c r="C1140" i="5292"/>
  <c r="C1139" i="5292"/>
  <c r="C1138" i="5292"/>
  <c r="C1137" i="5292"/>
  <c r="C1136" i="5292"/>
  <c r="C1135" i="5292"/>
  <c r="C1134" i="5292"/>
  <c r="C1133" i="5292"/>
  <c r="C1132" i="5292"/>
  <c r="C1131" i="5292"/>
  <c r="C1130" i="5292"/>
  <c r="C1129" i="5292"/>
  <c r="C1128" i="5292"/>
  <c r="C1127" i="5292"/>
  <c r="C1126" i="5292"/>
  <c r="C1125" i="5292"/>
  <c r="C1124" i="5292"/>
  <c r="C1123" i="5292"/>
  <c r="C1122" i="5292"/>
  <c r="C1121" i="5292"/>
  <c r="C1120" i="5292"/>
  <c r="C1119" i="5292"/>
  <c r="C1118" i="5292"/>
  <c r="C1117" i="5292"/>
  <c r="C1116" i="5292"/>
  <c r="C1115" i="5292"/>
  <c r="C1114" i="5292"/>
  <c r="C1113" i="5292"/>
  <c r="C1112" i="5292"/>
  <c r="C1111" i="5292"/>
  <c r="C1110" i="5292"/>
  <c r="C1109" i="5292"/>
  <c r="C1108" i="5292"/>
  <c r="C1107" i="5292"/>
  <c r="C1106" i="5292"/>
  <c r="C1105" i="5292"/>
  <c r="C1104" i="5292"/>
  <c r="C1103" i="5292"/>
  <c r="C1102" i="5292"/>
  <c r="C1101" i="5292"/>
  <c r="C1100" i="5292"/>
  <c r="C1099" i="5292"/>
  <c r="C1098" i="5292"/>
  <c r="C1097" i="5292"/>
  <c r="C1096" i="5292"/>
  <c r="C1095" i="5292"/>
  <c r="C1094" i="5292"/>
  <c r="C1093" i="5292"/>
  <c r="C1092" i="5292"/>
  <c r="C1091" i="5292"/>
  <c r="C1090" i="5292"/>
  <c r="C1089" i="5292"/>
  <c r="C1088" i="5292"/>
  <c r="C1087" i="5292"/>
  <c r="C1086" i="5292"/>
  <c r="C1085" i="5292"/>
  <c r="C1084" i="5292"/>
  <c r="C1083" i="5292"/>
  <c r="C1082" i="5292"/>
  <c r="C1081" i="5292"/>
  <c r="C1080" i="5292"/>
  <c r="C1079" i="5292"/>
  <c r="C1078" i="5292"/>
  <c r="C1077" i="5292"/>
  <c r="C1076" i="5292"/>
  <c r="C1075" i="5292"/>
  <c r="C1074" i="5292"/>
  <c r="C1073" i="5292"/>
  <c r="C1072" i="5292"/>
  <c r="C1071" i="5292"/>
  <c r="C1070" i="5292"/>
  <c r="C1069" i="5292"/>
  <c r="C1068" i="5292"/>
  <c r="C1067" i="5292"/>
  <c r="C1066" i="5292"/>
  <c r="C1065" i="5292"/>
  <c r="C1064" i="5292"/>
  <c r="C1063" i="5292"/>
  <c r="C1062" i="5292"/>
  <c r="C1061" i="5292"/>
  <c r="C1060" i="5292"/>
  <c r="C1059" i="5292"/>
  <c r="C1058" i="5292"/>
  <c r="C1057" i="5292"/>
  <c r="C1056" i="5292"/>
  <c r="C1055" i="5292"/>
  <c r="C1054" i="5292"/>
  <c r="C1053" i="5292"/>
  <c r="C1052" i="5292"/>
  <c r="C1051" i="5292"/>
  <c r="C1050" i="5292"/>
  <c r="C1049" i="5292"/>
  <c r="C1048" i="5292"/>
  <c r="C1047" i="5292"/>
  <c r="C1046" i="5292"/>
  <c r="C1045" i="5292"/>
  <c r="C1044" i="5292"/>
  <c r="C1043" i="5292"/>
  <c r="C1042" i="5292"/>
  <c r="C1041" i="5292"/>
  <c r="C1040" i="5292"/>
  <c r="C1039" i="5292"/>
  <c r="C1038" i="5292"/>
  <c r="C1037" i="5292"/>
  <c r="C1036" i="5292"/>
  <c r="C1035" i="5292"/>
  <c r="C1034" i="5292"/>
  <c r="C1033" i="5292"/>
  <c r="C1032" i="5292"/>
  <c r="C1031" i="5292"/>
  <c r="C1030" i="5292"/>
  <c r="C1029" i="5292"/>
  <c r="C1028" i="5292"/>
  <c r="C1027" i="5292"/>
  <c r="C1026" i="5292"/>
  <c r="C1025" i="5292"/>
  <c r="C1024" i="5292"/>
  <c r="C1023" i="5292"/>
  <c r="C1022" i="5292"/>
  <c r="C1021" i="5292"/>
  <c r="C1020" i="5292"/>
  <c r="C1019" i="5292"/>
  <c r="C1018" i="5292"/>
  <c r="C1017" i="5292"/>
  <c r="C1016" i="5292"/>
  <c r="C1015" i="5292"/>
  <c r="C1014" i="5292"/>
  <c r="C1013" i="5292"/>
  <c r="C1012" i="5292"/>
  <c r="C1011" i="5292"/>
  <c r="C1010" i="5292"/>
  <c r="C1009" i="5292"/>
  <c r="C1008" i="5292"/>
  <c r="C1007" i="5292"/>
  <c r="C1006" i="5292"/>
  <c r="C1005" i="5292"/>
  <c r="C1004" i="5292"/>
  <c r="C1003" i="5292"/>
  <c r="C1002" i="5292"/>
  <c r="C1001" i="5292"/>
  <c r="C1000" i="5292"/>
  <c r="C999" i="5292"/>
  <c r="C998" i="5292"/>
  <c r="C997" i="5292"/>
  <c r="C996" i="5292"/>
  <c r="C995" i="5292"/>
  <c r="C994" i="5292"/>
  <c r="C993" i="5292"/>
  <c r="C992" i="5292"/>
  <c r="C991" i="5292"/>
  <c r="C990" i="5292"/>
  <c r="C989" i="5292"/>
  <c r="C988" i="5292"/>
  <c r="C987" i="5292"/>
  <c r="C986" i="5292"/>
  <c r="C985" i="5292"/>
  <c r="C984" i="5292"/>
  <c r="C983" i="5292"/>
  <c r="C982" i="5292"/>
  <c r="C981" i="5292"/>
  <c r="C980" i="5292"/>
  <c r="C979" i="5292"/>
  <c r="C978" i="5292"/>
  <c r="C977" i="5292"/>
  <c r="C976" i="5292"/>
  <c r="C975" i="5292"/>
  <c r="C974" i="5292"/>
  <c r="C973" i="5292"/>
  <c r="C972" i="5292"/>
  <c r="C971" i="5292"/>
  <c r="C970" i="5292"/>
  <c r="C969" i="5292"/>
  <c r="C968" i="5292"/>
  <c r="C967" i="5292"/>
  <c r="C966" i="5292"/>
  <c r="C965" i="5292"/>
  <c r="C964" i="5292"/>
  <c r="C963" i="5292"/>
  <c r="C962" i="5292"/>
  <c r="C961" i="5292"/>
  <c r="C960" i="5292"/>
  <c r="C959" i="5292"/>
  <c r="C958" i="5292"/>
  <c r="C957" i="5292"/>
  <c r="C956" i="5292"/>
  <c r="C955" i="5292"/>
  <c r="C954" i="5292"/>
  <c r="C953" i="5292"/>
  <c r="C952" i="5292"/>
  <c r="C951" i="5292"/>
  <c r="C950" i="5292"/>
  <c r="C949" i="5292"/>
  <c r="C948" i="5292"/>
  <c r="C947" i="5292"/>
  <c r="C946" i="5292"/>
  <c r="C945" i="5292"/>
  <c r="C944" i="5292"/>
  <c r="C943" i="5292"/>
  <c r="C942" i="5292"/>
  <c r="C941" i="5292"/>
  <c r="C940" i="5292"/>
  <c r="C939" i="5292"/>
  <c r="C938" i="5292"/>
  <c r="C937" i="5292"/>
  <c r="C936" i="5292"/>
  <c r="C935" i="5292"/>
  <c r="C934" i="5292"/>
  <c r="C933" i="5292"/>
  <c r="C932" i="5292"/>
  <c r="C931" i="5292"/>
  <c r="C930" i="5292"/>
  <c r="C929" i="5292"/>
  <c r="C928" i="5292"/>
  <c r="C927" i="5292"/>
  <c r="C926" i="5292"/>
  <c r="C925" i="5292"/>
  <c r="C924" i="5292"/>
  <c r="C923" i="5292"/>
  <c r="C922" i="5292"/>
  <c r="C921" i="5292"/>
  <c r="C920" i="5292"/>
  <c r="C919" i="5292"/>
  <c r="C918" i="5292"/>
  <c r="C917" i="5292"/>
  <c r="C916" i="5292"/>
  <c r="C915" i="5292"/>
  <c r="C914" i="5292"/>
  <c r="C913" i="5292"/>
  <c r="C912" i="5292"/>
  <c r="C911" i="5292"/>
  <c r="C910" i="5292"/>
  <c r="C909" i="5292"/>
  <c r="C908" i="5292"/>
  <c r="C907" i="5292"/>
  <c r="C906" i="5292"/>
  <c r="C905" i="5292"/>
  <c r="C904" i="5292"/>
  <c r="C903" i="5292"/>
  <c r="C902" i="5292"/>
  <c r="C901" i="5292"/>
  <c r="C900" i="5292"/>
  <c r="C899" i="5292"/>
  <c r="C898" i="5292"/>
  <c r="C897" i="5292"/>
  <c r="C896" i="5292"/>
  <c r="C895" i="5292"/>
  <c r="C894" i="5292"/>
  <c r="C893" i="5292"/>
  <c r="C892" i="5292"/>
  <c r="C891" i="5292"/>
  <c r="C890" i="5292"/>
  <c r="C889" i="5292"/>
  <c r="C888" i="5292"/>
  <c r="C887" i="5292"/>
  <c r="C886" i="5292"/>
  <c r="C885" i="5292"/>
  <c r="C884" i="5292"/>
  <c r="C883" i="5292"/>
  <c r="C882" i="5292"/>
  <c r="C881" i="5292"/>
  <c r="C880" i="5292"/>
  <c r="C879" i="5292"/>
  <c r="C878" i="5292"/>
  <c r="C877" i="5292"/>
  <c r="C876" i="5292"/>
  <c r="C875" i="5292"/>
  <c r="C874" i="5292"/>
  <c r="C873" i="5292"/>
  <c r="C872" i="5292"/>
  <c r="C871" i="5292"/>
  <c r="C870" i="5292"/>
  <c r="C869" i="5292"/>
  <c r="C868" i="5292"/>
  <c r="C867" i="5292"/>
  <c r="C866" i="5292"/>
  <c r="C865" i="5292"/>
  <c r="C864" i="5292"/>
  <c r="C863" i="5292"/>
  <c r="C862" i="5292"/>
  <c r="C861" i="5292"/>
  <c r="C860" i="5292"/>
  <c r="C859" i="5292"/>
  <c r="C858" i="5292"/>
  <c r="C857" i="5292"/>
  <c r="C856" i="5292"/>
  <c r="C855" i="5292"/>
  <c r="C854" i="5292"/>
  <c r="C853" i="5292"/>
  <c r="C852" i="5292"/>
  <c r="C851" i="5292"/>
  <c r="C850" i="5292"/>
  <c r="C849" i="5292"/>
  <c r="C848" i="5292"/>
  <c r="C847" i="5292"/>
  <c r="C846" i="5292"/>
  <c r="C845" i="5292"/>
  <c r="C844" i="5292"/>
  <c r="C843" i="5292"/>
  <c r="C842" i="5292"/>
  <c r="C841" i="5292"/>
  <c r="C840" i="5292"/>
  <c r="C839" i="5292"/>
  <c r="C838" i="5292"/>
  <c r="C837" i="5292"/>
  <c r="C836" i="5292"/>
  <c r="C835" i="5292"/>
  <c r="C834" i="5292"/>
  <c r="C833" i="5292"/>
  <c r="C832" i="5292"/>
  <c r="C831" i="5292"/>
  <c r="C830" i="5292"/>
  <c r="C829" i="5292"/>
  <c r="C828" i="5292"/>
  <c r="C827" i="5292"/>
  <c r="C826" i="5292"/>
  <c r="C825" i="5292"/>
  <c r="C824" i="5292"/>
  <c r="C823" i="5292"/>
  <c r="C822" i="5292"/>
  <c r="C821" i="5292"/>
  <c r="C820" i="5292"/>
  <c r="C819" i="5292"/>
  <c r="C818" i="5292"/>
  <c r="C817" i="5292"/>
  <c r="C816" i="5292"/>
  <c r="C815" i="5292"/>
  <c r="C814" i="5292"/>
  <c r="C813" i="5292"/>
  <c r="C812" i="5292"/>
  <c r="C811" i="5292"/>
  <c r="C810" i="5292"/>
  <c r="C809" i="5292"/>
  <c r="C808" i="5292"/>
  <c r="C807" i="5292"/>
  <c r="C806" i="5292"/>
  <c r="C805" i="5292"/>
  <c r="C804" i="5292"/>
  <c r="C803" i="5292"/>
  <c r="C802" i="5292"/>
  <c r="C801" i="5292"/>
  <c r="C800" i="5292"/>
  <c r="C799" i="5292"/>
  <c r="C798" i="5292"/>
  <c r="C797" i="5292"/>
  <c r="C796" i="5292"/>
  <c r="C795" i="5292"/>
  <c r="C794" i="5292"/>
  <c r="C793" i="5292"/>
  <c r="C792" i="5292"/>
  <c r="C791" i="5292"/>
  <c r="C790" i="5292"/>
  <c r="C789" i="5292"/>
  <c r="C788" i="5292"/>
  <c r="C787" i="5292"/>
  <c r="C786" i="5292"/>
  <c r="C785" i="5292"/>
  <c r="C784" i="5292"/>
  <c r="C783" i="5292"/>
  <c r="C782" i="5292"/>
  <c r="C781" i="5292"/>
  <c r="C780" i="5292"/>
  <c r="C779" i="5292"/>
  <c r="C778" i="5292"/>
  <c r="C777" i="5292"/>
  <c r="C776" i="5292"/>
  <c r="C775" i="5292"/>
  <c r="C774" i="5292"/>
  <c r="C773" i="5292"/>
  <c r="C772" i="5292"/>
  <c r="C771" i="5292"/>
  <c r="C770" i="5292"/>
  <c r="C769" i="5292"/>
  <c r="C768" i="5292"/>
  <c r="C767" i="5292"/>
  <c r="C766" i="5292"/>
  <c r="C765" i="5292"/>
  <c r="C764" i="5292"/>
  <c r="C763" i="5292"/>
  <c r="C762" i="5292"/>
  <c r="C761" i="5292"/>
  <c r="C760" i="5292"/>
  <c r="C759" i="5292"/>
  <c r="C758" i="5292"/>
  <c r="C757" i="5292"/>
  <c r="C756" i="5292"/>
  <c r="C755" i="5292"/>
  <c r="C754" i="5292"/>
  <c r="C753" i="5292"/>
  <c r="C752" i="5292"/>
  <c r="C751" i="5292"/>
  <c r="C750" i="5292"/>
  <c r="C749" i="5292"/>
  <c r="C748" i="5292"/>
  <c r="C747" i="5292"/>
  <c r="C746" i="5292"/>
  <c r="C745" i="5292"/>
  <c r="C744" i="5292"/>
  <c r="C743" i="5292"/>
  <c r="C742" i="5292"/>
  <c r="C741" i="5292"/>
  <c r="C740" i="5292"/>
  <c r="C739" i="5292"/>
  <c r="C738" i="5292"/>
  <c r="C737" i="5292"/>
  <c r="C736" i="5292"/>
  <c r="C735" i="5292"/>
  <c r="C734" i="5292"/>
  <c r="C733" i="5292"/>
  <c r="C732" i="5292"/>
  <c r="C731" i="5292"/>
  <c r="C730" i="5292"/>
  <c r="C729" i="5292"/>
  <c r="C728" i="5292"/>
  <c r="C727" i="5292"/>
  <c r="C726" i="5292"/>
  <c r="C725" i="5292"/>
  <c r="C724" i="5292"/>
  <c r="C723" i="5292"/>
  <c r="C722" i="5292"/>
  <c r="C721" i="5292"/>
  <c r="C720" i="5292"/>
  <c r="C719" i="5292"/>
  <c r="C718" i="5292"/>
  <c r="C717" i="5292"/>
  <c r="C716" i="5292"/>
  <c r="C715" i="5292"/>
  <c r="C714" i="5292"/>
  <c r="C713" i="5292"/>
  <c r="C712" i="5292"/>
  <c r="C711" i="5292"/>
  <c r="C710" i="5292"/>
  <c r="C709" i="5292"/>
  <c r="C708" i="5292"/>
  <c r="C707" i="5292"/>
  <c r="C706" i="5292"/>
  <c r="C705" i="5292"/>
  <c r="C704" i="5292"/>
  <c r="C703" i="5292"/>
  <c r="C702" i="5292"/>
  <c r="C701" i="5292"/>
  <c r="C700" i="5292"/>
  <c r="C699" i="5292"/>
  <c r="C698" i="5292"/>
  <c r="C697" i="5292"/>
  <c r="C696" i="5292"/>
  <c r="C695" i="5292"/>
  <c r="C694" i="5292"/>
  <c r="C693" i="5292"/>
  <c r="C692" i="5292"/>
  <c r="C691" i="5292"/>
  <c r="C690" i="5292"/>
  <c r="C689" i="5292"/>
  <c r="C688" i="5292"/>
  <c r="C687" i="5292"/>
  <c r="C686" i="5292"/>
  <c r="C685" i="5292"/>
  <c r="C684" i="5292"/>
  <c r="C683" i="5292"/>
  <c r="C682" i="5292"/>
  <c r="C681" i="5292"/>
  <c r="C680" i="5292"/>
  <c r="C679" i="5292"/>
  <c r="C678" i="5292"/>
  <c r="C677" i="5292"/>
  <c r="C676" i="5292"/>
  <c r="C675" i="5292"/>
  <c r="C674" i="5292"/>
  <c r="C673" i="5292"/>
  <c r="C672" i="5292"/>
  <c r="C671" i="5292"/>
  <c r="C670" i="5292"/>
  <c r="C669" i="5292"/>
  <c r="C668" i="5292"/>
  <c r="C667" i="5292"/>
  <c r="C666" i="5292"/>
  <c r="C665" i="5292"/>
  <c r="C664" i="5292"/>
  <c r="C663" i="5292"/>
  <c r="C662" i="5292"/>
  <c r="C661" i="5292"/>
  <c r="C660" i="5292"/>
  <c r="C659" i="5292"/>
  <c r="C658" i="5292"/>
  <c r="C657" i="5292"/>
  <c r="C656" i="5292"/>
  <c r="C655" i="5292"/>
  <c r="C654" i="5292"/>
  <c r="C653" i="5292"/>
  <c r="C652" i="5292"/>
  <c r="C651" i="5292"/>
  <c r="C650" i="5292"/>
  <c r="C649" i="5292"/>
  <c r="C648" i="5292"/>
  <c r="C647" i="5292"/>
  <c r="C646" i="5292"/>
  <c r="C645" i="5292"/>
  <c r="C644" i="5292"/>
  <c r="C643" i="5292"/>
  <c r="C642" i="5292"/>
  <c r="C641" i="5292"/>
  <c r="C640" i="5292"/>
  <c r="C639" i="5292"/>
  <c r="C638" i="5292"/>
  <c r="C637" i="5292"/>
  <c r="C636" i="5292"/>
  <c r="C635" i="5292"/>
  <c r="C634" i="5292"/>
  <c r="C633" i="5292"/>
  <c r="C632" i="5292"/>
  <c r="C631" i="5292"/>
  <c r="C630" i="5292"/>
  <c r="C629" i="5292"/>
  <c r="C628" i="5292"/>
  <c r="C627" i="5292"/>
  <c r="C626" i="5292"/>
  <c r="C625" i="5292"/>
  <c r="C624" i="5292"/>
  <c r="C623" i="5292"/>
  <c r="C622" i="5292"/>
  <c r="C621" i="5292"/>
  <c r="C620" i="5292"/>
  <c r="C619" i="5292"/>
  <c r="C618" i="5292"/>
  <c r="C617" i="5292"/>
  <c r="C616" i="5292"/>
  <c r="C615" i="5292"/>
  <c r="C614" i="5292"/>
  <c r="C613" i="5292"/>
  <c r="C612" i="5292"/>
  <c r="C611" i="5292"/>
  <c r="C610" i="5292"/>
  <c r="C609" i="5292"/>
  <c r="C608" i="5292"/>
  <c r="C607" i="5292"/>
  <c r="C606" i="5292"/>
  <c r="C605" i="5292"/>
  <c r="C604" i="5292"/>
  <c r="C603" i="5292"/>
  <c r="C602" i="5292"/>
  <c r="C601" i="5292"/>
  <c r="C600" i="5292"/>
  <c r="C599" i="5292"/>
  <c r="C598" i="5292"/>
  <c r="C597" i="5292"/>
  <c r="C596" i="5292"/>
  <c r="C595" i="5292"/>
  <c r="C594" i="5292"/>
  <c r="C593" i="5292"/>
  <c r="C592" i="5292"/>
  <c r="C591" i="5292"/>
  <c r="C590" i="5292"/>
  <c r="C589" i="5292"/>
  <c r="C588" i="5292"/>
  <c r="C587" i="5292"/>
  <c r="C586" i="5292"/>
  <c r="C585" i="5292"/>
  <c r="C584" i="5292"/>
  <c r="C583" i="5292"/>
  <c r="C582" i="5292"/>
  <c r="C581" i="5292"/>
  <c r="C580" i="5292"/>
  <c r="C579" i="5292"/>
  <c r="C578" i="5292"/>
  <c r="C577" i="5292"/>
  <c r="C576" i="5292"/>
  <c r="C575" i="5292"/>
  <c r="C574" i="5292"/>
  <c r="C573" i="5292"/>
  <c r="C572" i="5292"/>
  <c r="C571" i="5292"/>
  <c r="C570" i="5292"/>
  <c r="C569" i="5292"/>
  <c r="C568" i="5292"/>
  <c r="C567" i="5292"/>
  <c r="C566" i="5292"/>
  <c r="C565" i="5292"/>
  <c r="C564" i="5292"/>
  <c r="C563" i="5292"/>
  <c r="C562" i="5292"/>
  <c r="C561" i="5292"/>
  <c r="C560" i="5292"/>
  <c r="C559" i="5292"/>
  <c r="C558" i="5292"/>
  <c r="C557" i="5292"/>
  <c r="C556" i="5292"/>
  <c r="C555" i="5292"/>
  <c r="C554" i="5292"/>
  <c r="C553" i="5292"/>
  <c r="C552" i="5292"/>
  <c r="C551" i="5292"/>
  <c r="C550" i="5292"/>
  <c r="C549" i="5292"/>
  <c r="C548" i="5292"/>
  <c r="C547" i="5292"/>
  <c r="C546" i="5292"/>
  <c r="C545" i="5292"/>
  <c r="C544" i="5292"/>
  <c r="C543" i="5292"/>
  <c r="C542" i="5292"/>
  <c r="C541" i="5292"/>
  <c r="C540" i="5292"/>
  <c r="C539" i="5292"/>
  <c r="C538" i="5292"/>
  <c r="C537" i="5292"/>
  <c r="C536" i="5292"/>
  <c r="C535" i="5292"/>
  <c r="C534" i="5292"/>
  <c r="C533" i="5292"/>
  <c r="C532" i="5292"/>
  <c r="C531" i="5292"/>
  <c r="C530" i="5292"/>
  <c r="C529" i="5292"/>
  <c r="C528" i="5292"/>
  <c r="C527" i="5292"/>
  <c r="C526" i="5292"/>
  <c r="C525" i="5292"/>
  <c r="C524" i="5292"/>
  <c r="C523" i="5292"/>
  <c r="C522" i="5292"/>
  <c r="C521" i="5292"/>
  <c r="C520" i="5292"/>
  <c r="C519" i="5292"/>
  <c r="C518" i="5292"/>
  <c r="C517" i="5292"/>
  <c r="C516" i="5292"/>
  <c r="C515" i="5292"/>
  <c r="C514" i="5292"/>
  <c r="C513" i="5292"/>
  <c r="C512" i="5292"/>
  <c r="C511" i="5292"/>
  <c r="C510" i="5292"/>
  <c r="C509" i="5292"/>
  <c r="C508" i="5292"/>
  <c r="C507" i="5292"/>
  <c r="C506" i="5292"/>
  <c r="C505" i="5292"/>
  <c r="C504" i="5292"/>
  <c r="C503" i="5292"/>
  <c r="C502" i="5292"/>
  <c r="C501" i="5292"/>
  <c r="C500" i="5292"/>
  <c r="C499" i="5292"/>
  <c r="C498" i="5292"/>
  <c r="C497" i="5292"/>
  <c r="C496" i="5292"/>
  <c r="C495" i="5292"/>
  <c r="C494" i="5292"/>
  <c r="C493" i="5292"/>
  <c r="C492" i="5292"/>
  <c r="C491" i="5292"/>
  <c r="C490" i="5292"/>
  <c r="C489" i="5292"/>
  <c r="C488" i="5292"/>
  <c r="C487" i="5292"/>
  <c r="C486" i="5292"/>
  <c r="C485" i="5292"/>
  <c r="C484" i="5292"/>
  <c r="C483" i="5292"/>
  <c r="C482" i="5292"/>
  <c r="C481" i="5292"/>
  <c r="C480" i="5292"/>
  <c r="C479" i="5292"/>
  <c r="C478" i="5292"/>
  <c r="C477" i="5292"/>
  <c r="C476" i="5292"/>
  <c r="C475" i="5292"/>
  <c r="C474" i="5292"/>
  <c r="C473" i="5292"/>
  <c r="C472" i="5292"/>
  <c r="C471" i="5292"/>
  <c r="C470" i="5292"/>
  <c r="C469" i="5292"/>
  <c r="C468" i="5292"/>
  <c r="C467" i="5292"/>
  <c r="C466" i="5292"/>
  <c r="C465" i="5292"/>
  <c r="C464" i="5292"/>
  <c r="C463" i="5292"/>
  <c r="C462" i="5292"/>
  <c r="C461" i="5292"/>
  <c r="C460" i="5292"/>
  <c r="C459" i="5292"/>
  <c r="C458" i="5292"/>
  <c r="C457" i="5292"/>
  <c r="C456" i="5292"/>
  <c r="C455" i="5292"/>
  <c r="C454" i="5292"/>
  <c r="C453" i="5292"/>
  <c r="C452" i="5292"/>
  <c r="C451" i="5292"/>
  <c r="C450" i="5292"/>
  <c r="C449" i="5292"/>
  <c r="C448" i="5292"/>
  <c r="C447" i="5292"/>
  <c r="C446" i="5292"/>
  <c r="C445" i="5292"/>
  <c r="C444" i="5292"/>
  <c r="C443" i="5292"/>
  <c r="C442" i="5292"/>
  <c r="C441" i="5292"/>
  <c r="C440" i="5292"/>
  <c r="C439" i="5292"/>
  <c r="C438" i="5292"/>
  <c r="C437" i="5292"/>
  <c r="C436" i="5292"/>
  <c r="C435" i="5292"/>
  <c r="C434" i="5292"/>
  <c r="C433" i="5292"/>
  <c r="C432" i="5292"/>
  <c r="C431" i="5292"/>
  <c r="C430" i="5292"/>
  <c r="C429" i="5292"/>
  <c r="C428" i="5292"/>
  <c r="C427" i="5292"/>
  <c r="C426" i="5292"/>
  <c r="C425" i="5292"/>
  <c r="C424" i="5292"/>
  <c r="C423" i="5292"/>
  <c r="C422" i="5292"/>
  <c r="C421" i="5292"/>
  <c r="C420" i="5292"/>
  <c r="C419" i="5292"/>
  <c r="C418" i="5292"/>
  <c r="C417" i="5292"/>
  <c r="C416" i="5292"/>
  <c r="C415" i="5292"/>
  <c r="C414" i="5292"/>
  <c r="C413" i="5292"/>
  <c r="C412" i="5292"/>
  <c r="C411" i="5292"/>
  <c r="C410" i="5292"/>
  <c r="C409" i="5292"/>
  <c r="C408" i="5292"/>
  <c r="C407" i="5292"/>
  <c r="C406" i="5292"/>
  <c r="C405" i="5292"/>
  <c r="C404" i="5292"/>
  <c r="C403" i="5292"/>
  <c r="C402" i="5292"/>
  <c r="C401" i="5292"/>
  <c r="C400" i="5292"/>
  <c r="C399" i="5292"/>
  <c r="C398" i="5292"/>
  <c r="C397" i="5292"/>
  <c r="C396" i="5292"/>
  <c r="C395" i="5292"/>
  <c r="C394" i="5292"/>
  <c r="C393" i="5292"/>
  <c r="C392" i="5292"/>
  <c r="C391" i="5292"/>
  <c r="C390" i="5292"/>
  <c r="C389" i="5292"/>
  <c r="C388" i="5292"/>
  <c r="C387" i="5292"/>
  <c r="C386" i="5292"/>
  <c r="C385" i="5292"/>
  <c r="C384" i="5292"/>
  <c r="C383" i="5292"/>
  <c r="C382" i="5292"/>
  <c r="C381" i="5292"/>
  <c r="C380" i="5292"/>
  <c r="C379" i="5292"/>
  <c r="C378" i="5292"/>
  <c r="C377" i="5292"/>
  <c r="C376" i="5292"/>
  <c r="C375" i="5292"/>
  <c r="C374" i="5292"/>
  <c r="C373" i="5292"/>
  <c r="C372" i="5292"/>
  <c r="C371" i="5292"/>
  <c r="C370" i="5292"/>
  <c r="C369" i="5292"/>
  <c r="C368" i="5292"/>
  <c r="C367" i="5292"/>
  <c r="C366" i="5292"/>
  <c r="C365" i="5292"/>
  <c r="C364" i="5292"/>
  <c r="C363" i="5292"/>
  <c r="C362" i="5292"/>
  <c r="C361" i="5292"/>
  <c r="C360" i="5292"/>
  <c r="C359" i="5292"/>
  <c r="C358" i="5292"/>
  <c r="C357" i="5292"/>
  <c r="C356" i="5292"/>
  <c r="C355" i="5292"/>
  <c r="C354" i="5292"/>
  <c r="C353" i="5292"/>
  <c r="C352" i="5292"/>
  <c r="C351" i="5292"/>
  <c r="C350" i="5292"/>
  <c r="C349" i="5292"/>
  <c r="C348" i="5292"/>
  <c r="C347" i="5292"/>
  <c r="C346" i="5292"/>
  <c r="C345" i="5292"/>
  <c r="C344" i="5292"/>
  <c r="C343" i="5292"/>
  <c r="C342" i="5292"/>
  <c r="C341" i="5292"/>
  <c r="C340" i="5292"/>
  <c r="C339" i="5292"/>
  <c r="C338" i="5292"/>
  <c r="C337" i="5292"/>
  <c r="C336" i="5292"/>
  <c r="C335" i="5292"/>
  <c r="C334" i="5292"/>
  <c r="C333" i="5292"/>
  <c r="C332" i="5292"/>
  <c r="C331" i="5292"/>
  <c r="C330" i="5292"/>
  <c r="C329" i="5292"/>
  <c r="C328" i="5292"/>
  <c r="C327" i="5292"/>
  <c r="C326" i="5292"/>
  <c r="C325" i="5292"/>
  <c r="C324" i="5292"/>
  <c r="C323" i="5292"/>
  <c r="C322" i="5292"/>
  <c r="C321" i="5292"/>
  <c r="C320" i="5292"/>
  <c r="C319" i="5292"/>
  <c r="C318" i="5292"/>
  <c r="C317" i="5292"/>
  <c r="C316" i="5292"/>
  <c r="C315" i="5292"/>
  <c r="C314" i="5292"/>
  <c r="C313" i="5292"/>
  <c r="C312" i="5292"/>
  <c r="C311" i="5292"/>
  <c r="C310" i="5292"/>
  <c r="C309" i="5292"/>
  <c r="C308" i="5292"/>
  <c r="C307" i="5292"/>
  <c r="C306" i="5292"/>
  <c r="C305" i="5292"/>
  <c r="C304" i="5292"/>
  <c r="C303" i="5292"/>
  <c r="C302" i="5292"/>
  <c r="C301" i="5292"/>
  <c r="C300" i="5292"/>
  <c r="C299" i="5292"/>
  <c r="C298" i="5292"/>
  <c r="C297" i="5292"/>
  <c r="C296" i="5292"/>
  <c r="C295" i="5292"/>
  <c r="C294" i="5292"/>
  <c r="C293" i="5292"/>
  <c r="C292" i="5292"/>
  <c r="C291" i="5292"/>
  <c r="C290" i="5292"/>
  <c r="C289" i="5292"/>
  <c r="C288" i="5292"/>
  <c r="C287" i="5292"/>
  <c r="C286" i="5292"/>
  <c r="C285" i="5292"/>
  <c r="C284" i="5292"/>
  <c r="C283" i="5292"/>
  <c r="C282" i="5292"/>
  <c r="C281" i="5292"/>
  <c r="C280" i="5292"/>
  <c r="C279" i="5292"/>
  <c r="C278" i="5292"/>
  <c r="C277" i="5292"/>
  <c r="C276" i="5292"/>
  <c r="C275" i="5292"/>
  <c r="C274" i="5292"/>
  <c r="C273" i="5292"/>
  <c r="C272" i="5292"/>
  <c r="C271" i="5292"/>
  <c r="C270" i="5292"/>
  <c r="C269" i="5292"/>
  <c r="C268" i="5292"/>
  <c r="C267" i="5292"/>
  <c r="C266" i="5292"/>
  <c r="C265" i="5292"/>
  <c r="C264" i="5292"/>
  <c r="C263" i="5292"/>
  <c r="C262" i="5292"/>
  <c r="C261" i="5292"/>
  <c r="C260" i="5292"/>
  <c r="C259" i="5292"/>
  <c r="C258" i="5292"/>
  <c r="C257" i="5292"/>
  <c r="C256" i="5292"/>
  <c r="C255" i="5292"/>
  <c r="C254" i="5292"/>
  <c r="C253" i="5292"/>
  <c r="C252" i="5292"/>
  <c r="C251" i="5292"/>
  <c r="C250" i="5292"/>
  <c r="C249" i="5292"/>
  <c r="C248" i="5292"/>
  <c r="C247" i="5292"/>
  <c r="C246" i="5292"/>
  <c r="C245" i="5292"/>
  <c r="C244" i="5292"/>
  <c r="C243" i="5292"/>
  <c r="C242" i="5292"/>
  <c r="C241" i="5292"/>
  <c r="C240" i="5292"/>
  <c r="C239" i="5292"/>
  <c r="C238" i="5292"/>
  <c r="C237" i="5292"/>
  <c r="C236" i="5292"/>
  <c r="C235" i="5292"/>
  <c r="C234" i="5292"/>
  <c r="C233" i="5292"/>
  <c r="C232" i="5292"/>
  <c r="C231" i="5292"/>
  <c r="C230" i="5292"/>
  <c r="C229" i="5292"/>
  <c r="C228" i="5292"/>
  <c r="C227" i="5292"/>
  <c r="C226" i="5292"/>
  <c r="C225" i="5292"/>
  <c r="C224" i="5292"/>
  <c r="C223" i="5292"/>
  <c r="C222" i="5292"/>
  <c r="C221" i="5292"/>
  <c r="C220" i="5292"/>
  <c r="C219" i="5292"/>
  <c r="C218" i="5292"/>
  <c r="C217" i="5292"/>
  <c r="C216" i="5292"/>
  <c r="C215" i="5292"/>
  <c r="C214" i="5292"/>
  <c r="C213" i="5292"/>
  <c r="C212" i="5292"/>
  <c r="C211" i="5292"/>
  <c r="C210" i="5292"/>
  <c r="C209" i="5292"/>
  <c r="C208" i="5292"/>
  <c r="C207" i="5292"/>
  <c r="C206" i="5292"/>
  <c r="C205" i="5292"/>
  <c r="C204" i="5292"/>
  <c r="C203" i="5292"/>
  <c r="C202" i="5292"/>
  <c r="C201" i="5292"/>
  <c r="C200" i="5292"/>
  <c r="C199" i="5292"/>
  <c r="C198" i="5292"/>
  <c r="C197" i="5292"/>
  <c r="C196" i="5292"/>
  <c r="C195" i="5292"/>
  <c r="C194" i="5292"/>
  <c r="C193" i="5292"/>
  <c r="C192" i="5292"/>
  <c r="C191" i="5292"/>
  <c r="C190" i="5292"/>
  <c r="C189" i="5292"/>
  <c r="C188" i="5292"/>
  <c r="C187" i="5292"/>
  <c r="C186" i="5292"/>
  <c r="C185" i="5292"/>
  <c r="C184" i="5292"/>
  <c r="C183" i="5292"/>
  <c r="C182" i="5292"/>
  <c r="C181" i="5292"/>
  <c r="C180" i="5292"/>
  <c r="C179" i="5292"/>
  <c r="C178" i="5292"/>
  <c r="C177" i="5292"/>
  <c r="C176" i="5292"/>
  <c r="C175" i="5292"/>
  <c r="C174" i="5292"/>
  <c r="C173" i="5292"/>
  <c r="C172" i="5292"/>
  <c r="C171" i="5292"/>
  <c r="C170" i="5292"/>
  <c r="C169" i="5292"/>
  <c r="C168" i="5292"/>
  <c r="C167" i="5292"/>
  <c r="C166" i="5292"/>
  <c r="C165" i="5292"/>
  <c r="C164" i="5292"/>
  <c r="C163" i="5292"/>
  <c r="C162" i="5292"/>
  <c r="C161" i="5292"/>
  <c r="C160" i="5292"/>
  <c r="C159" i="5292"/>
  <c r="C158" i="5292"/>
  <c r="C157" i="5292"/>
  <c r="C156" i="5292"/>
  <c r="C155" i="5292"/>
  <c r="C154" i="5292"/>
  <c r="C153" i="5292"/>
  <c r="C152" i="5292"/>
  <c r="C151" i="5292"/>
  <c r="C150" i="5292"/>
  <c r="C149" i="5292"/>
  <c r="C148" i="5292"/>
  <c r="C147" i="5292"/>
  <c r="C146" i="5292"/>
  <c r="C145" i="5292"/>
  <c r="C144" i="5292"/>
  <c r="C143" i="5292"/>
  <c r="C142" i="5292"/>
  <c r="C141" i="5292"/>
  <c r="C140" i="5292"/>
  <c r="C139" i="5292"/>
  <c r="C138" i="5292"/>
  <c r="C137" i="5292"/>
  <c r="C136" i="5292"/>
  <c r="C135" i="5292"/>
  <c r="C134" i="5292"/>
  <c r="C133" i="5292"/>
  <c r="C132" i="5292"/>
  <c r="C131" i="5292"/>
  <c r="C130" i="5292"/>
  <c r="C129" i="5292"/>
  <c r="C128" i="5292"/>
  <c r="C127" i="5292"/>
  <c r="C126" i="5292"/>
  <c r="C125" i="5292"/>
  <c r="C124" i="5292"/>
  <c r="C123" i="5292"/>
  <c r="C122" i="5292"/>
  <c r="C121" i="5292"/>
  <c r="C120" i="5292"/>
  <c r="C119" i="5292"/>
  <c r="C118" i="5292"/>
  <c r="C117" i="5292"/>
  <c r="C116" i="5292"/>
  <c r="C115" i="5292"/>
  <c r="C114" i="5292"/>
  <c r="C113" i="5292"/>
  <c r="C112" i="5292"/>
  <c r="C111" i="5292"/>
  <c r="C110" i="5292"/>
  <c r="C109" i="5292"/>
  <c r="C108" i="5292"/>
  <c r="C107" i="5292"/>
  <c r="C106" i="5292"/>
  <c r="C105" i="5292"/>
  <c r="C104" i="5292"/>
  <c r="C103" i="5292"/>
  <c r="C102" i="5292"/>
  <c r="C101" i="5292"/>
  <c r="C100" i="5292"/>
  <c r="C99" i="5292"/>
  <c r="C98" i="5292"/>
  <c r="C97" i="5292"/>
  <c r="C96" i="5292"/>
  <c r="C95" i="5292"/>
  <c r="C94" i="5292"/>
  <c r="C93" i="5292"/>
  <c r="C92" i="5292"/>
  <c r="C91" i="5292"/>
  <c r="C90" i="5292"/>
  <c r="C89" i="5292"/>
  <c r="C88" i="5292"/>
  <c r="C87" i="5292"/>
  <c r="C86" i="5292"/>
  <c r="C85" i="5292"/>
  <c r="C84" i="5292"/>
  <c r="C83" i="5292"/>
  <c r="C82" i="5292"/>
  <c r="C81" i="5292"/>
  <c r="C80" i="5292"/>
  <c r="C79" i="5292"/>
  <c r="C78" i="5292"/>
  <c r="C77" i="5292"/>
  <c r="C76" i="5292"/>
  <c r="C75" i="5292"/>
  <c r="C74" i="5292"/>
  <c r="C73" i="5292"/>
  <c r="C72" i="5292"/>
  <c r="C71" i="5292"/>
  <c r="C70" i="5292"/>
  <c r="C69" i="5292"/>
  <c r="C68" i="5292"/>
  <c r="C67" i="5292"/>
  <c r="C66" i="5292"/>
  <c r="C65" i="5292"/>
  <c r="C64" i="5292"/>
  <c r="C63" i="5292"/>
  <c r="C62" i="5292"/>
  <c r="C61" i="5292"/>
  <c r="C60" i="5292"/>
  <c r="C59" i="5292"/>
  <c r="C58" i="5292"/>
  <c r="C57" i="5292"/>
  <c r="C56" i="5292"/>
  <c r="C55" i="5292"/>
  <c r="C54" i="5292"/>
  <c r="C53" i="5292"/>
  <c r="C52" i="5292"/>
  <c r="C51" i="5292"/>
  <c r="C50" i="5292"/>
  <c r="C49" i="5292"/>
  <c r="C48" i="5292"/>
  <c r="C47" i="5292"/>
  <c r="C46" i="5292"/>
  <c r="C45" i="5292"/>
  <c r="C44" i="5292"/>
  <c r="C43" i="5292"/>
  <c r="C42" i="5292"/>
  <c r="C41" i="5292"/>
  <c r="C40" i="5292"/>
  <c r="C39" i="5292"/>
  <c r="C38" i="5292"/>
  <c r="C37" i="5292"/>
  <c r="C36" i="5292"/>
  <c r="C35" i="5292"/>
  <c r="C34" i="5292"/>
  <c r="C33" i="5292"/>
  <c r="C32" i="5292"/>
  <c r="C31" i="5292"/>
  <c r="C30" i="5292"/>
  <c r="C29" i="5292"/>
  <c r="C28" i="5292"/>
  <c r="C27" i="5292"/>
  <c r="C26" i="5292"/>
  <c r="C25" i="5292"/>
  <c r="C24" i="5292"/>
  <c r="C23" i="5292"/>
  <c r="C22" i="5292"/>
  <c r="C21" i="5292"/>
  <c r="C20" i="5292"/>
  <c r="C19" i="5292"/>
  <c r="C18" i="5292"/>
  <c r="C17" i="5292"/>
  <c r="C16" i="5292"/>
  <c r="C15" i="5292"/>
  <c r="C14" i="5292"/>
  <c r="C13" i="5292"/>
  <c r="C12" i="5292"/>
  <c r="C11" i="5292"/>
  <c r="C10" i="5292"/>
  <c r="C9" i="5292"/>
  <c r="G1143" i="5292"/>
  <c r="G1144" i="5292" s="1"/>
  <c r="K1136" i="5292" s="1"/>
  <c r="K1124" i="5292"/>
  <c r="K1112" i="5292"/>
  <c r="K1076" i="5292"/>
  <c r="K1064" i="5292"/>
  <c r="K1028" i="5292"/>
  <c r="K1016" i="5292"/>
  <c r="K980" i="5292"/>
  <c r="K968" i="5292"/>
  <c r="K959" i="5292"/>
  <c r="K952" i="5292"/>
  <c r="K951" i="5292"/>
  <c r="K944" i="5292"/>
  <c r="K943" i="5292"/>
  <c r="K936" i="5292"/>
  <c r="K935" i="5292"/>
  <c r="K928" i="5292"/>
  <c r="K927" i="5292"/>
  <c r="K920" i="5292"/>
  <c r="K919" i="5292"/>
  <c r="K912" i="5292"/>
  <c r="K911" i="5292"/>
  <c r="K904" i="5292"/>
  <c r="K903" i="5292"/>
  <c r="K896" i="5292"/>
  <c r="K895" i="5292"/>
  <c r="K888" i="5292"/>
  <c r="K887" i="5292"/>
  <c r="K880" i="5292"/>
  <c r="K879" i="5292"/>
  <c r="K872" i="5292"/>
  <c r="K871" i="5292"/>
  <c r="K864" i="5292"/>
  <c r="K863" i="5292"/>
  <c r="K856" i="5292"/>
  <c r="K855" i="5292"/>
  <c r="K848" i="5292"/>
  <c r="K847" i="5292"/>
  <c r="K840" i="5292"/>
  <c r="K839" i="5292"/>
  <c r="K832" i="5292"/>
  <c r="K831" i="5292"/>
  <c r="K824" i="5292"/>
  <c r="K823" i="5292"/>
  <c r="K816" i="5292"/>
  <c r="K815" i="5292"/>
  <c r="K808" i="5292"/>
  <c r="K807" i="5292"/>
  <c r="K800" i="5292"/>
  <c r="K799" i="5292"/>
  <c r="K792" i="5292"/>
  <c r="K791" i="5292"/>
  <c r="K784" i="5292"/>
  <c r="K783" i="5292"/>
  <c r="K776" i="5292"/>
  <c r="K775" i="5292"/>
  <c r="K768" i="5292"/>
  <c r="K767" i="5292"/>
  <c r="K760" i="5292"/>
  <c r="K759" i="5292"/>
  <c r="K752" i="5292"/>
  <c r="K751" i="5292"/>
  <c r="K744" i="5292"/>
  <c r="K743" i="5292"/>
  <c r="K736" i="5292"/>
  <c r="K735" i="5292"/>
  <c r="K728" i="5292"/>
  <c r="K727" i="5292"/>
  <c r="K720" i="5292"/>
  <c r="K719" i="5292"/>
  <c r="K713" i="5292"/>
  <c r="K712" i="5292"/>
  <c r="K708" i="5292"/>
  <c r="K707" i="5292"/>
  <c r="K703" i="5292"/>
  <c r="K701" i="5292"/>
  <c r="K697" i="5292"/>
  <c r="K696" i="5292"/>
  <c r="K692" i="5292"/>
  <c r="K691" i="5292"/>
  <c r="K687" i="5292"/>
  <c r="K685" i="5292"/>
  <c r="K681" i="5292"/>
  <c r="K680" i="5292"/>
  <c r="K676" i="5292"/>
  <c r="K675" i="5292"/>
  <c r="K671" i="5292"/>
  <c r="K669" i="5292"/>
  <c r="K665" i="5292"/>
  <c r="K664" i="5292"/>
  <c r="K660" i="5292"/>
  <c r="K659" i="5292"/>
  <c r="K656" i="5292"/>
  <c r="K655" i="5292"/>
  <c r="K652" i="5292"/>
  <c r="K651" i="5292"/>
  <c r="K648" i="5292"/>
  <c r="K647" i="5292"/>
  <c r="K644" i="5292"/>
  <c r="K643" i="5292"/>
  <c r="K640" i="5292"/>
  <c r="K639" i="5292"/>
  <c r="K636" i="5292"/>
  <c r="K635" i="5292"/>
  <c r="K632" i="5292"/>
  <c r="K631" i="5292"/>
  <c r="K628" i="5292"/>
  <c r="K627" i="5292"/>
  <c r="K624" i="5292"/>
  <c r="K623" i="5292"/>
  <c r="K620" i="5292"/>
  <c r="K619" i="5292"/>
  <c r="K616" i="5292"/>
  <c r="K615" i="5292"/>
  <c r="K612" i="5292"/>
  <c r="K611" i="5292"/>
  <c r="K608" i="5292"/>
  <c r="K607" i="5292"/>
  <c r="K604" i="5292"/>
  <c r="K603" i="5292"/>
  <c r="K600" i="5292"/>
  <c r="K599" i="5292"/>
  <c r="K596" i="5292"/>
  <c r="K595" i="5292"/>
  <c r="K592" i="5292"/>
  <c r="K591" i="5292"/>
  <c r="K588" i="5292"/>
  <c r="K587" i="5292"/>
  <c r="K584" i="5292"/>
  <c r="K583" i="5292"/>
  <c r="K580" i="5292"/>
  <c r="K579" i="5292"/>
  <c r="K576" i="5292"/>
  <c r="K575" i="5292"/>
  <c r="K572" i="5292"/>
  <c r="K571" i="5292"/>
  <c r="K568" i="5292"/>
  <c r="K567" i="5292"/>
  <c r="K564" i="5292"/>
  <c r="K563" i="5292"/>
  <c r="K560" i="5292"/>
  <c r="K559" i="5292"/>
  <c r="K556" i="5292"/>
  <c r="K555" i="5292"/>
  <c r="K552" i="5292"/>
  <c r="K551" i="5292"/>
  <c r="K548" i="5292"/>
  <c r="K547" i="5292"/>
  <c r="K544" i="5292"/>
  <c r="K543" i="5292"/>
  <c r="K540" i="5292"/>
  <c r="K539" i="5292"/>
  <c r="K536" i="5292"/>
  <c r="K535" i="5292"/>
  <c r="K532" i="5292"/>
  <c r="K531" i="5292"/>
  <c r="K528" i="5292"/>
  <c r="K527" i="5292"/>
  <c r="K524" i="5292"/>
  <c r="K523" i="5292"/>
  <c r="K520" i="5292"/>
  <c r="K519" i="5292"/>
  <c r="K516" i="5292"/>
  <c r="K515" i="5292"/>
  <c r="K512" i="5292"/>
  <c r="K511" i="5292"/>
  <c r="K508" i="5292"/>
  <c r="K507" i="5292"/>
  <c r="K504" i="5292"/>
  <c r="K503" i="5292"/>
  <c r="K500" i="5292"/>
  <c r="K499" i="5292"/>
  <c r="K496" i="5292"/>
  <c r="K495" i="5292"/>
  <c r="K492" i="5292"/>
  <c r="K491" i="5292"/>
  <c r="K488" i="5292"/>
  <c r="K487" i="5292"/>
  <c r="K484" i="5292"/>
  <c r="K483" i="5292"/>
  <c r="K480" i="5292"/>
  <c r="K479" i="5292"/>
  <c r="K476" i="5292"/>
  <c r="K475" i="5292"/>
  <c r="K472" i="5292"/>
  <c r="K471" i="5292"/>
  <c r="K468" i="5292"/>
  <c r="K467" i="5292"/>
  <c r="K464" i="5292"/>
  <c r="K463" i="5292"/>
  <c r="K460" i="5292"/>
  <c r="K459" i="5292"/>
  <c r="K456" i="5292"/>
  <c r="K455" i="5292"/>
  <c r="K452" i="5292"/>
  <c r="K451" i="5292"/>
  <c r="K448" i="5292"/>
  <c r="K447" i="5292"/>
  <c r="K444" i="5292"/>
  <c r="K443" i="5292"/>
  <c r="K440" i="5292"/>
  <c r="K439" i="5292"/>
  <c r="K436" i="5292"/>
  <c r="K435" i="5292"/>
  <c r="K432" i="5292"/>
  <c r="K431" i="5292"/>
  <c r="K428" i="5292"/>
  <c r="K427" i="5292"/>
  <c r="K424" i="5292"/>
  <c r="K423" i="5292"/>
  <c r="K420" i="5292"/>
  <c r="K419" i="5292"/>
  <c r="K416" i="5292"/>
  <c r="K415" i="5292"/>
  <c r="K412" i="5292"/>
  <c r="K411" i="5292"/>
  <c r="K408" i="5292"/>
  <c r="K407" i="5292"/>
  <c r="K404" i="5292"/>
  <c r="K403" i="5292"/>
  <c r="K400" i="5292"/>
  <c r="K399" i="5292"/>
  <c r="K396" i="5292"/>
  <c r="K395" i="5292"/>
  <c r="K392" i="5292"/>
  <c r="K391" i="5292"/>
  <c r="K388" i="5292"/>
  <c r="K387" i="5292"/>
  <c r="K384" i="5292"/>
  <c r="K383" i="5292"/>
  <c r="K380" i="5292"/>
  <c r="K379" i="5292"/>
  <c r="K376" i="5292"/>
  <c r="K375" i="5292"/>
  <c r="K372" i="5292"/>
  <c r="K371" i="5292"/>
  <c r="K368" i="5292"/>
  <c r="K367" i="5292"/>
  <c r="K364" i="5292"/>
  <c r="K363" i="5292"/>
  <c r="K360" i="5292"/>
  <c r="K359" i="5292"/>
  <c r="K356" i="5292"/>
  <c r="K355" i="5292"/>
  <c r="K352" i="5292"/>
  <c r="K351" i="5292"/>
  <c r="K348" i="5292"/>
  <c r="K347" i="5292"/>
  <c r="K344" i="5292"/>
  <c r="K343" i="5292"/>
  <c r="K340" i="5292"/>
  <c r="K339" i="5292"/>
  <c r="K336" i="5292"/>
  <c r="K335" i="5292"/>
  <c r="K332" i="5292"/>
  <c r="K331" i="5292"/>
  <c r="K328" i="5292"/>
  <c r="K327" i="5292"/>
  <c r="K324" i="5292"/>
  <c r="K323" i="5292"/>
  <c r="K320" i="5292"/>
  <c r="K319" i="5292"/>
  <c r="K316" i="5292"/>
  <c r="K315" i="5292"/>
  <c r="K312" i="5292"/>
  <c r="K311" i="5292"/>
  <c r="K308" i="5292"/>
  <c r="K307" i="5292"/>
  <c r="K304" i="5292"/>
  <c r="K303" i="5292"/>
  <c r="K300" i="5292"/>
  <c r="K299" i="5292"/>
  <c r="K296" i="5292"/>
  <c r="K295" i="5292"/>
  <c r="K292" i="5292"/>
  <c r="K291" i="5292"/>
  <c r="K288" i="5292"/>
  <c r="K287" i="5292"/>
  <c r="K284" i="5292"/>
  <c r="K283" i="5292"/>
  <c r="K280" i="5292"/>
  <c r="K279" i="5292"/>
  <c r="K276" i="5292"/>
  <c r="K275" i="5292"/>
  <c r="K272" i="5292"/>
  <c r="K271" i="5292"/>
  <c r="K268" i="5292"/>
  <c r="K267" i="5292"/>
  <c r="K264" i="5292"/>
  <c r="K263" i="5292"/>
  <c r="K260" i="5292"/>
  <c r="K259" i="5292"/>
  <c r="K256" i="5292"/>
  <c r="K255" i="5292"/>
  <c r="K252" i="5292"/>
  <c r="K251" i="5292"/>
  <c r="K248" i="5292"/>
  <c r="K247" i="5292"/>
  <c r="K244" i="5292"/>
  <c r="K243" i="5292"/>
  <c r="K240" i="5292"/>
  <c r="K239" i="5292"/>
  <c r="K236" i="5292"/>
  <c r="K235" i="5292"/>
  <c r="K232" i="5292"/>
  <c r="K231" i="5292"/>
  <c r="K228" i="5292"/>
  <c r="K227" i="5292"/>
  <c r="K224" i="5292"/>
  <c r="K223" i="5292"/>
  <c r="K220" i="5292"/>
  <c r="K219" i="5292"/>
  <c r="K216" i="5292"/>
  <c r="K215" i="5292"/>
  <c r="K212" i="5292"/>
  <c r="K211" i="5292"/>
  <c r="K208" i="5292"/>
  <c r="K207" i="5292"/>
  <c r="K204" i="5292"/>
  <c r="K203" i="5292"/>
  <c r="K200" i="5292"/>
  <c r="K199" i="5292"/>
  <c r="K196" i="5292"/>
  <c r="K195" i="5292"/>
  <c r="K192" i="5292"/>
  <c r="K191" i="5292"/>
  <c r="K188" i="5292"/>
  <c r="K187" i="5292"/>
  <c r="K184" i="5292"/>
  <c r="K183" i="5292"/>
  <c r="K180" i="5292"/>
  <c r="K179" i="5292"/>
  <c r="K176" i="5292"/>
  <c r="K175" i="5292"/>
  <c r="K172" i="5292"/>
  <c r="K171" i="5292"/>
  <c r="K168" i="5292"/>
  <c r="K167" i="5292"/>
  <c r="K164" i="5292"/>
  <c r="K163" i="5292"/>
  <c r="K160" i="5292"/>
  <c r="K159" i="5292"/>
  <c r="K156" i="5292"/>
  <c r="K155" i="5292"/>
  <c r="K154" i="5292"/>
  <c r="K152" i="5292"/>
  <c r="K151" i="5292"/>
  <c r="K150" i="5292"/>
  <c r="K148" i="5292"/>
  <c r="K147" i="5292"/>
  <c r="K146" i="5292"/>
  <c r="K144" i="5292"/>
  <c r="K143" i="5292"/>
  <c r="K142" i="5292"/>
  <c r="K140" i="5292"/>
  <c r="K139" i="5292"/>
  <c r="K138" i="5292"/>
  <c r="K136" i="5292"/>
  <c r="K135" i="5292"/>
  <c r="K134" i="5292"/>
  <c r="K132" i="5292"/>
  <c r="K131" i="5292"/>
  <c r="K130" i="5292"/>
  <c r="K128" i="5292"/>
  <c r="K127" i="5292"/>
  <c r="K126" i="5292"/>
  <c r="K125" i="5292"/>
  <c r="K124" i="5292"/>
  <c r="K123" i="5292"/>
  <c r="K122" i="5292"/>
  <c r="K121" i="5292"/>
  <c r="K120" i="5292"/>
  <c r="K119" i="5292"/>
  <c r="K118" i="5292"/>
  <c r="K117" i="5292"/>
  <c r="K116" i="5292"/>
  <c r="K115" i="5292"/>
  <c r="K114" i="5292"/>
  <c r="K113" i="5292"/>
  <c r="K112" i="5292"/>
  <c r="K111" i="5292"/>
  <c r="K110" i="5292"/>
  <c r="K109" i="5292"/>
  <c r="K108" i="5292"/>
  <c r="K107" i="5292"/>
  <c r="K106" i="5292"/>
  <c r="K105" i="5292"/>
  <c r="K104" i="5292"/>
  <c r="K103" i="5292"/>
  <c r="K102" i="5292"/>
  <c r="K101" i="5292"/>
  <c r="K100" i="5292"/>
  <c r="K99" i="5292"/>
  <c r="K98" i="5292"/>
  <c r="K97" i="5292"/>
  <c r="K96" i="5292"/>
  <c r="K95" i="5292"/>
  <c r="K94" i="5292"/>
  <c r="K93" i="5292"/>
  <c r="K92" i="5292"/>
  <c r="K91" i="5292"/>
  <c r="K90" i="5292"/>
  <c r="K89" i="5292"/>
  <c r="K88" i="5292"/>
  <c r="K87" i="5292"/>
  <c r="K86" i="5292"/>
  <c r="K85" i="5292"/>
  <c r="K84" i="5292"/>
  <c r="K83" i="5292"/>
  <c r="K82" i="5292"/>
  <c r="K81" i="5292"/>
  <c r="K80" i="5292"/>
  <c r="K79" i="5292"/>
  <c r="K78" i="5292"/>
  <c r="K77" i="5292"/>
  <c r="K76" i="5292"/>
  <c r="K75" i="5292"/>
  <c r="K74" i="5292"/>
  <c r="K73" i="5292"/>
  <c r="K72" i="5292"/>
  <c r="K71" i="5292"/>
  <c r="K70" i="5292"/>
  <c r="K69" i="5292"/>
  <c r="K68" i="5292"/>
  <c r="K67" i="5292"/>
  <c r="K66" i="5292"/>
  <c r="K65" i="5292"/>
  <c r="K64" i="5292"/>
  <c r="K63" i="5292"/>
  <c r="K62" i="5292"/>
  <c r="K61" i="5292"/>
  <c r="K60" i="5292"/>
  <c r="K59" i="5292"/>
  <c r="K58" i="5292"/>
  <c r="K57" i="5292"/>
  <c r="K56" i="5292"/>
  <c r="K55" i="5292"/>
  <c r="K54" i="5292"/>
  <c r="K53" i="5292"/>
  <c r="K52" i="5292"/>
  <c r="K51" i="5292"/>
  <c r="K50" i="5292"/>
  <c r="K49" i="5292"/>
  <c r="K48" i="5292"/>
  <c r="K47" i="5292"/>
  <c r="K46" i="5292"/>
  <c r="K45" i="5292"/>
  <c r="K44" i="5292"/>
  <c r="K43" i="5292"/>
  <c r="K42" i="5292"/>
  <c r="K41" i="5292"/>
  <c r="K40" i="5292"/>
  <c r="K39" i="5292"/>
  <c r="K38" i="5292"/>
  <c r="K37" i="5292"/>
  <c r="K36" i="5292"/>
  <c r="K35" i="5292"/>
  <c r="K34" i="5292"/>
  <c r="K33" i="5292"/>
  <c r="K32" i="5292"/>
  <c r="K31" i="5292"/>
  <c r="K30" i="5292"/>
  <c r="K29" i="5292"/>
  <c r="K28" i="5292"/>
  <c r="K27" i="5292"/>
  <c r="K26" i="5292"/>
  <c r="K25" i="5292"/>
  <c r="K24" i="5292"/>
  <c r="K23" i="5292"/>
  <c r="K22" i="5292"/>
  <c r="K21" i="5292"/>
  <c r="K20" i="5292"/>
  <c r="K19" i="5292"/>
  <c r="K18" i="5292"/>
  <c r="K17" i="5292"/>
  <c r="K16" i="5292"/>
  <c r="K15" i="5292"/>
  <c r="K14" i="5292"/>
  <c r="K13" i="5292"/>
  <c r="K12" i="5292"/>
  <c r="K11" i="5292"/>
  <c r="K10" i="5292"/>
  <c r="K9" i="5292"/>
  <c r="H12" i="5292"/>
  <c r="H13" i="5292" s="1"/>
  <c r="H14" i="5292" s="1"/>
  <c r="H15" i="5292" s="1"/>
  <c r="H16" i="5292" s="1"/>
  <c r="H17" i="5292" s="1"/>
  <c r="H18" i="5292" s="1"/>
  <c r="H19" i="5292" s="1"/>
  <c r="H20" i="5292" s="1"/>
  <c r="H21" i="5292" s="1"/>
  <c r="H22" i="5292" s="1"/>
  <c r="H23" i="5292" s="1"/>
  <c r="H24" i="5292" s="1"/>
  <c r="H25" i="5292" s="1"/>
  <c r="H26" i="5292" s="1"/>
  <c r="H27" i="5292" s="1"/>
  <c r="H28" i="5292" s="1"/>
  <c r="H29" i="5292" s="1"/>
  <c r="H30" i="5292" s="1"/>
  <c r="H31" i="5292" s="1"/>
  <c r="H32" i="5292" s="1"/>
  <c r="H33" i="5292" s="1"/>
  <c r="H34" i="5292" s="1"/>
  <c r="H35" i="5292" s="1"/>
  <c r="H36" i="5292" s="1"/>
  <c r="H37" i="5292" s="1"/>
  <c r="H38" i="5292" s="1"/>
  <c r="H39" i="5292" s="1"/>
  <c r="H40" i="5292" s="1"/>
  <c r="H41" i="5292" s="1"/>
  <c r="H42" i="5292" s="1"/>
  <c r="H43" i="5292" s="1"/>
  <c r="H44" i="5292" s="1"/>
  <c r="H45" i="5292" s="1"/>
  <c r="H46" i="5292" s="1"/>
  <c r="H47" i="5292" s="1"/>
  <c r="H48" i="5292" s="1"/>
  <c r="H49" i="5292" s="1"/>
  <c r="H50" i="5292" s="1"/>
  <c r="H51" i="5292" s="1"/>
  <c r="H52" i="5292" s="1"/>
  <c r="H53" i="5292" s="1"/>
  <c r="H54" i="5292" s="1"/>
  <c r="H55" i="5292" s="1"/>
  <c r="H56" i="5292" s="1"/>
  <c r="H57" i="5292" s="1"/>
  <c r="H58" i="5292" s="1"/>
  <c r="H59" i="5292" s="1"/>
  <c r="H60" i="5292" s="1"/>
  <c r="H61" i="5292" s="1"/>
  <c r="H62" i="5292" s="1"/>
  <c r="H63" i="5292" s="1"/>
  <c r="H64" i="5292" s="1"/>
  <c r="H65" i="5292" s="1"/>
  <c r="H66" i="5292" s="1"/>
  <c r="H67" i="5292" s="1"/>
  <c r="H68" i="5292" s="1"/>
  <c r="H69" i="5292" s="1"/>
  <c r="H70" i="5292" s="1"/>
  <c r="H71" i="5292" s="1"/>
  <c r="H72" i="5292" s="1"/>
  <c r="H73" i="5292" s="1"/>
  <c r="H74" i="5292" s="1"/>
  <c r="H75" i="5292" s="1"/>
  <c r="H76" i="5292" s="1"/>
  <c r="H77" i="5292" s="1"/>
  <c r="H78" i="5292" s="1"/>
  <c r="H79" i="5292" s="1"/>
  <c r="H80" i="5292" s="1"/>
  <c r="H81" i="5292" s="1"/>
  <c r="H82" i="5292" s="1"/>
  <c r="H83" i="5292" s="1"/>
  <c r="H84" i="5292" s="1"/>
  <c r="H85" i="5292" s="1"/>
  <c r="H86" i="5292" s="1"/>
  <c r="H87" i="5292" s="1"/>
  <c r="H88" i="5292" s="1"/>
  <c r="H89" i="5292" s="1"/>
  <c r="H90" i="5292" s="1"/>
  <c r="H91" i="5292" s="1"/>
  <c r="H92" i="5292" s="1"/>
  <c r="H93" i="5292" s="1"/>
  <c r="H94" i="5292" s="1"/>
  <c r="H95" i="5292" s="1"/>
  <c r="H96" i="5292" s="1"/>
  <c r="H97" i="5292" s="1"/>
  <c r="H98" i="5292" s="1"/>
  <c r="H99" i="5292" s="1"/>
  <c r="H100" i="5292" s="1"/>
  <c r="H101" i="5292" s="1"/>
  <c r="H102" i="5292" s="1"/>
  <c r="H103" i="5292" s="1"/>
  <c r="H104" i="5292" s="1"/>
  <c r="H105" i="5292" s="1"/>
  <c r="H106" i="5292" s="1"/>
  <c r="H107" i="5292" s="1"/>
  <c r="H108" i="5292" s="1"/>
  <c r="H109" i="5292" s="1"/>
  <c r="H110" i="5292" s="1"/>
  <c r="H111" i="5292" s="1"/>
  <c r="H112" i="5292" s="1"/>
  <c r="H113" i="5292" s="1"/>
  <c r="H114" i="5292" s="1"/>
  <c r="H115" i="5292" s="1"/>
  <c r="H116" i="5292" s="1"/>
  <c r="H117" i="5292" s="1"/>
  <c r="H118" i="5292" s="1"/>
  <c r="H119" i="5292" s="1"/>
  <c r="H120" i="5292" s="1"/>
  <c r="H121" i="5292" s="1"/>
  <c r="H122" i="5292" s="1"/>
  <c r="H123" i="5292" s="1"/>
  <c r="H124" i="5292" s="1"/>
  <c r="H125" i="5292" s="1"/>
  <c r="H126" i="5292" s="1"/>
  <c r="H127" i="5292" s="1"/>
  <c r="H128" i="5292" s="1"/>
  <c r="H129" i="5292" s="1"/>
  <c r="H130" i="5292" s="1"/>
  <c r="H131" i="5292" s="1"/>
  <c r="H132" i="5292" s="1"/>
  <c r="H133" i="5292" s="1"/>
  <c r="H134" i="5292" s="1"/>
  <c r="H135" i="5292" s="1"/>
  <c r="H136" i="5292" s="1"/>
  <c r="H137" i="5292" s="1"/>
  <c r="H138" i="5292" s="1"/>
  <c r="H139" i="5292" s="1"/>
  <c r="H140" i="5292" s="1"/>
  <c r="H141" i="5292" s="1"/>
  <c r="H142" i="5292" s="1"/>
  <c r="H143" i="5292" s="1"/>
  <c r="H144" i="5292" s="1"/>
  <c r="H145" i="5292" s="1"/>
  <c r="H146" i="5292" s="1"/>
  <c r="H147" i="5292" s="1"/>
  <c r="H148" i="5292" s="1"/>
  <c r="H149" i="5292" s="1"/>
  <c r="H150" i="5292" s="1"/>
  <c r="H151" i="5292" s="1"/>
  <c r="H152" i="5292" s="1"/>
  <c r="H153" i="5292" s="1"/>
  <c r="H154" i="5292" s="1"/>
  <c r="H155" i="5292" s="1"/>
  <c r="H156" i="5292" s="1"/>
  <c r="H157" i="5292" s="1"/>
  <c r="H158" i="5292" s="1"/>
  <c r="H159" i="5292" s="1"/>
  <c r="H160" i="5292" s="1"/>
  <c r="H161" i="5292" s="1"/>
  <c r="H162" i="5292" s="1"/>
  <c r="H163" i="5292" s="1"/>
  <c r="H164" i="5292" s="1"/>
  <c r="H165" i="5292" s="1"/>
  <c r="H166" i="5292" s="1"/>
  <c r="H167" i="5292" s="1"/>
  <c r="H168" i="5292" s="1"/>
  <c r="H169" i="5292" s="1"/>
  <c r="H170" i="5292" s="1"/>
  <c r="H171" i="5292" s="1"/>
  <c r="H172" i="5292" s="1"/>
  <c r="H173" i="5292" s="1"/>
  <c r="H174" i="5292" s="1"/>
  <c r="H175" i="5292" s="1"/>
  <c r="H176" i="5292" s="1"/>
  <c r="H177" i="5292" s="1"/>
  <c r="H178" i="5292" s="1"/>
  <c r="H179" i="5292" s="1"/>
  <c r="H180" i="5292" s="1"/>
  <c r="H181" i="5292" s="1"/>
  <c r="H182" i="5292" s="1"/>
  <c r="H183" i="5292" s="1"/>
  <c r="H184" i="5292" s="1"/>
  <c r="H185" i="5292" s="1"/>
  <c r="H186" i="5292" s="1"/>
  <c r="H187" i="5292" s="1"/>
  <c r="H188" i="5292" s="1"/>
  <c r="H189" i="5292" s="1"/>
  <c r="H190" i="5292" s="1"/>
  <c r="H191" i="5292" s="1"/>
  <c r="H192" i="5292" s="1"/>
  <c r="H193" i="5292" s="1"/>
  <c r="H194" i="5292" s="1"/>
  <c r="H195" i="5292" s="1"/>
  <c r="H196" i="5292" s="1"/>
  <c r="H197" i="5292" s="1"/>
  <c r="H198" i="5292" s="1"/>
  <c r="H199" i="5292" s="1"/>
  <c r="H200" i="5292" s="1"/>
  <c r="H201" i="5292" s="1"/>
  <c r="H202" i="5292" s="1"/>
  <c r="H203" i="5292" s="1"/>
  <c r="H204" i="5292" s="1"/>
  <c r="H205" i="5292" s="1"/>
  <c r="H206" i="5292" s="1"/>
  <c r="H207" i="5292" s="1"/>
  <c r="H208" i="5292" s="1"/>
  <c r="H209" i="5292" s="1"/>
  <c r="H210" i="5292" s="1"/>
  <c r="H211" i="5292" s="1"/>
  <c r="H212" i="5292" s="1"/>
  <c r="H213" i="5292" s="1"/>
  <c r="H214" i="5292" s="1"/>
  <c r="H215" i="5292" s="1"/>
  <c r="H216" i="5292" s="1"/>
  <c r="H217" i="5292" s="1"/>
  <c r="H218" i="5292" s="1"/>
  <c r="H219" i="5292" s="1"/>
  <c r="H220" i="5292" s="1"/>
  <c r="H221" i="5292" s="1"/>
  <c r="H222" i="5292" s="1"/>
  <c r="H223" i="5292" s="1"/>
  <c r="H224" i="5292" s="1"/>
  <c r="H225" i="5292" s="1"/>
  <c r="H226" i="5292" s="1"/>
  <c r="H227" i="5292" s="1"/>
  <c r="H228" i="5292" s="1"/>
  <c r="H229" i="5292" s="1"/>
  <c r="H230" i="5292" s="1"/>
  <c r="H231" i="5292" s="1"/>
  <c r="H232" i="5292" s="1"/>
  <c r="H233" i="5292" s="1"/>
  <c r="H234" i="5292" s="1"/>
  <c r="H235" i="5292" s="1"/>
  <c r="H236" i="5292" s="1"/>
  <c r="H237" i="5292" s="1"/>
  <c r="H238" i="5292" s="1"/>
  <c r="H239" i="5292" s="1"/>
  <c r="H240" i="5292" s="1"/>
  <c r="H241" i="5292" s="1"/>
  <c r="H242" i="5292" s="1"/>
  <c r="H243" i="5292" s="1"/>
  <c r="H244" i="5292" s="1"/>
  <c r="H245" i="5292" s="1"/>
  <c r="H246" i="5292" s="1"/>
  <c r="H247" i="5292" s="1"/>
  <c r="H248" i="5292" s="1"/>
  <c r="H249" i="5292" s="1"/>
  <c r="H250" i="5292" s="1"/>
  <c r="H251" i="5292" s="1"/>
  <c r="H252" i="5292" s="1"/>
  <c r="H253" i="5292" s="1"/>
  <c r="H254" i="5292" s="1"/>
  <c r="H255" i="5292" s="1"/>
  <c r="H256" i="5292" s="1"/>
  <c r="H257" i="5292" s="1"/>
  <c r="H258" i="5292" s="1"/>
  <c r="H259" i="5292" s="1"/>
  <c r="H260" i="5292" s="1"/>
  <c r="H261" i="5292" s="1"/>
  <c r="H262" i="5292" s="1"/>
  <c r="H263" i="5292" s="1"/>
  <c r="H264" i="5292" s="1"/>
  <c r="H265" i="5292" s="1"/>
  <c r="H266" i="5292" s="1"/>
  <c r="H267" i="5292" s="1"/>
  <c r="H268" i="5292" s="1"/>
  <c r="H269" i="5292" s="1"/>
  <c r="H270" i="5292" s="1"/>
  <c r="H271" i="5292" s="1"/>
  <c r="H272" i="5292" s="1"/>
  <c r="H273" i="5292" s="1"/>
  <c r="H274" i="5292" s="1"/>
  <c r="H275" i="5292" s="1"/>
  <c r="H276" i="5292" s="1"/>
  <c r="H277" i="5292" s="1"/>
  <c r="H278" i="5292" s="1"/>
  <c r="H279" i="5292" s="1"/>
  <c r="H280" i="5292" s="1"/>
  <c r="H281" i="5292" s="1"/>
  <c r="H282" i="5292" s="1"/>
  <c r="H283" i="5292" s="1"/>
  <c r="H284" i="5292" s="1"/>
  <c r="H285" i="5292" s="1"/>
  <c r="H286" i="5292" s="1"/>
  <c r="H287" i="5292" s="1"/>
  <c r="H288" i="5292" s="1"/>
  <c r="H289" i="5292" s="1"/>
  <c r="H290" i="5292" s="1"/>
  <c r="H291" i="5292" s="1"/>
  <c r="H292" i="5292" s="1"/>
  <c r="H293" i="5292" s="1"/>
  <c r="H294" i="5292" s="1"/>
  <c r="H295" i="5292" s="1"/>
  <c r="H296" i="5292" s="1"/>
  <c r="H297" i="5292" s="1"/>
  <c r="H298" i="5292" s="1"/>
  <c r="H299" i="5292" s="1"/>
  <c r="H300" i="5292" s="1"/>
  <c r="H301" i="5292" s="1"/>
  <c r="H302" i="5292" s="1"/>
  <c r="H303" i="5292" s="1"/>
  <c r="H304" i="5292" s="1"/>
  <c r="H305" i="5292" s="1"/>
  <c r="H306" i="5292" s="1"/>
  <c r="H307" i="5292" s="1"/>
  <c r="H308" i="5292" s="1"/>
  <c r="H309" i="5292" s="1"/>
  <c r="H310" i="5292" s="1"/>
  <c r="H311" i="5292" s="1"/>
  <c r="H312" i="5292" s="1"/>
  <c r="H313" i="5292" s="1"/>
  <c r="H314" i="5292" s="1"/>
  <c r="H315" i="5292" s="1"/>
  <c r="H316" i="5292" s="1"/>
  <c r="H317" i="5292" s="1"/>
  <c r="H318" i="5292" s="1"/>
  <c r="H319" i="5292" s="1"/>
  <c r="H320" i="5292" s="1"/>
  <c r="H321" i="5292" s="1"/>
  <c r="H322" i="5292" s="1"/>
  <c r="H323" i="5292" s="1"/>
  <c r="H324" i="5292" s="1"/>
  <c r="H325" i="5292" s="1"/>
  <c r="H326" i="5292" s="1"/>
  <c r="H327" i="5292" s="1"/>
  <c r="H328" i="5292" s="1"/>
  <c r="H329" i="5292" s="1"/>
  <c r="H330" i="5292" s="1"/>
  <c r="H331" i="5292" s="1"/>
  <c r="H332" i="5292" s="1"/>
  <c r="H333" i="5292" s="1"/>
  <c r="H334" i="5292" s="1"/>
  <c r="H335" i="5292" s="1"/>
  <c r="H336" i="5292" s="1"/>
  <c r="H337" i="5292" s="1"/>
  <c r="H338" i="5292" s="1"/>
  <c r="H339" i="5292" s="1"/>
  <c r="H340" i="5292" s="1"/>
  <c r="H341" i="5292" s="1"/>
  <c r="H342" i="5292" s="1"/>
  <c r="H343" i="5292" s="1"/>
  <c r="H344" i="5292" s="1"/>
  <c r="H345" i="5292" s="1"/>
  <c r="H346" i="5292" s="1"/>
  <c r="H347" i="5292" s="1"/>
  <c r="H348" i="5292" s="1"/>
  <c r="H349" i="5292" s="1"/>
  <c r="H350" i="5292" s="1"/>
  <c r="H351" i="5292" s="1"/>
  <c r="H352" i="5292" s="1"/>
  <c r="H353" i="5292" s="1"/>
  <c r="H354" i="5292" s="1"/>
  <c r="H355" i="5292" s="1"/>
  <c r="H356" i="5292" s="1"/>
  <c r="H357" i="5292" s="1"/>
  <c r="H358" i="5292" s="1"/>
  <c r="H359" i="5292" s="1"/>
  <c r="H360" i="5292" s="1"/>
  <c r="H361" i="5292" s="1"/>
  <c r="H362" i="5292" s="1"/>
  <c r="H363" i="5292" s="1"/>
  <c r="H364" i="5292" s="1"/>
  <c r="H365" i="5292" s="1"/>
  <c r="H366" i="5292" s="1"/>
  <c r="H367" i="5292" s="1"/>
  <c r="H368" i="5292" s="1"/>
  <c r="H369" i="5292" s="1"/>
  <c r="H370" i="5292" s="1"/>
  <c r="H371" i="5292" s="1"/>
  <c r="H372" i="5292" s="1"/>
  <c r="H373" i="5292" s="1"/>
  <c r="H374" i="5292" s="1"/>
  <c r="H375" i="5292" s="1"/>
  <c r="H376" i="5292" s="1"/>
  <c r="H377" i="5292" s="1"/>
  <c r="H378" i="5292" s="1"/>
  <c r="H379" i="5292" s="1"/>
  <c r="H380" i="5292" s="1"/>
  <c r="H381" i="5292" s="1"/>
  <c r="H382" i="5292" s="1"/>
  <c r="H383" i="5292" s="1"/>
  <c r="H384" i="5292" s="1"/>
  <c r="H385" i="5292" s="1"/>
  <c r="H386" i="5292" s="1"/>
  <c r="H387" i="5292" s="1"/>
  <c r="H388" i="5292" s="1"/>
  <c r="H389" i="5292" s="1"/>
  <c r="H390" i="5292" s="1"/>
  <c r="H391" i="5292" s="1"/>
  <c r="H392" i="5292" s="1"/>
  <c r="H393" i="5292" s="1"/>
  <c r="H394" i="5292" s="1"/>
  <c r="H395" i="5292" s="1"/>
  <c r="H396" i="5292" s="1"/>
  <c r="H397" i="5292" s="1"/>
  <c r="H398" i="5292" s="1"/>
  <c r="H399" i="5292" s="1"/>
  <c r="H400" i="5292" s="1"/>
  <c r="H401" i="5292" s="1"/>
  <c r="H402" i="5292" s="1"/>
  <c r="H403" i="5292" s="1"/>
  <c r="H404" i="5292" s="1"/>
  <c r="H405" i="5292" s="1"/>
  <c r="H406" i="5292" s="1"/>
  <c r="H407" i="5292" s="1"/>
  <c r="H408" i="5292" s="1"/>
  <c r="H409" i="5292" s="1"/>
  <c r="H410" i="5292" s="1"/>
  <c r="H411" i="5292" s="1"/>
  <c r="H412" i="5292" s="1"/>
  <c r="H413" i="5292" s="1"/>
  <c r="H414" i="5292" s="1"/>
  <c r="H415" i="5292" s="1"/>
  <c r="H416" i="5292" s="1"/>
  <c r="H417" i="5292" s="1"/>
  <c r="H418" i="5292" s="1"/>
  <c r="H419" i="5292" s="1"/>
  <c r="H420" i="5292" s="1"/>
  <c r="H421" i="5292" s="1"/>
  <c r="H422" i="5292" s="1"/>
  <c r="H423" i="5292" s="1"/>
  <c r="H424" i="5292" s="1"/>
  <c r="H425" i="5292" s="1"/>
  <c r="H426" i="5292" s="1"/>
  <c r="H427" i="5292" s="1"/>
  <c r="H428" i="5292" s="1"/>
  <c r="H429" i="5292" s="1"/>
  <c r="H430" i="5292" s="1"/>
  <c r="H431" i="5292" s="1"/>
  <c r="H432" i="5292" s="1"/>
  <c r="H433" i="5292" s="1"/>
  <c r="H434" i="5292" s="1"/>
  <c r="H435" i="5292" s="1"/>
  <c r="H436" i="5292" s="1"/>
  <c r="H437" i="5292" s="1"/>
  <c r="H438" i="5292" s="1"/>
  <c r="H439" i="5292" s="1"/>
  <c r="H440" i="5292" s="1"/>
  <c r="H441" i="5292" s="1"/>
  <c r="H442" i="5292" s="1"/>
  <c r="H443" i="5292" s="1"/>
  <c r="H444" i="5292" s="1"/>
  <c r="H445" i="5292" s="1"/>
  <c r="H446" i="5292" s="1"/>
  <c r="H447" i="5292" s="1"/>
  <c r="H448" i="5292" s="1"/>
  <c r="H449" i="5292" s="1"/>
  <c r="H450" i="5292" s="1"/>
  <c r="H451" i="5292" s="1"/>
  <c r="H452" i="5292" s="1"/>
  <c r="H453" i="5292" s="1"/>
  <c r="H454" i="5292" s="1"/>
  <c r="H455" i="5292" s="1"/>
  <c r="H456" i="5292" s="1"/>
  <c r="H457" i="5292" s="1"/>
  <c r="H458" i="5292" s="1"/>
  <c r="H459" i="5292" s="1"/>
  <c r="H460" i="5292" s="1"/>
  <c r="H461" i="5292" s="1"/>
  <c r="H462" i="5292" s="1"/>
  <c r="H463" i="5292" s="1"/>
  <c r="H464" i="5292" s="1"/>
  <c r="H465" i="5292" s="1"/>
  <c r="H466" i="5292" s="1"/>
  <c r="H467" i="5292" s="1"/>
  <c r="H468" i="5292" s="1"/>
  <c r="H469" i="5292" s="1"/>
  <c r="H470" i="5292" s="1"/>
  <c r="H471" i="5292" s="1"/>
  <c r="H472" i="5292" s="1"/>
  <c r="H473" i="5292" s="1"/>
  <c r="H474" i="5292" s="1"/>
  <c r="H475" i="5292" s="1"/>
  <c r="H476" i="5292" s="1"/>
  <c r="H477" i="5292" s="1"/>
  <c r="H478" i="5292" s="1"/>
  <c r="H479" i="5292" s="1"/>
  <c r="H480" i="5292" s="1"/>
  <c r="H481" i="5292" s="1"/>
  <c r="H482" i="5292" s="1"/>
  <c r="H483" i="5292" s="1"/>
  <c r="H484" i="5292" s="1"/>
  <c r="H485" i="5292" s="1"/>
  <c r="H486" i="5292" s="1"/>
  <c r="H487" i="5292" s="1"/>
  <c r="H488" i="5292" s="1"/>
  <c r="H489" i="5292" s="1"/>
  <c r="H490" i="5292" s="1"/>
  <c r="H491" i="5292" s="1"/>
  <c r="H492" i="5292" s="1"/>
  <c r="H493" i="5292" s="1"/>
  <c r="H494" i="5292" s="1"/>
  <c r="H495" i="5292" s="1"/>
  <c r="H496" i="5292" s="1"/>
  <c r="H497" i="5292" s="1"/>
  <c r="H498" i="5292" s="1"/>
  <c r="H499" i="5292" s="1"/>
  <c r="H500" i="5292" s="1"/>
  <c r="H501" i="5292" s="1"/>
  <c r="H502" i="5292" s="1"/>
  <c r="H503" i="5292" s="1"/>
  <c r="H504" i="5292" s="1"/>
  <c r="H505" i="5292" s="1"/>
  <c r="H506" i="5292" s="1"/>
  <c r="H507" i="5292" s="1"/>
  <c r="H508" i="5292" s="1"/>
  <c r="H509" i="5292" s="1"/>
  <c r="H510" i="5292" s="1"/>
  <c r="H511" i="5292" s="1"/>
  <c r="H512" i="5292" s="1"/>
  <c r="H513" i="5292" s="1"/>
  <c r="H514" i="5292" s="1"/>
  <c r="H515" i="5292" s="1"/>
  <c r="H516" i="5292" s="1"/>
  <c r="H517" i="5292" s="1"/>
  <c r="H518" i="5292" s="1"/>
  <c r="H519" i="5292" s="1"/>
  <c r="H520" i="5292" s="1"/>
  <c r="H521" i="5292" s="1"/>
  <c r="H522" i="5292" s="1"/>
  <c r="H523" i="5292" s="1"/>
  <c r="H524" i="5292" s="1"/>
  <c r="H525" i="5292" s="1"/>
  <c r="H526" i="5292" s="1"/>
  <c r="H527" i="5292" s="1"/>
  <c r="H528" i="5292" s="1"/>
  <c r="H529" i="5292" s="1"/>
  <c r="H530" i="5292" s="1"/>
  <c r="H531" i="5292" s="1"/>
  <c r="H532" i="5292" s="1"/>
  <c r="H533" i="5292" s="1"/>
  <c r="H534" i="5292" s="1"/>
  <c r="H535" i="5292" s="1"/>
  <c r="H536" i="5292" s="1"/>
  <c r="H537" i="5292" s="1"/>
  <c r="H538" i="5292" s="1"/>
  <c r="H539" i="5292" s="1"/>
  <c r="H540" i="5292" s="1"/>
  <c r="H541" i="5292" s="1"/>
  <c r="H542" i="5292" s="1"/>
  <c r="H543" i="5292" s="1"/>
  <c r="H544" i="5292" s="1"/>
  <c r="H545" i="5292" s="1"/>
  <c r="H546" i="5292" s="1"/>
  <c r="H547" i="5292" s="1"/>
  <c r="H548" i="5292" s="1"/>
  <c r="H549" i="5292" s="1"/>
  <c r="H550" i="5292" s="1"/>
  <c r="H551" i="5292" s="1"/>
  <c r="H552" i="5292" s="1"/>
  <c r="H553" i="5292" s="1"/>
  <c r="H554" i="5292" s="1"/>
  <c r="H555" i="5292" s="1"/>
  <c r="H556" i="5292" s="1"/>
  <c r="H557" i="5292" s="1"/>
  <c r="H558" i="5292" s="1"/>
  <c r="H559" i="5292" s="1"/>
  <c r="H560" i="5292" s="1"/>
  <c r="H561" i="5292" s="1"/>
  <c r="H562" i="5292" s="1"/>
  <c r="H563" i="5292" s="1"/>
  <c r="H564" i="5292" s="1"/>
  <c r="H565" i="5292" s="1"/>
  <c r="H566" i="5292" s="1"/>
  <c r="H567" i="5292" s="1"/>
  <c r="H568" i="5292" s="1"/>
  <c r="H569" i="5292" s="1"/>
  <c r="H570" i="5292" s="1"/>
  <c r="H571" i="5292" s="1"/>
  <c r="H572" i="5292" s="1"/>
  <c r="H573" i="5292" s="1"/>
  <c r="H574" i="5292" s="1"/>
  <c r="H575" i="5292" s="1"/>
  <c r="H576" i="5292" s="1"/>
  <c r="H577" i="5292" s="1"/>
  <c r="H578" i="5292" s="1"/>
  <c r="H579" i="5292" s="1"/>
  <c r="H580" i="5292" s="1"/>
  <c r="H581" i="5292" s="1"/>
  <c r="H582" i="5292" s="1"/>
  <c r="H583" i="5292" s="1"/>
  <c r="H584" i="5292" s="1"/>
  <c r="H585" i="5292" s="1"/>
  <c r="H586" i="5292" s="1"/>
  <c r="H587" i="5292" s="1"/>
  <c r="H588" i="5292" s="1"/>
  <c r="H589" i="5292" s="1"/>
  <c r="H590" i="5292" s="1"/>
  <c r="H591" i="5292" s="1"/>
  <c r="H592" i="5292" s="1"/>
  <c r="H593" i="5292" s="1"/>
  <c r="H594" i="5292" s="1"/>
  <c r="H595" i="5292" s="1"/>
  <c r="H596" i="5292" s="1"/>
  <c r="H597" i="5292" s="1"/>
  <c r="H598" i="5292" s="1"/>
  <c r="H599" i="5292" s="1"/>
  <c r="H600" i="5292" s="1"/>
  <c r="H601" i="5292" s="1"/>
  <c r="H602" i="5292" s="1"/>
  <c r="H603" i="5292" s="1"/>
  <c r="H604" i="5292" s="1"/>
  <c r="H605" i="5292" s="1"/>
  <c r="H606" i="5292" s="1"/>
  <c r="H607" i="5292" s="1"/>
  <c r="H608" i="5292" s="1"/>
  <c r="H609" i="5292" s="1"/>
  <c r="H610" i="5292" s="1"/>
  <c r="H611" i="5292" s="1"/>
  <c r="H612" i="5292" s="1"/>
  <c r="H613" i="5292" s="1"/>
  <c r="H614" i="5292" s="1"/>
  <c r="H615" i="5292" s="1"/>
  <c r="H616" i="5292" s="1"/>
  <c r="H617" i="5292" s="1"/>
  <c r="H618" i="5292" s="1"/>
  <c r="H619" i="5292" s="1"/>
  <c r="H620" i="5292" s="1"/>
  <c r="H621" i="5292" s="1"/>
  <c r="H622" i="5292" s="1"/>
  <c r="H623" i="5292" s="1"/>
  <c r="H624" i="5292" s="1"/>
  <c r="H625" i="5292" s="1"/>
  <c r="H626" i="5292" s="1"/>
  <c r="H627" i="5292" s="1"/>
  <c r="H628" i="5292" s="1"/>
  <c r="H629" i="5292" s="1"/>
  <c r="H630" i="5292" s="1"/>
  <c r="H631" i="5292" s="1"/>
  <c r="H632" i="5292" s="1"/>
  <c r="H633" i="5292" s="1"/>
  <c r="H634" i="5292" s="1"/>
  <c r="H635" i="5292" s="1"/>
  <c r="H636" i="5292" s="1"/>
  <c r="H637" i="5292" s="1"/>
  <c r="H638" i="5292" s="1"/>
  <c r="H639" i="5292" s="1"/>
  <c r="H640" i="5292" s="1"/>
  <c r="H641" i="5292" s="1"/>
  <c r="H642" i="5292" s="1"/>
  <c r="H643" i="5292" s="1"/>
  <c r="H644" i="5292" s="1"/>
  <c r="H645" i="5292" s="1"/>
  <c r="H646" i="5292" s="1"/>
  <c r="H647" i="5292" s="1"/>
  <c r="H648" i="5292" s="1"/>
  <c r="H649" i="5292" s="1"/>
  <c r="H650" i="5292" s="1"/>
  <c r="H651" i="5292" s="1"/>
  <c r="H652" i="5292" s="1"/>
  <c r="H653" i="5292" s="1"/>
  <c r="H654" i="5292" s="1"/>
  <c r="H655" i="5292" s="1"/>
  <c r="H656" i="5292" s="1"/>
  <c r="H657" i="5292" s="1"/>
  <c r="H658" i="5292" s="1"/>
  <c r="H659" i="5292" s="1"/>
  <c r="H660" i="5292" s="1"/>
  <c r="H661" i="5292" s="1"/>
  <c r="H662" i="5292" s="1"/>
  <c r="H663" i="5292" s="1"/>
  <c r="H664" i="5292" s="1"/>
  <c r="H665" i="5292" s="1"/>
  <c r="H666" i="5292" s="1"/>
  <c r="H667" i="5292" s="1"/>
  <c r="H668" i="5292" s="1"/>
  <c r="H669" i="5292" s="1"/>
  <c r="H670" i="5292" s="1"/>
  <c r="H671" i="5292" s="1"/>
  <c r="H672" i="5292" s="1"/>
  <c r="H673" i="5292" s="1"/>
  <c r="H674" i="5292" s="1"/>
  <c r="H675" i="5292" s="1"/>
  <c r="H676" i="5292" s="1"/>
  <c r="H677" i="5292" s="1"/>
  <c r="H678" i="5292" s="1"/>
  <c r="H679" i="5292" s="1"/>
  <c r="H680" i="5292" s="1"/>
  <c r="H681" i="5292" s="1"/>
  <c r="H682" i="5292" s="1"/>
  <c r="H683" i="5292" s="1"/>
  <c r="H684" i="5292" s="1"/>
  <c r="H685" i="5292" s="1"/>
  <c r="H686" i="5292" s="1"/>
  <c r="H687" i="5292" s="1"/>
  <c r="H688" i="5292" s="1"/>
  <c r="H689" i="5292" s="1"/>
  <c r="H690" i="5292" s="1"/>
  <c r="H691" i="5292" s="1"/>
  <c r="H692" i="5292" s="1"/>
  <c r="H693" i="5292" s="1"/>
  <c r="H694" i="5292" s="1"/>
  <c r="H695" i="5292" s="1"/>
  <c r="H696" i="5292" s="1"/>
  <c r="H697" i="5292" s="1"/>
  <c r="H698" i="5292" s="1"/>
  <c r="H699" i="5292" s="1"/>
  <c r="H700" i="5292" s="1"/>
  <c r="H701" i="5292" s="1"/>
  <c r="H702" i="5292" s="1"/>
  <c r="H703" i="5292" s="1"/>
  <c r="H704" i="5292" s="1"/>
  <c r="H705" i="5292" s="1"/>
  <c r="H706" i="5292" s="1"/>
  <c r="H707" i="5292" s="1"/>
  <c r="H708" i="5292" s="1"/>
  <c r="H709" i="5292" s="1"/>
  <c r="H710" i="5292" s="1"/>
  <c r="H711" i="5292" s="1"/>
  <c r="H712" i="5292" s="1"/>
  <c r="H713" i="5292" s="1"/>
  <c r="H714" i="5292" s="1"/>
  <c r="H715" i="5292" s="1"/>
  <c r="H716" i="5292" s="1"/>
  <c r="H717" i="5292" s="1"/>
  <c r="H718" i="5292" s="1"/>
  <c r="H719" i="5292" s="1"/>
  <c r="H720" i="5292" s="1"/>
  <c r="H721" i="5292" s="1"/>
  <c r="H722" i="5292" s="1"/>
  <c r="H723" i="5292" s="1"/>
  <c r="H724" i="5292" s="1"/>
  <c r="H725" i="5292" s="1"/>
  <c r="H726" i="5292" s="1"/>
  <c r="H727" i="5292" s="1"/>
  <c r="H728" i="5292" s="1"/>
  <c r="H729" i="5292" s="1"/>
  <c r="H730" i="5292" s="1"/>
  <c r="H731" i="5292" s="1"/>
  <c r="H732" i="5292" s="1"/>
  <c r="H733" i="5292" s="1"/>
  <c r="H734" i="5292" s="1"/>
  <c r="H735" i="5292" s="1"/>
  <c r="H736" i="5292" s="1"/>
  <c r="H737" i="5292" s="1"/>
  <c r="H738" i="5292" s="1"/>
  <c r="H739" i="5292" s="1"/>
  <c r="H740" i="5292" s="1"/>
  <c r="H741" i="5292" s="1"/>
  <c r="H742" i="5292" s="1"/>
  <c r="H743" i="5292" s="1"/>
  <c r="H744" i="5292" s="1"/>
  <c r="H745" i="5292" s="1"/>
  <c r="H746" i="5292" s="1"/>
  <c r="H747" i="5292" s="1"/>
  <c r="H748" i="5292" s="1"/>
  <c r="H749" i="5292" s="1"/>
  <c r="H750" i="5292" s="1"/>
  <c r="H751" i="5292" s="1"/>
  <c r="H752" i="5292" s="1"/>
  <c r="H753" i="5292" s="1"/>
  <c r="H754" i="5292" s="1"/>
  <c r="H755" i="5292" s="1"/>
  <c r="H756" i="5292" s="1"/>
  <c r="H757" i="5292" s="1"/>
  <c r="H758" i="5292" s="1"/>
  <c r="H759" i="5292" s="1"/>
  <c r="H760" i="5292" s="1"/>
  <c r="H761" i="5292" s="1"/>
  <c r="H762" i="5292" s="1"/>
  <c r="H763" i="5292" s="1"/>
  <c r="H764" i="5292" s="1"/>
  <c r="H765" i="5292" s="1"/>
  <c r="H766" i="5292" s="1"/>
  <c r="H767" i="5292" s="1"/>
  <c r="H768" i="5292" s="1"/>
  <c r="H769" i="5292" s="1"/>
  <c r="H770" i="5292" s="1"/>
  <c r="H771" i="5292" s="1"/>
  <c r="H772" i="5292" s="1"/>
  <c r="H773" i="5292" s="1"/>
  <c r="H774" i="5292" s="1"/>
  <c r="H775" i="5292" s="1"/>
  <c r="H776" i="5292" s="1"/>
  <c r="H777" i="5292" s="1"/>
  <c r="H778" i="5292" s="1"/>
  <c r="H779" i="5292" s="1"/>
  <c r="H780" i="5292" s="1"/>
  <c r="H781" i="5292" s="1"/>
  <c r="H782" i="5292" s="1"/>
  <c r="H783" i="5292" s="1"/>
  <c r="H784" i="5292" s="1"/>
  <c r="H785" i="5292" s="1"/>
  <c r="H786" i="5292" s="1"/>
  <c r="H787" i="5292" s="1"/>
  <c r="H788" i="5292" s="1"/>
  <c r="H789" i="5292" s="1"/>
  <c r="H790" i="5292" s="1"/>
  <c r="H791" i="5292" s="1"/>
  <c r="H792" i="5292" s="1"/>
  <c r="H793" i="5292" s="1"/>
  <c r="H794" i="5292" s="1"/>
  <c r="H795" i="5292" s="1"/>
  <c r="H796" i="5292" s="1"/>
  <c r="H797" i="5292" s="1"/>
  <c r="H798" i="5292" s="1"/>
  <c r="H799" i="5292" s="1"/>
  <c r="H800" i="5292" s="1"/>
  <c r="H801" i="5292" s="1"/>
  <c r="H802" i="5292" s="1"/>
  <c r="H803" i="5292" s="1"/>
  <c r="H804" i="5292" s="1"/>
  <c r="H805" i="5292" s="1"/>
  <c r="H806" i="5292" s="1"/>
  <c r="H807" i="5292" s="1"/>
  <c r="H808" i="5292" s="1"/>
  <c r="H809" i="5292" s="1"/>
  <c r="H810" i="5292" s="1"/>
  <c r="H811" i="5292" s="1"/>
  <c r="H812" i="5292" s="1"/>
  <c r="H813" i="5292" s="1"/>
  <c r="H814" i="5292" s="1"/>
  <c r="H815" i="5292" s="1"/>
  <c r="H816" i="5292" s="1"/>
  <c r="H817" i="5292" s="1"/>
  <c r="H818" i="5292" s="1"/>
  <c r="H819" i="5292" s="1"/>
  <c r="H820" i="5292" s="1"/>
  <c r="H821" i="5292" s="1"/>
  <c r="H822" i="5292" s="1"/>
  <c r="H823" i="5292" s="1"/>
  <c r="H824" i="5292" s="1"/>
  <c r="H825" i="5292" s="1"/>
  <c r="H826" i="5292" s="1"/>
  <c r="H827" i="5292" s="1"/>
  <c r="H828" i="5292" s="1"/>
  <c r="H829" i="5292" s="1"/>
  <c r="H830" i="5292" s="1"/>
  <c r="H831" i="5292" s="1"/>
  <c r="H832" i="5292" s="1"/>
  <c r="H833" i="5292" s="1"/>
  <c r="H834" i="5292" s="1"/>
  <c r="H835" i="5292" s="1"/>
  <c r="H836" i="5292" s="1"/>
  <c r="H837" i="5292" s="1"/>
  <c r="H838" i="5292" s="1"/>
  <c r="H839" i="5292" s="1"/>
  <c r="H840" i="5292" s="1"/>
  <c r="H841" i="5292" s="1"/>
  <c r="H842" i="5292" s="1"/>
  <c r="H843" i="5292" s="1"/>
  <c r="H844" i="5292" s="1"/>
  <c r="H845" i="5292" s="1"/>
  <c r="H846" i="5292" s="1"/>
  <c r="H847" i="5292" s="1"/>
  <c r="H848" i="5292" s="1"/>
  <c r="H849" i="5292" s="1"/>
  <c r="H850" i="5292" s="1"/>
  <c r="H851" i="5292" s="1"/>
  <c r="H852" i="5292" s="1"/>
  <c r="H853" i="5292" s="1"/>
  <c r="H854" i="5292" s="1"/>
  <c r="H855" i="5292" s="1"/>
  <c r="H856" i="5292" s="1"/>
  <c r="H857" i="5292" s="1"/>
  <c r="H858" i="5292" s="1"/>
  <c r="H859" i="5292" s="1"/>
  <c r="H860" i="5292" s="1"/>
  <c r="H861" i="5292" s="1"/>
  <c r="H862" i="5292" s="1"/>
  <c r="H863" i="5292" s="1"/>
  <c r="H864" i="5292" s="1"/>
  <c r="H865" i="5292" s="1"/>
  <c r="H866" i="5292" s="1"/>
  <c r="H867" i="5292" s="1"/>
  <c r="H868" i="5292" s="1"/>
  <c r="H869" i="5292" s="1"/>
  <c r="H870" i="5292" s="1"/>
  <c r="H871" i="5292" s="1"/>
  <c r="H872" i="5292" s="1"/>
  <c r="H873" i="5292" s="1"/>
  <c r="H874" i="5292" s="1"/>
  <c r="H875" i="5292" s="1"/>
  <c r="H876" i="5292" s="1"/>
  <c r="H877" i="5292" s="1"/>
  <c r="H878" i="5292" s="1"/>
  <c r="H879" i="5292" s="1"/>
  <c r="H880" i="5292" s="1"/>
  <c r="H881" i="5292" s="1"/>
  <c r="H882" i="5292" s="1"/>
  <c r="H883" i="5292" s="1"/>
  <c r="H884" i="5292" s="1"/>
  <c r="H885" i="5292" s="1"/>
  <c r="H886" i="5292" s="1"/>
  <c r="H887" i="5292" s="1"/>
  <c r="H888" i="5292" s="1"/>
  <c r="H889" i="5292" s="1"/>
  <c r="H890" i="5292" s="1"/>
  <c r="H891" i="5292" s="1"/>
  <c r="H892" i="5292" s="1"/>
  <c r="H893" i="5292" s="1"/>
  <c r="H894" i="5292" s="1"/>
  <c r="H895" i="5292" s="1"/>
  <c r="H896" i="5292" s="1"/>
  <c r="H897" i="5292" s="1"/>
  <c r="H898" i="5292" s="1"/>
  <c r="H899" i="5292" s="1"/>
  <c r="H900" i="5292" s="1"/>
  <c r="H901" i="5292" s="1"/>
  <c r="H902" i="5292" s="1"/>
  <c r="H903" i="5292" s="1"/>
  <c r="H904" i="5292" s="1"/>
  <c r="H905" i="5292" s="1"/>
  <c r="H906" i="5292" s="1"/>
  <c r="H907" i="5292" s="1"/>
  <c r="H908" i="5292" s="1"/>
  <c r="H909" i="5292" s="1"/>
  <c r="H910" i="5292" s="1"/>
  <c r="H911" i="5292" s="1"/>
  <c r="H912" i="5292" s="1"/>
  <c r="H913" i="5292" s="1"/>
  <c r="H914" i="5292" s="1"/>
  <c r="H915" i="5292" s="1"/>
  <c r="H916" i="5292" s="1"/>
  <c r="H917" i="5292" s="1"/>
  <c r="H918" i="5292" s="1"/>
  <c r="H919" i="5292" s="1"/>
  <c r="H920" i="5292" s="1"/>
  <c r="H921" i="5292" s="1"/>
  <c r="H922" i="5292" s="1"/>
  <c r="H923" i="5292" s="1"/>
  <c r="H924" i="5292" s="1"/>
  <c r="H925" i="5292" s="1"/>
  <c r="H926" i="5292" s="1"/>
  <c r="H927" i="5292" s="1"/>
  <c r="H928" i="5292" s="1"/>
  <c r="H929" i="5292" s="1"/>
  <c r="H930" i="5292" s="1"/>
  <c r="H931" i="5292" s="1"/>
  <c r="H932" i="5292" s="1"/>
  <c r="H933" i="5292" s="1"/>
  <c r="H934" i="5292" s="1"/>
  <c r="H935" i="5292" s="1"/>
  <c r="H936" i="5292" s="1"/>
  <c r="H937" i="5292" s="1"/>
  <c r="H938" i="5292" s="1"/>
  <c r="H939" i="5292" s="1"/>
  <c r="H940" i="5292" s="1"/>
  <c r="H941" i="5292" s="1"/>
  <c r="H942" i="5292" s="1"/>
  <c r="H943" i="5292" s="1"/>
  <c r="H944" i="5292" s="1"/>
  <c r="H945" i="5292" s="1"/>
  <c r="H946" i="5292" s="1"/>
  <c r="H947" i="5292" s="1"/>
  <c r="H948" i="5292" s="1"/>
  <c r="H949" i="5292" s="1"/>
  <c r="H950" i="5292" s="1"/>
  <c r="H951" i="5292" s="1"/>
  <c r="H952" i="5292" s="1"/>
  <c r="H953" i="5292" s="1"/>
  <c r="H954" i="5292" s="1"/>
  <c r="H955" i="5292" s="1"/>
  <c r="H956" i="5292" s="1"/>
  <c r="H957" i="5292" s="1"/>
  <c r="H958" i="5292" s="1"/>
  <c r="H959" i="5292" s="1"/>
  <c r="H960" i="5292" s="1"/>
  <c r="H961" i="5292" s="1"/>
  <c r="H962" i="5292" s="1"/>
  <c r="H963" i="5292" s="1"/>
  <c r="H964" i="5292" s="1"/>
  <c r="H965" i="5292" s="1"/>
  <c r="H966" i="5292" s="1"/>
  <c r="H967" i="5292" s="1"/>
  <c r="H968" i="5292" s="1"/>
  <c r="H969" i="5292" s="1"/>
  <c r="H970" i="5292" s="1"/>
  <c r="H971" i="5292" s="1"/>
  <c r="H972" i="5292" s="1"/>
  <c r="H973" i="5292" s="1"/>
  <c r="H974" i="5292" s="1"/>
  <c r="H975" i="5292" s="1"/>
  <c r="H976" i="5292" s="1"/>
  <c r="H977" i="5292" s="1"/>
  <c r="H978" i="5292" s="1"/>
  <c r="H979" i="5292" s="1"/>
  <c r="H980" i="5292" s="1"/>
  <c r="H981" i="5292" s="1"/>
  <c r="H982" i="5292" s="1"/>
  <c r="H983" i="5292" s="1"/>
  <c r="H984" i="5292" s="1"/>
  <c r="H985" i="5292" s="1"/>
  <c r="H986" i="5292" s="1"/>
  <c r="H987" i="5292" s="1"/>
  <c r="H988" i="5292" s="1"/>
  <c r="H989" i="5292" s="1"/>
  <c r="H990" i="5292" s="1"/>
  <c r="H991" i="5292" s="1"/>
  <c r="H992" i="5292" s="1"/>
  <c r="H993" i="5292" s="1"/>
  <c r="H994" i="5292" s="1"/>
  <c r="H995" i="5292" s="1"/>
  <c r="H996" i="5292" s="1"/>
  <c r="H997" i="5292" s="1"/>
  <c r="H998" i="5292" s="1"/>
  <c r="H999" i="5292" s="1"/>
  <c r="H1000" i="5292" s="1"/>
  <c r="H1001" i="5292" s="1"/>
  <c r="H1002" i="5292" s="1"/>
  <c r="H1003" i="5292" s="1"/>
  <c r="H1004" i="5292" s="1"/>
  <c r="H1005" i="5292" s="1"/>
  <c r="H1006" i="5292" s="1"/>
  <c r="H1007" i="5292" s="1"/>
  <c r="H1008" i="5292" s="1"/>
  <c r="H1009" i="5292" s="1"/>
  <c r="H1010" i="5292" s="1"/>
  <c r="H1011" i="5292" s="1"/>
  <c r="H1012" i="5292" s="1"/>
  <c r="H1013" i="5292" s="1"/>
  <c r="H1014" i="5292" s="1"/>
  <c r="H1015" i="5292" s="1"/>
  <c r="H1016" i="5292" s="1"/>
  <c r="H1017" i="5292" s="1"/>
  <c r="H1018" i="5292" s="1"/>
  <c r="H1019" i="5292" s="1"/>
  <c r="H1020" i="5292" s="1"/>
  <c r="H1021" i="5292" s="1"/>
  <c r="H1022" i="5292" s="1"/>
  <c r="H1023" i="5292" s="1"/>
  <c r="H1024" i="5292" s="1"/>
  <c r="H1025" i="5292" s="1"/>
  <c r="H1026" i="5292" s="1"/>
  <c r="H1027" i="5292" s="1"/>
  <c r="H1028" i="5292" s="1"/>
  <c r="H1029" i="5292" s="1"/>
  <c r="H1030" i="5292" s="1"/>
  <c r="H1031" i="5292" s="1"/>
  <c r="H1032" i="5292" s="1"/>
  <c r="H1033" i="5292" s="1"/>
  <c r="H1034" i="5292" s="1"/>
  <c r="H1035" i="5292" s="1"/>
  <c r="H1036" i="5292" s="1"/>
  <c r="H1037" i="5292" s="1"/>
  <c r="H1038" i="5292" s="1"/>
  <c r="H1039" i="5292" s="1"/>
  <c r="H1040" i="5292" s="1"/>
  <c r="H1041" i="5292" s="1"/>
  <c r="H1042" i="5292" s="1"/>
  <c r="H1043" i="5292" s="1"/>
  <c r="H1044" i="5292" s="1"/>
  <c r="H1045" i="5292" s="1"/>
  <c r="H1046" i="5292" s="1"/>
  <c r="H1047" i="5292" s="1"/>
  <c r="H1048" i="5292" s="1"/>
  <c r="H1049" i="5292" s="1"/>
  <c r="H1050" i="5292" s="1"/>
  <c r="H1051" i="5292" s="1"/>
  <c r="H1052" i="5292" s="1"/>
  <c r="H1053" i="5292" s="1"/>
  <c r="H1054" i="5292" s="1"/>
  <c r="H1055" i="5292" s="1"/>
  <c r="H1056" i="5292" s="1"/>
  <c r="H1057" i="5292" s="1"/>
  <c r="H1058" i="5292" s="1"/>
  <c r="H1059" i="5292" s="1"/>
  <c r="H1060" i="5292" s="1"/>
  <c r="H1061" i="5292" s="1"/>
  <c r="H1062" i="5292" s="1"/>
  <c r="H1063" i="5292" s="1"/>
  <c r="H1064" i="5292" s="1"/>
  <c r="H1065" i="5292" s="1"/>
  <c r="H1066" i="5292" s="1"/>
  <c r="H1067" i="5292" s="1"/>
  <c r="H1068" i="5292" s="1"/>
  <c r="H1069" i="5292" s="1"/>
  <c r="H1070" i="5292" s="1"/>
  <c r="H1071" i="5292" s="1"/>
  <c r="H1072" i="5292" s="1"/>
  <c r="H1073" i="5292" s="1"/>
  <c r="H1074" i="5292" s="1"/>
  <c r="H1075" i="5292" s="1"/>
  <c r="H1076" i="5292" s="1"/>
  <c r="H1077" i="5292" s="1"/>
  <c r="H1078" i="5292" s="1"/>
  <c r="H1079" i="5292" s="1"/>
  <c r="H1080" i="5292" s="1"/>
  <c r="H1081" i="5292" s="1"/>
  <c r="H1082" i="5292" s="1"/>
  <c r="H1083" i="5292" s="1"/>
  <c r="H1084" i="5292" s="1"/>
  <c r="H1085" i="5292" s="1"/>
  <c r="H1086" i="5292" s="1"/>
  <c r="H1087" i="5292" s="1"/>
  <c r="H1088" i="5292" s="1"/>
  <c r="H1089" i="5292" s="1"/>
  <c r="H1090" i="5292" s="1"/>
  <c r="H1091" i="5292" s="1"/>
  <c r="H1092" i="5292" s="1"/>
  <c r="H1093" i="5292" s="1"/>
  <c r="H1094" i="5292" s="1"/>
  <c r="H1095" i="5292" s="1"/>
  <c r="H1096" i="5292" s="1"/>
  <c r="H1097" i="5292" s="1"/>
  <c r="H1098" i="5292" s="1"/>
  <c r="H1099" i="5292" s="1"/>
  <c r="H1100" i="5292" s="1"/>
  <c r="H1101" i="5292" s="1"/>
  <c r="H1102" i="5292" s="1"/>
  <c r="H1103" i="5292" s="1"/>
  <c r="H1104" i="5292" s="1"/>
  <c r="H1105" i="5292" s="1"/>
  <c r="H1106" i="5292" s="1"/>
  <c r="H1107" i="5292" s="1"/>
  <c r="H1108" i="5292" s="1"/>
  <c r="H1109" i="5292" s="1"/>
  <c r="H1110" i="5292" s="1"/>
  <c r="H1111" i="5292" s="1"/>
  <c r="H1112" i="5292" s="1"/>
  <c r="H1113" i="5292" s="1"/>
  <c r="H1114" i="5292" s="1"/>
  <c r="H1115" i="5292" s="1"/>
  <c r="H1116" i="5292" s="1"/>
  <c r="H1117" i="5292" s="1"/>
  <c r="H1118" i="5292" s="1"/>
  <c r="H1119" i="5292" s="1"/>
  <c r="H1120" i="5292" s="1"/>
  <c r="H1121" i="5292" s="1"/>
  <c r="H1122" i="5292" s="1"/>
  <c r="H1123" i="5292" s="1"/>
  <c r="H1124" i="5292" s="1"/>
  <c r="H1125" i="5292" s="1"/>
  <c r="H1126" i="5292" s="1"/>
  <c r="H1127" i="5292" s="1"/>
  <c r="H1128" i="5292" s="1"/>
  <c r="H1129" i="5292" s="1"/>
  <c r="H1130" i="5292" s="1"/>
  <c r="H1131" i="5292" s="1"/>
  <c r="H1132" i="5292" s="1"/>
  <c r="H1133" i="5292" s="1"/>
  <c r="H1134" i="5292" s="1"/>
  <c r="H1135" i="5292" s="1"/>
  <c r="H1136" i="5292" s="1"/>
  <c r="H1137" i="5292" s="1"/>
  <c r="H1138" i="5292" s="1"/>
  <c r="H1139" i="5292" s="1"/>
  <c r="H1140" i="5292" s="1"/>
  <c r="H1141" i="5292" s="1"/>
  <c r="H1142" i="5292" s="1"/>
  <c r="H1143" i="5292" s="1"/>
  <c r="H1144" i="5292" s="1"/>
  <c r="H9" i="5292"/>
  <c r="H10" i="5292" s="1"/>
  <c r="H11" i="5292" s="1"/>
  <c r="E1141" i="5292"/>
  <c r="K1141" i="5292" s="1"/>
  <c r="E1140" i="5292"/>
  <c r="K1140" i="5292" s="1"/>
  <c r="L1139" i="5292"/>
  <c r="L1136" i="5292"/>
  <c r="L1133" i="5292"/>
  <c r="L1130" i="5292"/>
  <c r="L1127" i="5292"/>
  <c r="L1124" i="5292"/>
  <c r="L1121" i="5292"/>
  <c r="L1118" i="5292"/>
  <c r="L1115" i="5292"/>
  <c r="L1112" i="5292"/>
  <c r="L1109" i="5292"/>
  <c r="L1106" i="5292"/>
  <c r="L1103" i="5292"/>
  <c r="L1100" i="5292"/>
  <c r="L1097" i="5292"/>
  <c r="L1094" i="5292"/>
  <c r="L1091" i="5292"/>
  <c r="L1088" i="5292"/>
  <c r="L1085" i="5292"/>
  <c r="L1082" i="5292"/>
  <c r="L1079" i="5292"/>
  <c r="L1076" i="5292"/>
  <c r="L1070" i="5292"/>
  <c r="L1067" i="5292"/>
  <c r="L1064" i="5292"/>
  <c r="L1062" i="5292"/>
  <c r="L1061" i="5292"/>
  <c r="L1058" i="5292"/>
  <c r="L1055" i="5292"/>
  <c r="L1052" i="5292"/>
  <c r="L1050" i="5292"/>
  <c r="L1049" i="5292"/>
  <c r="L1046" i="5292"/>
  <c r="L1043" i="5292"/>
  <c r="L1040" i="5292"/>
  <c r="L1038" i="5292"/>
  <c r="L1037" i="5292"/>
  <c r="L1034" i="5292"/>
  <c r="L1031" i="5292"/>
  <c r="L1028" i="5292"/>
  <c r="L1026" i="5292"/>
  <c r="L1025" i="5292"/>
  <c r="L1022" i="5292"/>
  <c r="L1019" i="5292"/>
  <c r="L1016" i="5292"/>
  <c r="L1014" i="5292"/>
  <c r="L1013" i="5292"/>
  <c r="L1010" i="5292"/>
  <c r="L1007" i="5292"/>
  <c r="L1004" i="5292"/>
  <c r="L1002" i="5292"/>
  <c r="L1001" i="5292"/>
  <c r="L998" i="5292"/>
  <c r="L995" i="5292"/>
  <c r="L992" i="5292"/>
  <c r="L990" i="5292"/>
  <c r="L989" i="5292"/>
  <c r="L986" i="5292"/>
  <c r="L983" i="5292"/>
  <c r="L980" i="5292"/>
  <c r="L978" i="5292"/>
  <c r="L977" i="5292"/>
  <c r="L974" i="5292"/>
  <c r="L971" i="5292"/>
  <c r="L968" i="5292"/>
  <c r="L966" i="5292"/>
  <c r="L965" i="5292"/>
  <c r="L964" i="5292"/>
  <c r="L963" i="5292"/>
  <c r="L962" i="5292"/>
  <c r="L961" i="5292"/>
  <c r="L960" i="5292"/>
  <c r="L959" i="5292"/>
  <c r="L958" i="5292"/>
  <c r="L957" i="5292"/>
  <c r="L956" i="5292"/>
  <c r="L955" i="5292"/>
  <c r="L954" i="5292"/>
  <c r="L953" i="5292"/>
  <c r="L952" i="5292"/>
  <c r="L951" i="5292"/>
  <c r="L950" i="5292"/>
  <c r="L949" i="5292"/>
  <c r="L948" i="5292"/>
  <c r="L947" i="5292"/>
  <c r="L946" i="5292"/>
  <c r="L945" i="5292"/>
  <c r="L944" i="5292"/>
  <c r="L943" i="5292"/>
  <c r="L942" i="5292"/>
  <c r="L941" i="5292"/>
  <c r="L940" i="5292"/>
  <c r="L939" i="5292"/>
  <c r="L938" i="5292"/>
  <c r="L937" i="5292"/>
  <c r="L936" i="5292"/>
  <c r="L935" i="5292"/>
  <c r="L934" i="5292"/>
  <c r="L933" i="5292"/>
  <c r="L932" i="5292"/>
  <c r="L931" i="5292"/>
  <c r="L930" i="5292"/>
  <c r="L929" i="5292"/>
  <c r="L928" i="5292"/>
  <c r="L927" i="5292"/>
  <c r="L926" i="5292"/>
  <c r="L925" i="5292"/>
  <c r="L924" i="5292"/>
  <c r="L923" i="5292"/>
  <c r="L922" i="5292"/>
  <c r="L921" i="5292"/>
  <c r="L920" i="5292"/>
  <c r="L919" i="5292"/>
  <c r="L918" i="5292"/>
  <c r="L917" i="5292"/>
  <c r="L916" i="5292"/>
  <c r="L915" i="5292"/>
  <c r="L914" i="5292"/>
  <c r="L913" i="5292"/>
  <c r="L912" i="5292"/>
  <c r="L911" i="5292"/>
  <c r="L910" i="5292"/>
  <c r="L909" i="5292"/>
  <c r="L908" i="5292"/>
  <c r="L907" i="5292"/>
  <c r="L906" i="5292"/>
  <c r="L905" i="5292"/>
  <c r="L904" i="5292"/>
  <c r="L903" i="5292"/>
  <c r="L902" i="5292"/>
  <c r="L901" i="5292"/>
  <c r="L900" i="5292"/>
  <c r="L899" i="5292"/>
  <c r="L898" i="5292"/>
  <c r="L897" i="5292"/>
  <c r="L896" i="5292"/>
  <c r="L895" i="5292"/>
  <c r="L894" i="5292"/>
  <c r="L893" i="5292"/>
  <c r="L892" i="5292"/>
  <c r="L891" i="5292"/>
  <c r="L890" i="5292"/>
  <c r="L889" i="5292"/>
  <c r="L888" i="5292"/>
  <c r="L887" i="5292"/>
  <c r="L886" i="5292"/>
  <c r="L885" i="5292"/>
  <c r="L884" i="5292"/>
  <c r="L883" i="5292"/>
  <c r="L882" i="5292"/>
  <c r="L881" i="5292"/>
  <c r="L880" i="5292"/>
  <c r="L879" i="5292"/>
  <c r="L878" i="5292"/>
  <c r="L877" i="5292"/>
  <c r="L876" i="5292"/>
  <c r="L875" i="5292"/>
  <c r="L874" i="5292"/>
  <c r="L873" i="5292"/>
  <c r="L872" i="5292"/>
  <c r="L871" i="5292"/>
  <c r="L870" i="5292"/>
  <c r="L869" i="5292"/>
  <c r="L868" i="5292"/>
  <c r="L867" i="5292"/>
  <c r="L866" i="5292"/>
  <c r="L865" i="5292"/>
  <c r="L864" i="5292"/>
  <c r="L863" i="5292"/>
  <c r="L862" i="5292"/>
  <c r="L861" i="5292"/>
  <c r="L860" i="5292"/>
  <c r="L859" i="5292"/>
  <c r="L858" i="5292"/>
  <c r="L857" i="5292"/>
  <c r="L856" i="5292"/>
  <c r="L855" i="5292"/>
  <c r="L854" i="5292"/>
  <c r="L853" i="5292"/>
  <c r="L852" i="5292"/>
  <c r="L851" i="5292"/>
  <c r="L850" i="5292"/>
  <c r="L849" i="5292"/>
  <c r="L848" i="5292"/>
  <c r="L847" i="5292"/>
  <c r="L846" i="5292"/>
  <c r="L845" i="5292"/>
  <c r="L844" i="5292"/>
  <c r="L843" i="5292"/>
  <c r="L842" i="5292"/>
  <c r="L841" i="5292"/>
  <c r="L840" i="5292"/>
  <c r="L839" i="5292"/>
  <c r="L838" i="5292"/>
  <c r="L837" i="5292"/>
  <c r="L836" i="5292"/>
  <c r="L835" i="5292"/>
  <c r="L834" i="5292"/>
  <c r="L833" i="5292"/>
  <c r="L832" i="5292"/>
  <c r="L831" i="5292"/>
  <c r="L830" i="5292"/>
  <c r="L829" i="5292"/>
  <c r="L828" i="5292"/>
  <c r="L827" i="5292"/>
  <c r="L826" i="5292"/>
  <c r="L825" i="5292"/>
  <c r="L824" i="5292"/>
  <c r="L823" i="5292"/>
  <c r="L822" i="5292"/>
  <c r="L821" i="5292"/>
  <c r="L820" i="5292"/>
  <c r="L819" i="5292"/>
  <c r="L818" i="5292"/>
  <c r="L817" i="5292"/>
  <c r="L816" i="5292"/>
  <c r="L815" i="5292"/>
  <c r="L814" i="5292"/>
  <c r="L813" i="5292"/>
  <c r="L812" i="5292"/>
  <c r="L811" i="5292"/>
  <c r="L810" i="5292"/>
  <c r="L809" i="5292"/>
  <c r="L808" i="5292"/>
  <c r="L807" i="5292"/>
  <c r="L806" i="5292"/>
  <c r="L805" i="5292"/>
  <c r="L804" i="5292"/>
  <c r="L803" i="5292"/>
  <c r="L802" i="5292"/>
  <c r="L801" i="5292"/>
  <c r="L800" i="5292"/>
  <c r="L799" i="5292"/>
  <c r="L798" i="5292"/>
  <c r="L797" i="5292"/>
  <c r="L796" i="5292"/>
  <c r="L795" i="5292"/>
  <c r="L794" i="5292"/>
  <c r="L793" i="5292"/>
  <c r="L792" i="5292"/>
  <c r="L791" i="5292"/>
  <c r="L790" i="5292"/>
  <c r="L789" i="5292"/>
  <c r="L788" i="5292"/>
  <c r="L787" i="5292"/>
  <c r="L786" i="5292"/>
  <c r="L785" i="5292"/>
  <c r="L784" i="5292"/>
  <c r="L783" i="5292"/>
  <c r="L782" i="5292"/>
  <c r="L781" i="5292"/>
  <c r="L780" i="5292"/>
  <c r="L779" i="5292"/>
  <c r="L778" i="5292"/>
  <c r="L777" i="5292"/>
  <c r="L776" i="5292"/>
  <c r="L775" i="5292"/>
  <c r="L774" i="5292"/>
  <c r="L773" i="5292"/>
  <c r="L772" i="5292"/>
  <c r="L771" i="5292"/>
  <c r="L770" i="5292"/>
  <c r="L769" i="5292"/>
  <c r="L768" i="5292"/>
  <c r="L767" i="5292"/>
  <c r="L766" i="5292"/>
  <c r="L765" i="5292"/>
  <c r="L764" i="5292"/>
  <c r="L763" i="5292"/>
  <c r="L762" i="5292"/>
  <c r="L761" i="5292"/>
  <c r="L760" i="5292"/>
  <c r="L759" i="5292"/>
  <c r="L758" i="5292"/>
  <c r="L757" i="5292"/>
  <c r="L756" i="5292"/>
  <c r="L755" i="5292"/>
  <c r="L754" i="5292"/>
  <c r="L753" i="5292"/>
  <c r="L752" i="5292"/>
  <c r="L751" i="5292"/>
  <c r="L750" i="5292"/>
  <c r="L749" i="5292"/>
  <c r="L748" i="5292"/>
  <c r="L747" i="5292"/>
  <c r="L746" i="5292"/>
  <c r="L745" i="5292"/>
  <c r="L744" i="5292"/>
  <c r="L743" i="5292"/>
  <c r="L742" i="5292"/>
  <c r="L741" i="5292"/>
  <c r="L740" i="5292"/>
  <c r="L739" i="5292"/>
  <c r="L738" i="5292"/>
  <c r="L737" i="5292"/>
  <c r="L736" i="5292"/>
  <c r="L735" i="5292"/>
  <c r="L734" i="5292"/>
  <c r="L733" i="5292"/>
  <c r="L732" i="5292"/>
  <c r="L731" i="5292"/>
  <c r="L730" i="5292"/>
  <c r="L729" i="5292"/>
  <c r="L728" i="5292"/>
  <c r="L727" i="5292"/>
  <c r="L726" i="5292"/>
  <c r="L725" i="5292"/>
  <c r="L724" i="5292"/>
  <c r="L723" i="5292"/>
  <c r="L722" i="5292"/>
  <c r="L721" i="5292"/>
  <c r="L720" i="5292"/>
  <c r="L719" i="5292"/>
  <c r="L718" i="5292"/>
  <c r="L717" i="5292"/>
  <c r="L716" i="5292"/>
  <c r="L715" i="5292"/>
  <c r="L714" i="5292"/>
  <c r="L713" i="5292"/>
  <c r="L712" i="5292"/>
  <c r="L711" i="5292"/>
  <c r="L710" i="5292"/>
  <c r="L709" i="5292"/>
  <c r="L708" i="5292"/>
  <c r="L707" i="5292"/>
  <c r="L706" i="5292"/>
  <c r="L705" i="5292"/>
  <c r="L704" i="5292"/>
  <c r="L703" i="5292"/>
  <c r="L702" i="5292"/>
  <c r="L701" i="5292"/>
  <c r="L700" i="5292"/>
  <c r="L699" i="5292"/>
  <c r="L698" i="5292"/>
  <c r="L697" i="5292"/>
  <c r="L696" i="5292"/>
  <c r="L695" i="5292"/>
  <c r="L694" i="5292"/>
  <c r="L693" i="5292"/>
  <c r="L692" i="5292"/>
  <c r="L691" i="5292"/>
  <c r="L690" i="5292"/>
  <c r="L689" i="5292"/>
  <c r="L688" i="5292"/>
  <c r="L687" i="5292"/>
  <c r="L686" i="5292"/>
  <c r="L685" i="5292"/>
  <c r="L684" i="5292"/>
  <c r="L683" i="5292"/>
  <c r="L682" i="5292"/>
  <c r="L681" i="5292"/>
  <c r="L680" i="5292"/>
  <c r="L679" i="5292"/>
  <c r="L678" i="5292"/>
  <c r="L677" i="5292"/>
  <c r="L676" i="5292"/>
  <c r="L675" i="5292"/>
  <c r="L674" i="5292"/>
  <c r="L673" i="5292"/>
  <c r="L672" i="5292"/>
  <c r="L671" i="5292"/>
  <c r="L670" i="5292"/>
  <c r="L669" i="5292"/>
  <c r="L668" i="5292"/>
  <c r="L667" i="5292"/>
  <c r="L666" i="5292"/>
  <c r="L665" i="5292"/>
  <c r="L664" i="5292"/>
  <c r="L663" i="5292"/>
  <c r="L662" i="5292"/>
  <c r="L661" i="5292"/>
  <c r="L660" i="5292"/>
  <c r="L659" i="5292"/>
  <c r="L658" i="5292"/>
  <c r="L657" i="5292"/>
  <c r="L656" i="5292"/>
  <c r="L655" i="5292"/>
  <c r="L654" i="5292"/>
  <c r="L653" i="5292"/>
  <c r="L652" i="5292"/>
  <c r="L651" i="5292"/>
  <c r="L650" i="5292"/>
  <c r="L649" i="5292"/>
  <c r="L648" i="5292"/>
  <c r="L647" i="5292"/>
  <c r="L646" i="5292"/>
  <c r="L645" i="5292"/>
  <c r="L644" i="5292"/>
  <c r="L643" i="5292"/>
  <c r="L642" i="5292"/>
  <c r="L641" i="5292"/>
  <c r="L640" i="5292"/>
  <c r="L639" i="5292"/>
  <c r="L638" i="5292"/>
  <c r="L637" i="5292"/>
  <c r="L636" i="5292"/>
  <c r="L635" i="5292"/>
  <c r="L634" i="5292"/>
  <c r="L633" i="5292"/>
  <c r="L632" i="5292"/>
  <c r="L631" i="5292"/>
  <c r="L630" i="5292"/>
  <c r="L629" i="5292"/>
  <c r="L628" i="5292"/>
  <c r="L627" i="5292"/>
  <c r="L626" i="5292"/>
  <c r="L625" i="5292"/>
  <c r="L624" i="5292"/>
  <c r="L623" i="5292"/>
  <c r="L622" i="5292"/>
  <c r="L621" i="5292"/>
  <c r="L620" i="5292"/>
  <c r="L619" i="5292"/>
  <c r="L618" i="5292"/>
  <c r="L617" i="5292"/>
  <c r="L616" i="5292"/>
  <c r="L615" i="5292"/>
  <c r="L614" i="5292"/>
  <c r="L613" i="5292"/>
  <c r="L612" i="5292"/>
  <c r="L611" i="5292"/>
  <c r="L610" i="5292"/>
  <c r="L609" i="5292"/>
  <c r="L608" i="5292"/>
  <c r="L607" i="5292"/>
  <c r="L606" i="5292"/>
  <c r="L605" i="5292"/>
  <c r="L604" i="5292"/>
  <c r="L603" i="5292"/>
  <c r="L602" i="5292"/>
  <c r="L601" i="5292"/>
  <c r="L600" i="5292"/>
  <c r="L599" i="5292"/>
  <c r="L598" i="5292"/>
  <c r="L597" i="5292"/>
  <c r="L596" i="5292"/>
  <c r="L595" i="5292"/>
  <c r="L594" i="5292"/>
  <c r="L593" i="5292"/>
  <c r="L592" i="5292"/>
  <c r="L591" i="5292"/>
  <c r="L590" i="5292"/>
  <c r="L589" i="5292"/>
  <c r="L588" i="5292"/>
  <c r="L587" i="5292"/>
  <c r="L586" i="5292"/>
  <c r="L585" i="5292"/>
  <c r="L584" i="5292"/>
  <c r="L583" i="5292"/>
  <c r="L582" i="5292"/>
  <c r="L581" i="5292"/>
  <c r="L580" i="5292"/>
  <c r="L579" i="5292"/>
  <c r="L578" i="5292"/>
  <c r="L577" i="5292"/>
  <c r="L576" i="5292"/>
  <c r="L575" i="5292"/>
  <c r="L574" i="5292"/>
  <c r="L573" i="5292"/>
  <c r="L572" i="5292"/>
  <c r="L571" i="5292"/>
  <c r="L570" i="5292"/>
  <c r="L569" i="5292"/>
  <c r="L568" i="5292"/>
  <c r="L567" i="5292"/>
  <c r="L566" i="5292"/>
  <c r="L565" i="5292"/>
  <c r="L564" i="5292"/>
  <c r="L563" i="5292"/>
  <c r="L562" i="5292"/>
  <c r="L561" i="5292"/>
  <c r="L560" i="5292"/>
  <c r="L559" i="5292"/>
  <c r="L558" i="5292"/>
  <c r="L557" i="5292"/>
  <c r="L556" i="5292"/>
  <c r="L555" i="5292"/>
  <c r="L554" i="5292"/>
  <c r="L553" i="5292"/>
  <c r="L552" i="5292"/>
  <c r="L551" i="5292"/>
  <c r="L550" i="5292"/>
  <c r="L549" i="5292"/>
  <c r="L548" i="5292"/>
  <c r="L547" i="5292"/>
  <c r="L546" i="5292"/>
  <c r="L545" i="5292"/>
  <c r="L544" i="5292"/>
  <c r="L543" i="5292"/>
  <c r="L542" i="5292"/>
  <c r="L541" i="5292"/>
  <c r="L540" i="5292"/>
  <c r="L539" i="5292"/>
  <c r="L538" i="5292"/>
  <c r="L537" i="5292"/>
  <c r="L536" i="5292"/>
  <c r="L535" i="5292"/>
  <c r="L534" i="5292"/>
  <c r="L533" i="5292"/>
  <c r="L532" i="5292"/>
  <c r="L531" i="5292"/>
  <c r="L530" i="5292"/>
  <c r="L529" i="5292"/>
  <c r="L528" i="5292"/>
  <c r="L527" i="5292"/>
  <c r="L526" i="5292"/>
  <c r="L525" i="5292"/>
  <c r="L524" i="5292"/>
  <c r="L523" i="5292"/>
  <c r="L522" i="5292"/>
  <c r="L521" i="5292"/>
  <c r="L520" i="5292"/>
  <c r="L519" i="5292"/>
  <c r="L518" i="5292"/>
  <c r="L517" i="5292"/>
  <c r="L516" i="5292"/>
  <c r="L515" i="5292"/>
  <c r="L514" i="5292"/>
  <c r="L513" i="5292"/>
  <c r="L512" i="5292"/>
  <c r="L511" i="5292"/>
  <c r="L510" i="5292"/>
  <c r="L509" i="5292"/>
  <c r="L508" i="5292"/>
  <c r="L507" i="5292"/>
  <c r="L506" i="5292"/>
  <c r="L505" i="5292"/>
  <c r="L504" i="5292"/>
  <c r="L503" i="5292"/>
  <c r="L502" i="5292"/>
  <c r="L501" i="5292"/>
  <c r="L500" i="5292"/>
  <c r="L499" i="5292"/>
  <c r="L498" i="5292"/>
  <c r="L497" i="5292"/>
  <c r="L496" i="5292"/>
  <c r="L495" i="5292"/>
  <c r="L494" i="5292"/>
  <c r="L493" i="5292"/>
  <c r="L492" i="5292"/>
  <c r="L491" i="5292"/>
  <c r="L490" i="5292"/>
  <c r="L489" i="5292"/>
  <c r="L488" i="5292"/>
  <c r="L487" i="5292"/>
  <c r="L486" i="5292"/>
  <c r="L485" i="5292"/>
  <c r="L484" i="5292"/>
  <c r="L483" i="5292"/>
  <c r="L482" i="5292"/>
  <c r="L481" i="5292"/>
  <c r="L480" i="5292"/>
  <c r="L479" i="5292"/>
  <c r="L478" i="5292"/>
  <c r="L477" i="5292"/>
  <c r="L476" i="5292"/>
  <c r="L475" i="5292"/>
  <c r="L474" i="5292"/>
  <c r="L473" i="5292"/>
  <c r="L472" i="5292"/>
  <c r="L471" i="5292"/>
  <c r="L470" i="5292"/>
  <c r="L469" i="5292"/>
  <c r="L468" i="5292"/>
  <c r="L467" i="5292"/>
  <c r="L466" i="5292"/>
  <c r="L465" i="5292"/>
  <c r="L464" i="5292"/>
  <c r="L463" i="5292"/>
  <c r="L462" i="5292"/>
  <c r="L461" i="5292"/>
  <c r="L460" i="5292"/>
  <c r="L459" i="5292"/>
  <c r="L458" i="5292"/>
  <c r="L457" i="5292"/>
  <c r="L456" i="5292"/>
  <c r="L455" i="5292"/>
  <c r="L454" i="5292"/>
  <c r="L453" i="5292"/>
  <c r="L452" i="5292"/>
  <c r="L451" i="5292"/>
  <c r="L450" i="5292"/>
  <c r="L449" i="5292"/>
  <c r="L448" i="5292"/>
  <c r="L447" i="5292"/>
  <c r="L446" i="5292"/>
  <c r="L445" i="5292"/>
  <c r="L444" i="5292"/>
  <c r="L443" i="5292"/>
  <c r="L442" i="5292"/>
  <c r="L441" i="5292"/>
  <c r="L440" i="5292"/>
  <c r="L439" i="5292"/>
  <c r="L438" i="5292"/>
  <c r="L437" i="5292"/>
  <c r="L436" i="5292"/>
  <c r="L435" i="5292"/>
  <c r="L434" i="5292"/>
  <c r="L433" i="5292"/>
  <c r="L432" i="5292"/>
  <c r="L431" i="5292"/>
  <c r="L430" i="5292"/>
  <c r="L429" i="5292"/>
  <c r="L428" i="5292"/>
  <c r="L427" i="5292"/>
  <c r="L426" i="5292"/>
  <c r="L425" i="5292"/>
  <c r="L424" i="5292"/>
  <c r="L423" i="5292"/>
  <c r="L422" i="5292"/>
  <c r="L421" i="5292"/>
  <c r="L420" i="5292"/>
  <c r="L419" i="5292"/>
  <c r="L418" i="5292"/>
  <c r="L417" i="5292"/>
  <c r="L416" i="5292"/>
  <c r="L415" i="5292"/>
  <c r="L414" i="5292"/>
  <c r="L413" i="5292"/>
  <c r="L412" i="5292"/>
  <c r="L411" i="5292"/>
  <c r="L410" i="5292"/>
  <c r="L409" i="5292"/>
  <c r="L408" i="5292"/>
  <c r="L407" i="5292"/>
  <c r="L406" i="5292"/>
  <c r="L405" i="5292"/>
  <c r="L404" i="5292"/>
  <c r="L403" i="5292"/>
  <c r="L402" i="5292"/>
  <c r="L401" i="5292"/>
  <c r="L400" i="5292"/>
  <c r="L399" i="5292"/>
  <c r="L398" i="5292"/>
  <c r="L397" i="5292"/>
  <c r="L396" i="5292"/>
  <c r="L395" i="5292"/>
  <c r="L394" i="5292"/>
  <c r="L393" i="5292"/>
  <c r="L392" i="5292"/>
  <c r="L391" i="5292"/>
  <c r="L390" i="5292"/>
  <c r="L389" i="5292"/>
  <c r="L388" i="5292"/>
  <c r="L387" i="5292"/>
  <c r="L386" i="5292"/>
  <c r="L385" i="5292"/>
  <c r="L384" i="5292"/>
  <c r="L383" i="5292"/>
  <c r="L382" i="5292"/>
  <c r="L381" i="5292"/>
  <c r="L380" i="5292"/>
  <c r="L379" i="5292"/>
  <c r="L378" i="5292"/>
  <c r="L377" i="5292"/>
  <c r="L376" i="5292"/>
  <c r="L375" i="5292"/>
  <c r="L374" i="5292"/>
  <c r="L373" i="5292"/>
  <c r="L372" i="5292"/>
  <c r="L371" i="5292"/>
  <c r="L370" i="5292"/>
  <c r="L369" i="5292"/>
  <c r="L368" i="5292"/>
  <c r="L367" i="5292"/>
  <c r="L366" i="5292"/>
  <c r="L365" i="5292"/>
  <c r="L364" i="5292"/>
  <c r="L363" i="5292"/>
  <c r="L362" i="5292"/>
  <c r="L361" i="5292"/>
  <c r="L360" i="5292"/>
  <c r="L359" i="5292"/>
  <c r="L358" i="5292"/>
  <c r="L357" i="5292"/>
  <c r="L356" i="5292"/>
  <c r="L355" i="5292"/>
  <c r="L354" i="5292"/>
  <c r="L353" i="5292"/>
  <c r="L352" i="5292"/>
  <c r="L351" i="5292"/>
  <c r="L350" i="5292"/>
  <c r="L349" i="5292"/>
  <c r="L348" i="5292"/>
  <c r="L347" i="5292"/>
  <c r="L346" i="5292"/>
  <c r="L345" i="5292"/>
  <c r="L344" i="5292"/>
  <c r="L343" i="5292"/>
  <c r="L342" i="5292"/>
  <c r="L341" i="5292"/>
  <c r="L340" i="5292"/>
  <c r="L339" i="5292"/>
  <c r="L338" i="5292"/>
  <c r="L337" i="5292"/>
  <c r="L336" i="5292"/>
  <c r="L335" i="5292"/>
  <c r="L334" i="5292"/>
  <c r="L333" i="5292"/>
  <c r="L332" i="5292"/>
  <c r="L331" i="5292"/>
  <c r="L330" i="5292"/>
  <c r="L329" i="5292"/>
  <c r="L328" i="5292"/>
  <c r="L327" i="5292"/>
  <c r="L326" i="5292"/>
  <c r="L325" i="5292"/>
  <c r="L324" i="5292"/>
  <c r="L323" i="5292"/>
  <c r="L322" i="5292"/>
  <c r="L321" i="5292"/>
  <c r="L320" i="5292"/>
  <c r="L319" i="5292"/>
  <c r="L318" i="5292"/>
  <c r="L317" i="5292"/>
  <c r="L316" i="5292"/>
  <c r="L315" i="5292"/>
  <c r="L314" i="5292"/>
  <c r="L313" i="5292"/>
  <c r="L312" i="5292"/>
  <c r="L311" i="5292"/>
  <c r="L310" i="5292"/>
  <c r="L309" i="5292"/>
  <c r="L308" i="5292"/>
  <c r="L307" i="5292"/>
  <c r="L306" i="5292"/>
  <c r="L305" i="5292"/>
  <c r="L304" i="5292"/>
  <c r="L303" i="5292"/>
  <c r="L302" i="5292"/>
  <c r="L301" i="5292"/>
  <c r="L300" i="5292"/>
  <c r="L299" i="5292"/>
  <c r="L298" i="5292"/>
  <c r="L297" i="5292"/>
  <c r="L296" i="5292"/>
  <c r="L295" i="5292"/>
  <c r="L294" i="5292"/>
  <c r="L293" i="5292"/>
  <c r="L292" i="5292"/>
  <c r="L291" i="5292"/>
  <c r="L290" i="5292"/>
  <c r="L289" i="5292"/>
  <c r="L288" i="5292"/>
  <c r="L287" i="5292"/>
  <c r="L286" i="5292"/>
  <c r="L285" i="5292"/>
  <c r="L284" i="5292"/>
  <c r="L283" i="5292"/>
  <c r="L282" i="5292"/>
  <c r="L281" i="5292"/>
  <c r="L280" i="5292"/>
  <c r="L279" i="5292"/>
  <c r="L278" i="5292"/>
  <c r="L277" i="5292"/>
  <c r="L276" i="5292"/>
  <c r="L275" i="5292"/>
  <c r="L274" i="5292"/>
  <c r="L273" i="5292"/>
  <c r="L272" i="5292"/>
  <c r="L271" i="5292"/>
  <c r="L270" i="5292"/>
  <c r="L269" i="5292"/>
  <c r="L268" i="5292"/>
  <c r="L267" i="5292"/>
  <c r="L266" i="5292"/>
  <c r="L265" i="5292"/>
  <c r="L264" i="5292"/>
  <c r="L263" i="5292"/>
  <c r="L262" i="5292"/>
  <c r="L261" i="5292"/>
  <c r="L260" i="5292"/>
  <c r="L259" i="5292"/>
  <c r="L258" i="5292"/>
  <c r="L257" i="5292"/>
  <c r="L256" i="5292"/>
  <c r="L255" i="5292"/>
  <c r="L254" i="5292"/>
  <c r="L253" i="5292"/>
  <c r="L252" i="5292"/>
  <c r="L251" i="5292"/>
  <c r="L250" i="5292"/>
  <c r="L249" i="5292"/>
  <c r="L248" i="5292"/>
  <c r="L247" i="5292"/>
  <c r="L246" i="5292"/>
  <c r="L245" i="5292"/>
  <c r="L244" i="5292"/>
  <c r="L243" i="5292"/>
  <c r="L242" i="5292"/>
  <c r="L241" i="5292"/>
  <c r="L240" i="5292"/>
  <c r="L239" i="5292"/>
  <c r="L238" i="5292"/>
  <c r="L237" i="5292"/>
  <c r="L236" i="5292"/>
  <c r="L235" i="5292"/>
  <c r="L234" i="5292"/>
  <c r="L233" i="5292"/>
  <c r="L232" i="5292"/>
  <c r="L231" i="5292"/>
  <c r="L230" i="5292"/>
  <c r="L229" i="5292"/>
  <c r="L228" i="5292"/>
  <c r="L227" i="5292"/>
  <c r="L226" i="5292"/>
  <c r="L225" i="5292"/>
  <c r="L224" i="5292"/>
  <c r="L223" i="5292"/>
  <c r="L222" i="5292"/>
  <c r="L221" i="5292"/>
  <c r="L220" i="5292"/>
  <c r="L219" i="5292"/>
  <c r="L218" i="5292"/>
  <c r="L217" i="5292"/>
  <c r="L216" i="5292"/>
  <c r="L215" i="5292"/>
  <c r="L214" i="5292"/>
  <c r="L213" i="5292"/>
  <c r="L212" i="5292"/>
  <c r="L211" i="5292"/>
  <c r="L210" i="5292"/>
  <c r="L209" i="5292"/>
  <c r="L208" i="5292"/>
  <c r="L207" i="5292"/>
  <c r="L206" i="5292"/>
  <c r="L205" i="5292"/>
  <c r="L204" i="5292"/>
  <c r="L203" i="5292"/>
  <c r="L202" i="5292"/>
  <c r="L201" i="5292"/>
  <c r="L200" i="5292"/>
  <c r="L199" i="5292"/>
  <c r="L198" i="5292"/>
  <c r="L197" i="5292"/>
  <c r="L196" i="5292"/>
  <c r="L195" i="5292"/>
  <c r="L194" i="5292"/>
  <c r="L193" i="5292"/>
  <c r="L192" i="5292"/>
  <c r="L191" i="5292"/>
  <c r="L190" i="5292"/>
  <c r="L189" i="5292"/>
  <c r="L188" i="5292"/>
  <c r="L187" i="5292"/>
  <c r="L186" i="5292"/>
  <c r="L185" i="5292"/>
  <c r="L184" i="5292"/>
  <c r="L183" i="5292"/>
  <c r="L182" i="5292"/>
  <c r="L181" i="5292"/>
  <c r="L180" i="5292"/>
  <c r="L179" i="5292"/>
  <c r="L178" i="5292"/>
  <c r="L177" i="5292"/>
  <c r="L176" i="5292"/>
  <c r="L175" i="5292"/>
  <c r="L174" i="5292"/>
  <c r="L173" i="5292"/>
  <c r="L172" i="5292"/>
  <c r="L171" i="5292"/>
  <c r="L170" i="5292"/>
  <c r="L169" i="5292"/>
  <c r="L168" i="5292"/>
  <c r="L167" i="5292"/>
  <c r="L166" i="5292"/>
  <c r="L165" i="5292"/>
  <c r="L164" i="5292"/>
  <c r="L163" i="5292"/>
  <c r="L162" i="5292"/>
  <c r="L161" i="5292"/>
  <c r="L160" i="5292"/>
  <c r="L159" i="5292"/>
  <c r="L158" i="5292"/>
  <c r="L157" i="5292"/>
  <c r="L156" i="5292"/>
  <c r="L155" i="5292"/>
  <c r="L154" i="5292"/>
  <c r="L153" i="5292"/>
  <c r="L152" i="5292"/>
  <c r="L151" i="5292"/>
  <c r="L150" i="5292"/>
  <c r="L149" i="5292"/>
  <c r="L148" i="5292"/>
  <c r="L147" i="5292"/>
  <c r="L146" i="5292"/>
  <c r="L145" i="5292"/>
  <c r="L144" i="5292"/>
  <c r="L143" i="5292"/>
  <c r="L142" i="5292"/>
  <c r="L141" i="5292"/>
  <c r="L140" i="5292"/>
  <c r="L139" i="5292"/>
  <c r="L138" i="5292"/>
  <c r="L137" i="5292"/>
  <c r="L136" i="5292"/>
  <c r="L135" i="5292"/>
  <c r="L134" i="5292"/>
  <c r="L133" i="5292"/>
  <c r="L132" i="5292"/>
  <c r="L131" i="5292"/>
  <c r="L130" i="5292"/>
  <c r="L129" i="5292"/>
  <c r="L128" i="5292"/>
  <c r="L127" i="5292"/>
  <c r="L126" i="5292"/>
  <c r="L125" i="5292"/>
  <c r="L124" i="5292"/>
  <c r="L123" i="5292"/>
  <c r="L122" i="5292"/>
  <c r="L121" i="5292"/>
  <c r="L120" i="5292"/>
  <c r="L119" i="5292"/>
  <c r="L118" i="5292"/>
  <c r="L117" i="5292"/>
  <c r="L116" i="5292"/>
  <c r="L115" i="5292"/>
  <c r="L114" i="5292"/>
  <c r="L113" i="5292"/>
  <c r="L112" i="5292"/>
  <c r="L111" i="5292"/>
  <c r="L110" i="5292"/>
  <c r="L109" i="5292"/>
  <c r="L108" i="5292"/>
  <c r="L107" i="5292"/>
  <c r="L106" i="5292"/>
  <c r="L105" i="5292"/>
  <c r="L104" i="5292"/>
  <c r="L103" i="5292"/>
  <c r="L102" i="5292"/>
  <c r="L101" i="5292"/>
  <c r="L100" i="5292"/>
  <c r="L99" i="5292"/>
  <c r="L98" i="5292"/>
  <c r="L97" i="5292"/>
  <c r="L96" i="5292"/>
  <c r="L95" i="5292"/>
  <c r="L94" i="5292"/>
  <c r="L93" i="5292"/>
  <c r="L92" i="5292"/>
  <c r="L91" i="5292"/>
  <c r="L90" i="5292"/>
  <c r="L89" i="5292"/>
  <c r="L88" i="5292"/>
  <c r="L87" i="5292"/>
  <c r="L86" i="5292"/>
  <c r="L85" i="5292"/>
  <c r="L84" i="5292"/>
  <c r="L83" i="5292"/>
  <c r="L82" i="5292"/>
  <c r="L81" i="5292"/>
  <c r="L80" i="5292"/>
  <c r="L79" i="5292"/>
  <c r="L78" i="5292"/>
  <c r="L77" i="5292"/>
  <c r="L76" i="5292"/>
  <c r="L75" i="5292"/>
  <c r="L74" i="5292"/>
  <c r="L73" i="5292"/>
  <c r="L72" i="5292"/>
  <c r="L71" i="5292"/>
  <c r="L70" i="5292"/>
  <c r="L69" i="5292"/>
  <c r="L68" i="5292"/>
  <c r="L67" i="5292"/>
  <c r="L66" i="5292"/>
  <c r="L65" i="5292"/>
  <c r="L64" i="5292"/>
  <c r="L63" i="5292"/>
  <c r="L62" i="5292"/>
  <c r="L61" i="5292"/>
  <c r="L60" i="5292"/>
  <c r="L59" i="5292"/>
  <c r="L58" i="5292"/>
  <c r="L57" i="5292"/>
  <c r="L56" i="5292"/>
  <c r="L55" i="5292"/>
  <c r="L54" i="5292"/>
  <c r="L53" i="5292"/>
  <c r="L52" i="5292"/>
  <c r="L51" i="5292"/>
  <c r="L50" i="5292"/>
  <c r="L49" i="5292"/>
  <c r="L48" i="5292"/>
  <c r="L47" i="5292"/>
  <c r="L46" i="5292"/>
  <c r="L45" i="5292"/>
  <c r="L44" i="5292"/>
  <c r="L43" i="5292"/>
  <c r="L42" i="5292"/>
  <c r="L41" i="5292"/>
  <c r="L40" i="5292"/>
  <c r="L39" i="5292"/>
  <c r="L38" i="5292"/>
  <c r="L37" i="5292"/>
  <c r="L36" i="5292"/>
  <c r="L35" i="5292"/>
  <c r="L34" i="5292"/>
  <c r="L33" i="5292"/>
  <c r="L32" i="5292"/>
  <c r="L31" i="5292"/>
  <c r="L30" i="5292"/>
  <c r="L29" i="5292"/>
  <c r="L28" i="5292"/>
  <c r="L27" i="5292"/>
  <c r="L26" i="5292"/>
  <c r="L25" i="5292"/>
  <c r="L24" i="5292"/>
  <c r="L23" i="5292"/>
  <c r="L22" i="5292"/>
  <c r="L21" i="5292"/>
  <c r="L20" i="5292"/>
  <c r="L19" i="5292"/>
  <c r="L18" i="5292"/>
  <c r="L17" i="5292"/>
  <c r="L16" i="5292"/>
  <c r="L15" i="5292"/>
  <c r="L14" i="5292"/>
  <c r="L13" i="5292"/>
  <c r="L12" i="5292"/>
  <c r="L11" i="5292"/>
  <c r="L10" i="5292"/>
  <c r="L9" i="5292"/>
  <c r="F1138" i="5292"/>
  <c r="L1138" i="5292" s="1"/>
  <c r="E1138" i="5292"/>
  <c r="K1138" i="5292" s="1"/>
  <c r="F1137" i="5292"/>
  <c r="L1137" i="5292" s="1"/>
  <c r="E1137" i="5292"/>
  <c r="K1137" i="5292" s="1"/>
  <c r="F1135" i="5292"/>
  <c r="L1135" i="5292" s="1"/>
  <c r="E1135" i="5292"/>
  <c r="K1135" i="5292" s="1"/>
  <c r="F1134" i="5292"/>
  <c r="L1134" i="5292" s="1"/>
  <c r="E1134" i="5292"/>
  <c r="K1134" i="5292" s="1"/>
  <c r="F1132" i="5292"/>
  <c r="L1132" i="5292" s="1"/>
  <c r="E1132" i="5292"/>
  <c r="K1132" i="5292" s="1"/>
  <c r="F1131" i="5292"/>
  <c r="L1131" i="5292" s="1"/>
  <c r="E1131" i="5292"/>
  <c r="K1131" i="5292" s="1"/>
  <c r="F1129" i="5292"/>
  <c r="L1129" i="5292" s="1"/>
  <c r="E1129" i="5292"/>
  <c r="K1129" i="5292" s="1"/>
  <c r="F1128" i="5292"/>
  <c r="L1128" i="5292" s="1"/>
  <c r="E1128" i="5292"/>
  <c r="K1128" i="5292" s="1"/>
  <c r="F1126" i="5292"/>
  <c r="L1126" i="5292" s="1"/>
  <c r="E1126" i="5292"/>
  <c r="K1126" i="5292" s="1"/>
  <c r="F1125" i="5292"/>
  <c r="L1125" i="5292" s="1"/>
  <c r="E1125" i="5292"/>
  <c r="K1125" i="5292" s="1"/>
  <c r="F1123" i="5292"/>
  <c r="L1123" i="5292" s="1"/>
  <c r="E1123" i="5292"/>
  <c r="K1123" i="5292" s="1"/>
  <c r="F1122" i="5292"/>
  <c r="C91" i="5278" s="1"/>
  <c r="E1122" i="5292"/>
  <c r="K1122" i="5292" s="1"/>
  <c r="F1120" i="5292"/>
  <c r="L1120" i="5292" s="1"/>
  <c r="E1120" i="5292"/>
  <c r="K1120" i="5292" s="1"/>
  <c r="F1119" i="5292"/>
  <c r="L1119" i="5292" s="1"/>
  <c r="E1119" i="5292"/>
  <c r="K1119" i="5292" s="1"/>
  <c r="F1117" i="5292"/>
  <c r="L1117" i="5292" s="1"/>
  <c r="E1117" i="5292"/>
  <c r="K1117" i="5292" s="1"/>
  <c r="F1116" i="5292"/>
  <c r="L1116" i="5292" s="1"/>
  <c r="E1116" i="5292"/>
  <c r="K1116" i="5292" s="1"/>
  <c r="F1114" i="5292"/>
  <c r="L1114" i="5292" s="1"/>
  <c r="E1114" i="5292"/>
  <c r="K1114" i="5292" s="1"/>
  <c r="F1113" i="5292"/>
  <c r="L1113" i="5292" s="1"/>
  <c r="E1113" i="5292"/>
  <c r="K1113" i="5292" s="1"/>
  <c r="F1111" i="5292"/>
  <c r="L1111" i="5292" s="1"/>
  <c r="E1111" i="5292"/>
  <c r="K1111" i="5292" s="1"/>
  <c r="F1110" i="5292"/>
  <c r="C87" i="5278" s="1"/>
  <c r="E1110" i="5292"/>
  <c r="K1110" i="5292" s="1"/>
  <c r="F1108" i="5292"/>
  <c r="L1108" i="5292" s="1"/>
  <c r="E1108" i="5292"/>
  <c r="K1108" i="5292" s="1"/>
  <c r="F1107" i="5292"/>
  <c r="L1107" i="5292" s="1"/>
  <c r="E1107" i="5292"/>
  <c r="K1107" i="5292" s="1"/>
  <c r="F1105" i="5292"/>
  <c r="L1105" i="5292" s="1"/>
  <c r="E1105" i="5292"/>
  <c r="K1105" i="5292" s="1"/>
  <c r="F1104" i="5292"/>
  <c r="L1104" i="5292" s="1"/>
  <c r="E1104" i="5292"/>
  <c r="K1104" i="5292" s="1"/>
  <c r="F1102" i="5292"/>
  <c r="L1102" i="5292" s="1"/>
  <c r="E1102" i="5292"/>
  <c r="K1102" i="5292" s="1"/>
  <c r="F1101" i="5292"/>
  <c r="L1101" i="5292" s="1"/>
  <c r="E1101" i="5292"/>
  <c r="K1101" i="5292" s="1"/>
  <c r="F1099" i="5292"/>
  <c r="L1099" i="5292" s="1"/>
  <c r="E1099" i="5292"/>
  <c r="K1099" i="5292" s="1"/>
  <c r="F1098" i="5292"/>
  <c r="L1098" i="5292" s="1"/>
  <c r="E1098" i="5292"/>
  <c r="K1098" i="5292" s="1"/>
  <c r="F1096" i="5292"/>
  <c r="L1096" i="5292" s="1"/>
  <c r="E1096" i="5292"/>
  <c r="K1096" i="5292" s="1"/>
  <c r="F1095" i="5292"/>
  <c r="L1095" i="5292" s="1"/>
  <c r="E1095" i="5292"/>
  <c r="K1095" i="5292" s="1"/>
  <c r="F1093" i="5292"/>
  <c r="L1093" i="5292" s="1"/>
  <c r="E1093" i="5292"/>
  <c r="K1093" i="5292" s="1"/>
  <c r="F1092" i="5292"/>
  <c r="L1092" i="5292" s="1"/>
  <c r="E1092" i="5292"/>
  <c r="K1092" i="5292" s="1"/>
  <c r="F1090" i="5292"/>
  <c r="L1090" i="5292" s="1"/>
  <c r="E1090" i="5292"/>
  <c r="K1090" i="5292" s="1"/>
  <c r="F1089" i="5292"/>
  <c r="L1089" i="5292" s="1"/>
  <c r="E1089" i="5292"/>
  <c r="K1089" i="5292" s="1"/>
  <c r="F1087" i="5292"/>
  <c r="L1087" i="5292" s="1"/>
  <c r="E1087" i="5292"/>
  <c r="K1087" i="5292" s="1"/>
  <c r="F1086" i="5292"/>
  <c r="L1086" i="5292" s="1"/>
  <c r="E1086" i="5292"/>
  <c r="K1086" i="5292" s="1"/>
  <c r="F1084" i="5292"/>
  <c r="L1084" i="5292" s="1"/>
  <c r="E1084" i="5292"/>
  <c r="K1084" i="5292" s="1"/>
  <c r="F1083" i="5292"/>
  <c r="L1083" i="5292" s="1"/>
  <c r="E1083" i="5292"/>
  <c r="K1083" i="5292" s="1"/>
  <c r="F1081" i="5292"/>
  <c r="L1081" i="5292" s="1"/>
  <c r="E1081" i="5292"/>
  <c r="K1081" i="5292" s="1"/>
  <c r="F1080" i="5292"/>
  <c r="L1080" i="5292" s="1"/>
  <c r="E1080" i="5292"/>
  <c r="K1080" i="5292" s="1"/>
  <c r="F1078" i="5292"/>
  <c r="L1078" i="5292" s="1"/>
  <c r="E1078" i="5292"/>
  <c r="K1078" i="5292" s="1"/>
  <c r="F1077" i="5292"/>
  <c r="L1077" i="5292" s="1"/>
  <c r="E1077" i="5292"/>
  <c r="K1077" i="5292" s="1"/>
  <c r="E1075" i="5292"/>
  <c r="K1075" i="5292" s="1"/>
  <c r="F1074" i="5292"/>
  <c r="C75" i="5278" s="1"/>
  <c r="E1074" i="5292"/>
  <c r="K1074" i="5292" s="1"/>
  <c r="F1073" i="5292"/>
  <c r="F1075" i="5292" s="1"/>
  <c r="L1075" i="5292" s="1"/>
  <c r="F1072" i="5292"/>
  <c r="L1072" i="5292" s="1"/>
  <c r="F1071" i="5292"/>
  <c r="L1071" i="5292" s="1"/>
  <c r="E1072" i="5292"/>
  <c r="K1072" i="5292" s="1"/>
  <c r="E1071" i="5292"/>
  <c r="K1071" i="5292" s="1"/>
  <c r="F1069" i="5292"/>
  <c r="L1069" i="5292" s="1"/>
  <c r="E1069" i="5292"/>
  <c r="K1069" i="5292" s="1"/>
  <c r="F1068" i="5292"/>
  <c r="L1068" i="5292" s="1"/>
  <c r="E1068" i="5292"/>
  <c r="K1068" i="5292" s="1"/>
  <c r="F1066" i="5292"/>
  <c r="L1066" i="5292" s="1"/>
  <c r="E1066" i="5292"/>
  <c r="K1066" i="5292" s="1"/>
  <c r="F1065" i="5292"/>
  <c r="L1065" i="5292" s="1"/>
  <c r="E1065" i="5292"/>
  <c r="K1065" i="5292" s="1"/>
  <c r="F1063" i="5292"/>
  <c r="L1063" i="5292" s="1"/>
  <c r="E1063" i="5292"/>
  <c r="K1063" i="5292" s="1"/>
  <c r="F1062" i="5292"/>
  <c r="E1062" i="5292"/>
  <c r="K1062" i="5292" s="1"/>
  <c r="F1060" i="5292"/>
  <c r="L1060" i="5292" s="1"/>
  <c r="E1060" i="5292"/>
  <c r="K1060" i="5292" s="1"/>
  <c r="F1059" i="5292"/>
  <c r="L1059" i="5292" s="1"/>
  <c r="E1059" i="5292"/>
  <c r="K1059" i="5292" s="1"/>
  <c r="F1057" i="5292"/>
  <c r="L1057" i="5292" s="1"/>
  <c r="E1057" i="5292"/>
  <c r="K1057" i="5292" s="1"/>
  <c r="F1056" i="5292"/>
  <c r="L1056" i="5292" s="1"/>
  <c r="E1056" i="5292"/>
  <c r="K1056" i="5292" s="1"/>
  <c r="F1054" i="5292"/>
  <c r="L1054" i="5292" s="1"/>
  <c r="E1054" i="5292"/>
  <c r="K1054" i="5292" s="1"/>
  <c r="F1053" i="5292"/>
  <c r="L1053" i="5292" s="1"/>
  <c r="E1053" i="5292"/>
  <c r="K1053" i="5292" s="1"/>
  <c r="F1051" i="5292"/>
  <c r="L1051" i="5292" s="1"/>
  <c r="E1051" i="5292"/>
  <c r="K1051" i="5292" s="1"/>
  <c r="F1050" i="5292"/>
  <c r="E1050" i="5292"/>
  <c r="K1050" i="5292" s="1"/>
  <c r="F1048" i="5292"/>
  <c r="L1048" i="5292" s="1"/>
  <c r="E1048" i="5292"/>
  <c r="K1048" i="5292" s="1"/>
  <c r="F1047" i="5292"/>
  <c r="L1047" i="5292" s="1"/>
  <c r="E1047" i="5292"/>
  <c r="K1047" i="5292" s="1"/>
  <c r="F1045" i="5292"/>
  <c r="L1045" i="5292" s="1"/>
  <c r="E1045" i="5292"/>
  <c r="K1045" i="5292" s="1"/>
  <c r="F1044" i="5292"/>
  <c r="L1044" i="5292" s="1"/>
  <c r="E1044" i="5292"/>
  <c r="K1044" i="5292" s="1"/>
  <c r="F1042" i="5292"/>
  <c r="L1042" i="5292" s="1"/>
  <c r="E1042" i="5292"/>
  <c r="K1042" i="5292" s="1"/>
  <c r="F1041" i="5292"/>
  <c r="L1041" i="5292" s="1"/>
  <c r="E1041" i="5292"/>
  <c r="K1041" i="5292" s="1"/>
  <c r="F1039" i="5292"/>
  <c r="L1039" i="5292" s="1"/>
  <c r="E1039" i="5292"/>
  <c r="K1039" i="5292" s="1"/>
  <c r="F1038" i="5292"/>
  <c r="E1038" i="5292"/>
  <c r="K1038" i="5292" s="1"/>
  <c r="F1036" i="5292"/>
  <c r="L1036" i="5292" s="1"/>
  <c r="E1036" i="5292"/>
  <c r="K1036" i="5292" s="1"/>
  <c r="F1035" i="5292"/>
  <c r="L1035" i="5292" s="1"/>
  <c r="E1035" i="5292"/>
  <c r="K1035" i="5292" s="1"/>
  <c r="F1033" i="5292"/>
  <c r="L1033" i="5292" s="1"/>
  <c r="E1033" i="5292"/>
  <c r="K1033" i="5292" s="1"/>
  <c r="F1032" i="5292"/>
  <c r="L1032" i="5292" s="1"/>
  <c r="E1032" i="5292"/>
  <c r="K1032" i="5292" s="1"/>
  <c r="F1030" i="5292"/>
  <c r="L1030" i="5292" s="1"/>
  <c r="E1030" i="5292"/>
  <c r="K1030" i="5292" s="1"/>
  <c r="F1029" i="5292"/>
  <c r="L1029" i="5292" s="1"/>
  <c r="E1029" i="5292"/>
  <c r="K1029" i="5292" s="1"/>
  <c r="F1027" i="5292"/>
  <c r="L1027" i="5292" s="1"/>
  <c r="E1027" i="5292"/>
  <c r="K1027" i="5292" s="1"/>
  <c r="F1026" i="5292"/>
  <c r="E1026" i="5292"/>
  <c r="K1026" i="5292" s="1"/>
  <c r="F1024" i="5292"/>
  <c r="L1024" i="5292" s="1"/>
  <c r="E1024" i="5292"/>
  <c r="K1024" i="5292" s="1"/>
  <c r="F1023" i="5292"/>
  <c r="L1023" i="5292" s="1"/>
  <c r="E1023" i="5292"/>
  <c r="K1023" i="5292" s="1"/>
  <c r="F1021" i="5292"/>
  <c r="L1021" i="5292" s="1"/>
  <c r="E1021" i="5292"/>
  <c r="K1021" i="5292" s="1"/>
  <c r="F1020" i="5292"/>
  <c r="L1020" i="5292" s="1"/>
  <c r="E1020" i="5292"/>
  <c r="K1020" i="5292" s="1"/>
  <c r="F1018" i="5292"/>
  <c r="L1018" i="5292" s="1"/>
  <c r="E1018" i="5292"/>
  <c r="K1018" i="5292" s="1"/>
  <c r="F1017" i="5292"/>
  <c r="L1017" i="5292" s="1"/>
  <c r="E1017" i="5292"/>
  <c r="K1017" i="5292" s="1"/>
  <c r="F1015" i="5292"/>
  <c r="L1015" i="5292" s="1"/>
  <c r="E1015" i="5292"/>
  <c r="K1015" i="5292" s="1"/>
  <c r="F1014" i="5292"/>
  <c r="E1014" i="5292"/>
  <c r="K1014" i="5292" s="1"/>
  <c r="F1012" i="5292"/>
  <c r="L1012" i="5292" s="1"/>
  <c r="E1012" i="5292"/>
  <c r="K1012" i="5292" s="1"/>
  <c r="F1011" i="5292"/>
  <c r="L1011" i="5292" s="1"/>
  <c r="E1011" i="5292"/>
  <c r="K1011" i="5292" s="1"/>
  <c r="F1009" i="5292"/>
  <c r="L1009" i="5292" s="1"/>
  <c r="E1009" i="5292"/>
  <c r="K1009" i="5292" s="1"/>
  <c r="F1008" i="5292"/>
  <c r="L1008" i="5292" s="1"/>
  <c r="E1008" i="5292"/>
  <c r="K1008" i="5292" s="1"/>
  <c r="F1006" i="5292"/>
  <c r="L1006" i="5292" s="1"/>
  <c r="E1006" i="5292"/>
  <c r="K1006" i="5292" s="1"/>
  <c r="F1005" i="5292"/>
  <c r="L1005" i="5292" s="1"/>
  <c r="E1005" i="5292"/>
  <c r="K1005" i="5292" s="1"/>
  <c r="F1003" i="5292"/>
  <c r="L1003" i="5292" s="1"/>
  <c r="E1003" i="5292"/>
  <c r="K1003" i="5292" s="1"/>
  <c r="F1002" i="5292"/>
  <c r="E1002" i="5292"/>
  <c r="K1002" i="5292" s="1"/>
  <c r="F1000" i="5292"/>
  <c r="L1000" i="5292" s="1"/>
  <c r="E1000" i="5292"/>
  <c r="K1000" i="5292" s="1"/>
  <c r="F999" i="5292"/>
  <c r="L999" i="5292" s="1"/>
  <c r="E999" i="5292"/>
  <c r="K999" i="5292" s="1"/>
  <c r="F997" i="5292"/>
  <c r="L997" i="5292" s="1"/>
  <c r="E997" i="5292"/>
  <c r="K997" i="5292" s="1"/>
  <c r="F996" i="5292"/>
  <c r="L996" i="5292" s="1"/>
  <c r="E996" i="5292"/>
  <c r="K996" i="5292" s="1"/>
  <c r="F994" i="5292"/>
  <c r="L994" i="5292" s="1"/>
  <c r="E994" i="5292"/>
  <c r="K994" i="5292" s="1"/>
  <c r="F993" i="5292"/>
  <c r="L993" i="5292" s="1"/>
  <c r="E993" i="5292"/>
  <c r="K993" i="5292" s="1"/>
  <c r="F991" i="5292"/>
  <c r="L991" i="5292" s="1"/>
  <c r="E991" i="5292"/>
  <c r="K991" i="5292" s="1"/>
  <c r="F990" i="5292"/>
  <c r="E990" i="5292"/>
  <c r="K990" i="5292" s="1"/>
  <c r="F988" i="5292"/>
  <c r="L988" i="5292" s="1"/>
  <c r="E988" i="5292"/>
  <c r="K988" i="5292" s="1"/>
  <c r="F987" i="5292"/>
  <c r="L987" i="5292" s="1"/>
  <c r="E987" i="5292"/>
  <c r="K987" i="5292" s="1"/>
  <c r="F985" i="5292"/>
  <c r="L985" i="5292" s="1"/>
  <c r="E985" i="5292"/>
  <c r="K985" i="5292" s="1"/>
  <c r="F984" i="5292"/>
  <c r="L984" i="5292" s="1"/>
  <c r="E984" i="5292"/>
  <c r="K984" i="5292" s="1"/>
  <c r="F982" i="5292"/>
  <c r="L982" i="5292" s="1"/>
  <c r="E982" i="5292"/>
  <c r="K982" i="5292" s="1"/>
  <c r="F981" i="5292"/>
  <c r="L981" i="5292" s="1"/>
  <c r="E981" i="5292"/>
  <c r="K981" i="5292" s="1"/>
  <c r="F979" i="5292"/>
  <c r="L979" i="5292" s="1"/>
  <c r="E979" i="5292"/>
  <c r="K979" i="5292" s="1"/>
  <c r="F978" i="5292"/>
  <c r="E978" i="5292"/>
  <c r="K978" i="5292" s="1"/>
  <c r="F976" i="5292"/>
  <c r="L976" i="5292" s="1"/>
  <c r="E976" i="5292"/>
  <c r="K976" i="5292" s="1"/>
  <c r="F975" i="5292"/>
  <c r="L975" i="5292" s="1"/>
  <c r="E975" i="5292"/>
  <c r="K975" i="5292" s="1"/>
  <c r="F973" i="5292"/>
  <c r="L973" i="5292" s="1"/>
  <c r="E973" i="5292"/>
  <c r="K973" i="5292" s="1"/>
  <c r="F972" i="5292"/>
  <c r="L972" i="5292" s="1"/>
  <c r="E972" i="5292"/>
  <c r="K972" i="5292" s="1"/>
  <c r="F970" i="5292"/>
  <c r="L970" i="5292" s="1"/>
  <c r="E970" i="5292"/>
  <c r="K970" i="5292" s="1"/>
  <c r="F969" i="5292"/>
  <c r="L969" i="5292" s="1"/>
  <c r="E969" i="5292"/>
  <c r="K969" i="5292" s="1"/>
  <c r="F967" i="5292"/>
  <c r="L967" i="5292" s="1"/>
  <c r="E967" i="5292"/>
  <c r="K967" i="5292" s="1"/>
  <c r="F966" i="5292"/>
  <c r="E966" i="5292"/>
  <c r="K966" i="5292" s="1"/>
  <c r="E964" i="5292"/>
  <c r="K964" i="5292" s="1"/>
  <c r="E963" i="5292"/>
  <c r="K963" i="5292" s="1"/>
  <c r="E961" i="5292"/>
  <c r="K961" i="5292" s="1"/>
  <c r="E960" i="5292"/>
  <c r="K960" i="5292" s="1"/>
  <c r="I404" i="5292"/>
  <c r="I403" i="5292"/>
  <c r="I402" i="5292"/>
  <c r="I401" i="5292"/>
  <c r="I400" i="5292"/>
  <c r="I399" i="5292"/>
  <c r="I398" i="5292"/>
  <c r="I397" i="5292"/>
  <c r="I396" i="5292"/>
  <c r="I395" i="5292"/>
  <c r="I394" i="5292"/>
  <c r="I392" i="5292"/>
  <c r="I391" i="5292"/>
  <c r="I390" i="5292"/>
  <c r="I389" i="5292"/>
  <c r="I388" i="5292"/>
  <c r="I387" i="5292"/>
  <c r="I386" i="5292"/>
  <c r="I385" i="5292"/>
  <c r="I384" i="5292"/>
  <c r="I383" i="5292"/>
  <c r="I382" i="5292"/>
  <c r="I380" i="5292"/>
  <c r="I379" i="5292"/>
  <c r="I378" i="5292"/>
  <c r="I377" i="5292"/>
  <c r="I376" i="5292"/>
  <c r="I375" i="5292"/>
  <c r="I374" i="5292"/>
  <c r="I373" i="5292"/>
  <c r="I372" i="5292"/>
  <c r="I371" i="5292"/>
  <c r="I370" i="5292"/>
  <c r="I368" i="5292"/>
  <c r="I367" i="5292"/>
  <c r="I366" i="5292"/>
  <c r="I365" i="5292"/>
  <c r="I364" i="5292"/>
  <c r="I363" i="5292"/>
  <c r="I362" i="5292"/>
  <c r="I361" i="5292"/>
  <c r="I360" i="5292"/>
  <c r="I359" i="5292"/>
  <c r="I358" i="5292"/>
  <c r="I356" i="5292"/>
  <c r="I355" i="5292"/>
  <c r="I354" i="5292"/>
  <c r="I353" i="5292"/>
  <c r="I352" i="5292"/>
  <c r="I351" i="5292"/>
  <c r="I350" i="5292"/>
  <c r="I349" i="5292"/>
  <c r="I348" i="5292"/>
  <c r="I347" i="5292"/>
  <c r="I346" i="5292"/>
  <c r="I344" i="5292"/>
  <c r="I343" i="5292"/>
  <c r="I342" i="5292"/>
  <c r="I341" i="5292"/>
  <c r="I340" i="5292"/>
  <c r="I339" i="5292"/>
  <c r="I338" i="5292"/>
  <c r="I337" i="5292"/>
  <c r="I336" i="5292"/>
  <c r="I335" i="5292"/>
  <c r="I334" i="5292"/>
  <c r="I332" i="5292"/>
  <c r="I331" i="5292"/>
  <c r="I330" i="5292"/>
  <c r="I329" i="5292"/>
  <c r="I328" i="5292"/>
  <c r="I327" i="5292"/>
  <c r="I326" i="5292"/>
  <c r="I325" i="5292"/>
  <c r="I324" i="5292"/>
  <c r="I323" i="5292"/>
  <c r="I322" i="5292"/>
  <c r="I320" i="5292"/>
  <c r="I319" i="5292"/>
  <c r="I318" i="5292"/>
  <c r="I317" i="5292"/>
  <c r="I316" i="5292"/>
  <c r="I315" i="5292"/>
  <c r="I314" i="5292"/>
  <c r="I313" i="5292"/>
  <c r="I312" i="5292"/>
  <c r="I311" i="5292"/>
  <c r="I310" i="5292"/>
  <c r="I308" i="5292"/>
  <c r="I307" i="5292"/>
  <c r="I306" i="5292"/>
  <c r="I305" i="5292"/>
  <c r="I304" i="5292"/>
  <c r="I303" i="5292"/>
  <c r="I302" i="5292"/>
  <c r="I301" i="5292"/>
  <c r="I300" i="5292"/>
  <c r="I299" i="5292"/>
  <c r="I298" i="5292"/>
  <c r="I296" i="5292"/>
  <c r="I295" i="5292"/>
  <c r="I294" i="5292"/>
  <c r="I293" i="5292"/>
  <c r="I292" i="5292"/>
  <c r="I291" i="5292"/>
  <c r="I290" i="5292"/>
  <c r="I289" i="5292"/>
  <c r="I288" i="5292"/>
  <c r="I287" i="5292"/>
  <c r="I286" i="5292"/>
  <c r="I284" i="5292"/>
  <c r="I283" i="5292"/>
  <c r="I282" i="5292"/>
  <c r="I281" i="5292"/>
  <c r="I280" i="5292"/>
  <c r="I279" i="5292"/>
  <c r="I278" i="5292"/>
  <c r="I277" i="5292"/>
  <c r="I276" i="5292"/>
  <c r="I275" i="5292"/>
  <c r="I274" i="5292"/>
  <c r="I272" i="5292"/>
  <c r="I271" i="5292"/>
  <c r="I270" i="5292"/>
  <c r="I269" i="5292"/>
  <c r="I268" i="5292"/>
  <c r="I267" i="5292"/>
  <c r="I266" i="5292"/>
  <c r="I265" i="5292"/>
  <c r="I264" i="5292"/>
  <c r="I263" i="5292"/>
  <c r="I262" i="5292"/>
  <c r="I260" i="5292"/>
  <c r="I259" i="5292"/>
  <c r="I258" i="5292"/>
  <c r="I257" i="5292"/>
  <c r="I256" i="5292"/>
  <c r="I255" i="5292"/>
  <c r="I254" i="5292"/>
  <c r="I253" i="5292"/>
  <c r="I252" i="5292"/>
  <c r="I251" i="5292"/>
  <c r="I250" i="5292"/>
  <c r="I248" i="5292"/>
  <c r="I247" i="5292"/>
  <c r="I246" i="5292"/>
  <c r="I245" i="5292"/>
  <c r="I244" i="5292"/>
  <c r="I243" i="5292"/>
  <c r="I242" i="5292"/>
  <c r="I241" i="5292"/>
  <c r="I240" i="5292"/>
  <c r="I239" i="5292"/>
  <c r="I238" i="5292"/>
  <c r="I236" i="5292"/>
  <c r="I235" i="5292"/>
  <c r="I234" i="5292"/>
  <c r="I233" i="5292"/>
  <c r="I232" i="5292"/>
  <c r="I231" i="5292"/>
  <c r="I230" i="5292"/>
  <c r="I229" i="5292"/>
  <c r="I228" i="5292"/>
  <c r="I227" i="5292"/>
  <c r="I226" i="5292"/>
  <c r="I224" i="5292"/>
  <c r="I223" i="5292"/>
  <c r="I222" i="5292"/>
  <c r="I221" i="5292"/>
  <c r="I220" i="5292"/>
  <c r="I219" i="5292"/>
  <c r="I218" i="5292"/>
  <c r="I217" i="5292"/>
  <c r="I216" i="5292"/>
  <c r="I215" i="5292"/>
  <c r="I214" i="5292"/>
  <c r="I212" i="5292"/>
  <c r="I211" i="5292"/>
  <c r="I210" i="5292"/>
  <c r="I209" i="5292"/>
  <c r="I208" i="5292"/>
  <c r="I207" i="5292"/>
  <c r="I206" i="5292"/>
  <c r="I205" i="5292"/>
  <c r="I204" i="5292"/>
  <c r="I203" i="5292"/>
  <c r="I202" i="5292"/>
  <c r="I200" i="5292"/>
  <c r="I199" i="5292"/>
  <c r="I198" i="5292"/>
  <c r="I197" i="5292"/>
  <c r="I196" i="5292"/>
  <c r="I195" i="5292"/>
  <c r="I194" i="5292"/>
  <c r="I193" i="5292"/>
  <c r="I192" i="5292"/>
  <c r="I191" i="5292"/>
  <c r="I190" i="5292"/>
  <c r="I188" i="5292"/>
  <c r="I187" i="5292"/>
  <c r="I186" i="5292"/>
  <c r="I185" i="5292"/>
  <c r="I184" i="5292"/>
  <c r="I183" i="5292"/>
  <c r="I182" i="5292"/>
  <c r="I181" i="5292"/>
  <c r="I180" i="5292"/>
  <c r="I179" i="5292"/>
  <c r="I178" i="5292"/>
  <c r="I176" i="5292"/>
  <c r="I175" i="5292"/>
  <c r="I174" i="5292"/>
  <c r="I173" i="5292"/>
  <c r="I172" i="5292"/>
  <c r="I171" i="5292"/>
  <c r="I170" i="5292"/>
  <c r="I169" i="5292"/>
  <c r="I168" i="5292"/>
  <c r="I167" i="5292"/>
  <c r="I166" i="5292"/>
  <c r="I164" i="5292"/>
  <c r="I163" i="5292"/>
  <c r="I162" i="5292"/>
  <c r="I161" i="5292"/>
  <c r="I160" i="5292"/>
  <c r="I159" i="5292"/>
  <c r="I158" i="5292"/>
  <c r="I157" i="5292"/>
  <c r="I156" i="5292"/>
  <c r="I155" i="5292"/>
  <c r="I154" i="5292"/>
  <c r="I152" i="5292"/>
  <c r="I151" i="5292"/>
  <c r="I150" i="5292"/>
  <c r="I149" i="5292"/>
  <c r="I148" i="5292"/>
  <c r="I147" i="5292"/>
  <c r="I146" i="5292"/>
  <c r="I145" i="5292"/>
  <c r="I144" i="5292"/>
  <c r="I143" i="5292"/>
  <c r="I142" i="5292"/>
  <c r="I140" i="5292"/>
  <c r="I139" i="5292"/>
  <c r="I138" i="5292"/>
  <c r="I137" i="5292"/>
  <c r="I136" i="5292"/>
  <c r="I135" i="5292"/>
  <c r="I134" i="5292"/>
  <c r="I133" i="5292"/>
  <c r="I132" i="5292"/>
  <c r="I131" i="5292"/>
  <c r="I130" i="5292"/>
  <c r="I128" i="5292"/>
  <c r="I127" i="5292"/>
  <c r="I126" i="5292"/>
  <c r="I125" i="5292"/>
  <c r="I124" i="5292"/>
  <c r="I123" i="5292"/>
  <c r="I122" i="5292"/>
  <c r="I121" i="5292"/>
  <c r="I120" i="5292"/>
  <c r="I119" i="5292"/>
  <c r="I118" i="5292"/>
  <c r="I116" i="5292"/>
  <c r="I115" i="5292"/>
  <c r="I114" i="5292"/>
  <c r="I113" i="5292"/>
  <c r="I112" i="5292"/>
  <c r="I111" i="5292"/>
  <c r="I110" i="5292"/>
  <c r="I109" i="5292"/>
  <c r="I108" i="5292"/>
  <c r="I107" i="5292"/>
  <c r="I106" i="5292"/>
  <c r="I104" i="5292"/>
  <c r="I103" i="5292"/>
  <c r="I102" i="5292"/>
  <c r="I101" i="5292"/>
  <c r="I100" i="5292"/>
  <c r="I99" i="5292"/>
  <c r="I98" i="5292"/>
  <c r="I97" i="5292"/>
  <c r="I96" i="5292"/>
  <c r="I95" i="5292"/>
  <c r="I94" i="5292"/>
  <c r="I92" i="5292"/>
  <c r="I91" i="5292"/>
  <c r="I90" i="5292"/>
  <c r="I89" i="5292"/>
  <c r="I88" i="5292"/>
  <c r="I87" i="5292"/>
  <c r="I86" i="5292"/>
  <c r="I85" i="5292"/>
  <c r="I84" i="5292"/>
  <c r="I83" i="5292"/>
  <c r="I82" i="5292"/>
  <c r="I80" i="5292"/>
  <c r="I79" i="5292"/>
  <c r="I78" i="5292"/>
  <c r="I77" i="5292"/>
  <c r="I76" i="5292"/>
  <c r="I75" i="5292"/>
  <c r="I74" i="5292"/>
  <c r="I73" i="5292"/>
  <c r="I72" i="5292"/>
  <c r="I71" i="5292"/>
  <c r="I70" i="5292"/>
  <c r="I68" i="5292"/>
  <c r="I67" i="5292"/>
  <c r="I66" i="5292"/>
  <c r="I65" i="5292"/>
  <c r="I64" i="5292"/>
  <c r="I63" i="5292"/>
  <c r="I62" i="5292"/>
  <c r="I61" i="5292"/>
  <c r="I60" i="5292"/>
  <c r="I59" i="5292"/>
  <c r="I58" i="5292"/>
  <c r="I56" i="5292"/>
  <c r="I55" i="5292"/>
  <c r="I54" i="5292"/>
  <c r="I53" i="5292"/>
  <c r="I52" i="5292"/>
  <c r="I51" i="5292"/>
  <c r="I50" i="5292"/>
  <c r="I49" i="5292"/>
  <c r="I48" i="5292"/>
  <c r="I47" i="5292"/>
  <c r="I46" i="5292"/>
  <c r="I44" i="5292"/>
  <c r="I43" i="5292"/>
  <c r="I42" i="5292"/>
  <c r="I41" i="5292"/>
  <c r="I40" i="5292"/>
  <c r="I39" i="5292"/>
  <c r="I38" i="5292"/>
  <c r="I37" i="5292"/>
  <c r="I36" i="5292"/>
  <c r="I35" i="5292"/>
  <c r="I34" i="5292"/>
  <c r="I32" i="5292"/>
  <c r="I31" i="5292"/>
  <c r="I30" i="5292"/>
  <c r="I29" i="5292"/>
  <c r="I28" i="5292"/>
  <c r="I27" i="5292"/>
  <c r="I26" i="5292"/>
  <c r="I25" i="5292"/>
  <c r="I24" i="5292"/>
  <c r="I23" i="5292"/>
  <c r="I22" i="5292"/>
  <c r="I20" i="5292"/>
  <c r="I19" i="5292"/>
  <c r="I18" i="5292"/>
  <c r="I17" i="5292"/>
  <c r="I16" i="5292"/>
  <c r="I15" i="5292"/>
  <c r="I14" i="5292"/>
  <c r="I13" i="5292"/>
  <c r="I12" i="5292"/>
  <c r="I11" i="5292"/>
  <c r="I10" i="5292"/>
  <c r="O17" i="5278"/>
  <c r="O16" i="5278"/>
  <c r="C97" i="5278"/>
  <c r="B97" i="5278"/>
  <c r="C96" i="5278"/>
  <c r="D96" i="5278" s="1"/>
  <c r="B96" i="5278"/>
  <c r="B95" i="5278"/>
  <c r="C94" i="5278"/>
  <c r="B94" i="5278"/>
  <c r="D94" i="5278" s="1"/>
  <c r="C93" i="5278"/>
  <c r="B93" i="5278"/>
  <c r="C92" i="5278"/>
  <c r="B92" i="5278"/>
  <c r="B91" i="5278"/>
  <c r="D91" i="5278" s="1"/>
  <c r="C90" i="5278"/>
  <c r="B90" i="5278"/>
  <c r="C89" i="5278"/>
  <c r="B89" i="5278"/>
  <c r="C88" i="5278"/>
  <c r="D88" i="5278" s="1"/>
  <c r="B88" i="5278"/>
  <c r="B87" i="5278"/>
  <c r="D87" i="5278" s="1"/>
  <c r="C86" i="5278"/>
  <c r="B86" i="5278"/>
  <c r="C85" i="5278"/>
  <c r="B85" i="5278"/>
  <c r="D85" i="5278" s="1"/>
  <c r="C84" i="5278"/>
  <c r="D84" i="5278" s="1"/>
  <c r="B84" i="5278"/>
  <c r="C83" i="5278"/>
  <c r="B83" i="5278"/>
  <c r="D83" i="5278" s="1"/>
  <c r="C82" i="5278"/>
  <c r="B82" i="5278"/>
  <c r="C81" i="5278"/>
  <c r="B81" i="5278"/>
  <c r="C80" i="5278"/>
  <c r="D80" i="5278" s="1"/>
  <c r="B80" i="5278"/>
  <c r="B79" i="5278"/>
  <c r="C78" i="5278"/>
  <c r="B78" i="5278"/>
  <c r="D78" i="5278" s="1"/>
  <c r="C77" i="5278"/>
  <c r="B77" i="5278"/>
  <c r="C76" i="5278"/>
  <c r="B76" i="5278"/>
  <c r="B75" i="5278"/>
  <c r="D75" i="5278" s="1"/>
  <c r="C74" i="5278"/>
  <c r="B74" i="5278"/>
  <c r="C73" i="5278"/>
  <c r="B73" i="5278"/>
  <c r="C72" i="5278"/>
  <c r="D72" i="5278" s="1"/>
  <c r="B72" i="5278"/>
  <c r="C71" i="5278"/>
  <c r="B71" i="5278"/>
  <c r="D71" i="5278" s="1"/>
  <c r="C70" i="5278"/>
  <c r="B70" i="5278"/>
  <c r="D70" i="5278" s="1"/>
  <c r="C69" i="5278"/>
  <c r="B69" i="5278"/>
  <c r="D69" i="5278" s="1"/>
  <c r="C68" i="5278"/>
  <c r="B68" i="5278"/>
  <c r="C67" i="5278"/>
  <c r="B67" i="5278"/>
  <c r="D67" i="5278" s="1"/>
  <c r="C66" i="5278"/>
  <c r="B66" i="5278"/>
  <c r="C65" i="5278"/>
  <c r="B65" i="5278"/>
  <c r="C64" i="5278"/>
  <c r="D64" i="5278" s="1"/>
  <c r="B64" i="5278"/>
  <c r="D63" i="5278"/>
  <c r="C63" i="5278"/>
  <c r="B63" i="5278"/>
  <c r="C62" i="5278"/>
  <c r="B62" i="5278"/>
  <c r="D62" i="5278" s="1"/>
  <c r="C61" i="5278"/>
  <c r="B61" i="5278"/>
  <c r="C60" i="5278"/>
  <c r="B60" i="5278"/>
  <c r="C59" i="5278"/>
  <c r="B59" i="5278"/>
  <c r="D59" i="5278" s="1"/>
  <c r="C58" i="5278"/>
  <c r="B58" i="5278"/>
  <c r="C57" i="5278"/>
  <c r="B57" i="5278"/>
  <c r="C56" i="5278"/>
  <c r="D56" i="5278" s="1"/>
  <c r="B56" i="5278"/>
  <c r="C55" i="5278"/>
  <c r="B55" i="5278"/>
  <c r="D55" i="5278" s="1"/>
  <c r="C54" i="5278"/>
  <c r="B54" i="5278"/>
  <c r="D54" i="5278" s="1"/>
  <c r="C53" i="5278"/>
  <c r="B53" i="5278"/>
  <c r="D53" i="5278" s="1"/>
  <c r="C52" i="5278"/>
  <c r="B52" i="5278"/>
  <c r="C51" i="5278"/>
  <c r="D51" i="5278" s="1"/>
  <c r="B51" i="5278"/>
  <c r="C50" i="5278"/>
  <c r="B50" i="5278"/>
  <c r="C49" i="5278"/>
  <c r="B49" i="5278"/>
  <c r="C48" i="5278"/>
  <c r="D48" i="5278" s="1"/>
  <c r="B48" i="5278"/>
  <c r="D47" i="5278"/>
  <c r="C47" i="5278"/>
  <c r="B47" i="5278"/>
  <c r="C46" i="5278"/>
  <c r="B46" i="5278"/>
  <c r="D46" i="5278" s="1"/>
  <c r="C45" i="5278"/>
  <c r="B45" i="5278"/>
  <c r="D45" i="5278" s="1"/>
  <c r="C44" i="5278"/>
  <c r="B44" i="5278"/>
  <c r="C43" i="5278"/>
  <c r="B43" i="5278"/>
  <c r="D43" i="5278" s="1"/>
  <c r="C42" i="5278"/>
  <c r="B42" i="5278"/>
  <c r="C41" i="5278"/>
  <c r="B41" i="5278"/>
  <c r="C40" i="5278"/>
  <c r="D40" i="5278" s="1"/>
  <c r="B40" i="5278"/>
  <c r="C39" i="5278"/>
  <c r="B39" i="5278"/>
  <c r="D39" i="5278" s="1"/>
  <c r="C38" i="5278"/>
  <c r="B38" i="5278"/>
  <c r="D38" i="5278" s="1"/>
  <c r="C37" i="5278"/>
  <c r="B37" i="5278"/>
  <c r="D37" i="5278" s="1"/>
  <c r="C36" i="5278"/>
  <c r="B36" i="5278"/>
  <c r="C35" i="5278"/>
  <c r="D35" i="5278" s="1"/>
  <c r="B35" i="5278"/>
  <c r="C34" i="5278"/>
  <c r="B34" i="5278"/>
  <c r="C33" i="5278"/>
  <c r="B33" i="5278"/>
  <c r="C32" i="5278"/>
  <c r="D32" i="5278" s="1"/>
  <c r="B32" i="5278"/>
  <c r="D31" i="5278"/>
  <c r="C31" i="5278"/>
  <c r="B31" i="5278"/>
  <c r="C30" i="5278"/>
  <c r="B30" i="5278"/>
  <c r="D30" i="5278" s="1"/>
  <c r="C29" i="5278"/>
  <c r="B29" i="5278"/>
  <c r="D29" i="5278" s="1"/>
  <c r="C28" i="5278"/>
  <c r="B28" i="5278"/>
  <c r="C27" i="5278"/>
  <c r="B27" i="5278"/>
  <c r="D27" i="5278" s="1"/>
  <c r="C26" i="5278"/>
  <c r="B26" i="5278"/>
  <c r="C25" i="5278"/>
  <c r="B25" i="5278"/>
  <c r="C24" i="5278"/>
  <c r="D24" i="5278" s="1"/>
  <c r="B24" i="5278"/>
  <c r="C23" i="5278"/>
  <c r="B23" i="5278"/>
  <c r="D23" i="5278" s="1"/>
  <c r="C22" i="5278"/>
  <c r="B22" i="5278"/>
  <c r="D22" i="5278" s="1"/>
  <c r="C21" i="5278"/>
  <c r="B21" i="5278"/>
  <c r="D21" i="5278" s="1"/>
  <c r="C20" i="5278"/>
  <c r="B20" i="5278"/>
  <c r="C19" i="5278"/>
  <c r="D19" i="5278" s="1"/>
  <c r="B19" i="5278"/>
  <c r="C18" i="5278"/>
  <c r="B18" i="5278"/>
  <c r="C17" i="5278"/>
  <c r="B17" i="5278"/>
  <c r="C16" i="5278"/>
  <c r="D16" i="5278" s="1"/>
  <c r="B16" i="5278"/>
  <c r="C6" i="5278"/>
  <c r="D17" i="5278" l="1"/>
  <c r="D20" i="5278"/>
  <c r="D26" i="5278"/>
  <c r="D33" i="5278"/>
  <c r="D36" i="5278"/>
  <c r="D42" i="5278"/>
  <c r="D49" i="5278"/>
  <c r="D52" i="5278"/>
  <c r="D58" i="5278"/>
  <c r="D65" i="5278"/>
  <c r="D68" i="5278"/>
  <c r="D74" i="5278"/>
  <c r="C79" i="5278"/>
  <c r="D79" i="5278" s="1"/>
  <c r="D81" i="5278"/>
  <c r="D90" i="5278"/>
  <c r="C95" i="5278"/>
  <c r="D95" i="5278" s="1"/>
  <c r="D97" i="5278"/>
  <c r="L1073" i="5292"/>
  <c r="L1074" i="5292"/>
  <c r="L1110" i="5292"/>
  <c r="L1122" i="5292"/>
  <c r="D18" i="5278"/>
  <c r="D25" i="5278"/>
  <c r="D28" i="5278"/>
  <c r="D34" i="5278"/>
  <c r="D41" i="5278"/>
  <c r="D44" i="5278"/>
  <c r="D50" i="5278"/>
  <c r="D57" i="5278"/>
  <c r="D60" i="5278"/>
  <c r="D66" i="5278"/>
  <c r="D73" i="5278"/>
  <c r="D76" i="5278"/>
  <c r="D82" i="5278"/>
  <c r="D89" i="5278"/>
  <c r="D92" i="5278"/>
  <c r="D61" i="5278"/>
  <c r="D77" i="5278"/>
  <c r="D86" i="5278"/>
  <c r="D93" i="5278"/>
  <c r="K158" i="5292"/>
  <c r="K162" i="5292"/>
  <c r="K166" i="5292"/>
  <c r="K170" i="5292"/>
  <c r="K174" i="5292"/>
  <c r="K178" i="5292"/>
  <c r="K182" i="5292"/>
  <c r="K186" i="5292"/>
  <c r="K190" i="5292"/>
  <c r="K194" i="5292"/>
  <c r="K198" i="5292"/>
  <c r="K202" i="5292"/>
  <c r="K206" i="5292"/>
  <c r="K210" i="5292"/>
  <c r="K214" i="5292"/>
  <c r="K218" i="5292"/>
  <c r="K222" i="5292"/>
  <c r="K226" i="5292"/>
  <c r="K230" i="5292"/>
  <c r="K234" i="5292"/>
  <c r="K238" i="5292"/>
  <c r="K242" i="5292"/>
  <c r="K246" i="5292"/>
  <c r="K250" i="5292"/>
  <c r="K254" i="5292"/>
  <c r="K258" i="5292"/>
  <c r="K262" i="5292"/>
  <c r="K266" i="5292"/>
  <c r="K270" i="5292"/>
  <c r="K274" i="5292"/>
  <c r="K278" i="5292"/>
  <c r="K282" i="5292"/>
  <c r="K286" i="5292"/>
  <c r="K290" i="5292"/>
  <c r="K294" i="5292"/>
  <c r="K298" i="5292"/>
  <c r="K302" i="5292"/>
  <c r="K306" i="5292"/>
  <c r="K310" i="5292"/>
  <c r="K314" i="5292"/>
  <c r="K318" i="5292"/>
  <c r="K322" i="5292"/>
  <c r="K326" i="5292"/>
  <c r="K330" i="5292"/>
  <c r="K334" i="5292"/>
  <c r="K338" i="5292"/>
  <c r="K342" i="5292"/>
  <c r="K346" i="5292"/>
  <c r="K350" i="5292"/>
  <c r="K354" i="5292"/>
  <c r="K358" i="5292"/>
  <c r="K362" i="5292"/>
  <c r="K366" i="5292"/>
  <c r="K370" i="5292"/>
  <c r="K374" i="5292"/>
  <c r="K378" i="5292"/>
  <c r="K382" i="5292"/>
  <c r="K386" i="5292"/>
  <c r="K390" i="5292"/>
  <c r="K394" i="5292"/>
  <c r="K398" i="5292"/>
  <c r="K402" i="5292"/>
  <c r="K406" i="5292"/>
  <c r="K410" i="5292"/>
  <c r="K414" i="5292"/>
  <c r="K418" i="5292"/>
  <c r="K422" i="5292"/>
  <c r="K426" i="5292"/>
  <c r="K430" i="5292"/>
  <c r="K434" i="5292"/>
  <c r="K438" i="5292"/>
  <c r="K442" i="5292"/>
  <c r="K446" i="5292"/>
  <c r="K450" i="5292"/>
  <c r="K454" i="5292"/>
  <c r="K458" i="5292"/>
  <c r="K462" i="5292"/>
  <c r="K466" i="5292"/>
  <c r="K470" i="5292"/>
  <c r="K474" i="5292"/>
  <c r="K478" i="5292"/>
  <c r="K482" i="5292"/>
  <c r="K486" i="5292"/>
  <c r="K490" i="5292"/>
  <c r="K494" i="5292"/>
  <c r="K498" i="5292"/>
  <c r="K502" i="5292"/>
  <c r="K506" i="5292"/>
  <c r="K510" i="5292"/>
  <c r="K514" i="5292"/>
  <c r="K518" i="5292"/>
  <c r="K522" i="5292"/>
  <c r="K526" i="5292"/>
  <c r="K530" i="5292"/>
  <c r="K534" i="5292"/>
  <c r="K538" i="5292"/>
  <c r="K542" i="5292"/>
  <c r="K546" i="5292"/>
  <c r="K550" i="5292"/>
  <c r="K554" i="5292"/>
  <c r="K558" i="5292"/>
  <c r="K562" i="5292"/>
  <c r="K566" i="5292"/>
  <c r="K570" i="5292"/>
  <c r="K574" i="5292"/>
  <c r="K578" i="5292"/>
  <c r="K582" i="5292"/>
  <c r="K586" i="5292"/>
  <c r="K590" i="5292"/>
  <c r="K594" i="5292"/>
  <c r="K598" i="5292"/>
  <c r="K602" i="5292"/>
  <c r="K606" i="5292"/>
  <c r="K610" i="5292"/>
  <c r="K614" i="5292"/>
  <c r="K618" i="5292"/>
  <c r="K622" i="5292"/>
  <c r="K626" i="5292"/>
  <c r="K630" i="5292"/>
  <c r="K634" i="5292"/>
  <c r="K638" i="5292"/>
  <c r="K642" i="5292"/>
  <c r="K646" i="5292"/>
  <c r="K650" i="5292"/>
  <c r="K654" i="5292"/>
  <c r="K658" i="5292"/>
  <c r="K663" i="5292"/>
  <c r="K668" i="5292"/>
  <c r="K673" i="5292"/>
  <c r="K679" i="5292"/>
  <c r="K684" i="5292"/>
  <c r="K689" i="5292"/>
  <c r="K695" i="5292"/>
  <c r="K700" i="5292"/>
  <c r="K705" i="5292"/>
  <c r="K711" i="5292"/>
  <c r="K716" i="5292"/>
  <c r="K724" i="5292"/>
  <c r="K732" i="5292"/>
  <c r="K740" i="5292"/>
  <c r="K748" i="5292"/>
  <c r="K756" i="5292"/>
  <c r="K764" i="5292"/>
  <c r="K772" i="5292"/>
  <c r="K780" i="5292"/>
  <c r="K788" i="5292"/>
  <c r="K796" i="5292"/>
  <c r="K804" i="5292"/>
  <c r="K812" i="5292"/>
  <c r="K820" i="5292"/>
  <c r="K828" i="5292"/>
  <c r="K836" i="5292"/>
  <c r="K844" i="5292"/>
  <c r="K852" i="5292"/>
  <c r="K860" i="5292"/>
  <c r="K868" i="5292"/>
  <c r="K876" i="5292"/>
  <c r="K884" i="5292"/>
  <c r="K892" i="5292"/>
  <c r="K900" i="5292"/>
  <c r="K908" i="5292"/>
  <c r="K916" i="5292"/>
  <c r="K924" i="5292"/>
  <c r="K932" i="5292"/>
  <c r="K940" i="5292"/>
  <c r="K948" i="5292"/>
  <c r="K956" i="5292"/>
  <c r="K992" i="5292"/>
  <c r="K1040" i="5292"/>
  <c r="K1088" i="5292"/>
  <c r="J1144" i="5292"/>
  <c r="M1144" i="5292" s="1"/>
  <c r="J1140" i="5292"/>
  <c r="M1140" i="5292" s="1"/>
  <c r="J1136" i="5292"/>
  <c r="J1132" i="5292"/>
  <c r="M1132" i="5292" s="1"/>
  <c r="J1128" i="5292"/>
  <c r="M1128" i="5292" s="1"/>
  <c r="J1124" i="5292"/>
  <c r="M1124" i="5292" s="1"/>
  <c r="J1120" i="5292"/>
  <c r="M1120" i="5292" s="1"/>
  <c r="J1116" i="5292"/>
  <c r="M1116" i="5292" s="1"/>
  <c r="J1112" i="5292"/>
  <c r="M1112" i="5292" s="1"/>
  <c r="J1108" i="5292"/>
  <c r="M1108" i="5292" s="1"/>
  <c r="J1104" i="5292"/>
  <c r="M1104" i="5292" s="1"/>
  <c r="J1100" i="5292"/>
  <c r="M1100" i="5292" s="1"/>
  <c r="J1096" i="5292"/>
  <c r="M1096" i="5292" s="1"/>
  <c r="J1092" i="5292"/>
  <c r="M1092" i="5292" s="1"/>
  <c r="J1088" i="5292"/>
  <c r="M1088" i="5292" s="1"/>
  <c r="J1084" i="5292"/>
  <c r="M1084" i="5292" s="1"/>
  <c r="J1080" i="5292"/>
  <c r="M1080" i="5292" s="1"/>
  <c r="J1076" i="5292"/>
  <c r="M1076" i="5292" s="1"/>
  <c r="J1072" i="5292"/>
  <c r="M1072" i="5292" s="1"/>
  <c r="J1068" i="5292"/>
  <c r="M1068" i="5292" s="1"/>
  <c r="J1064" i="5292"/>
  <c r="M1064" i="5292" s="1"/>
  <c r="J1060" i="5292"/>
  <c r="M1060" i="5292" s="1"/>
  <c r="J1056" i="5292"/>
  <c r="M1056" i="5292" s="1"/>
  <c r="J1052" i="5292"/>
  <c r="M1052" i="5292" s="1"/>
  <c r="J1048" i="5292"/>
  <c r="M1048" i="5292" s="1"/>
  <c r="J1044" i="5292"/>
  <c r="M1044" i="5292" s="1"/>
  <c r="J1040" i="5292"/>
  <c r="M1040" i="5292" s="1"/>
  <c r="J1036" i="5292"/>
  <c r="M1036" i="5292" s="1"/>
  <c r="J1032" i="5292"/>
  <c r="M1032" i="5292" s="1"/>
  <c r="J1028" i="5292"/>
  <c r="M1028" i="5292" s="1"/>
  <c r="J1024" i="5292"/>
  <c r="M1024" i="5292" s="1"/>
  <c r="J1020" i="5292"/>
  <c r="M1020" i="5292" s="1"/>
  <c r="J1016" i="5292"/>
  <c r="M1016" i="5292" s="1"/>
  <c r="J1012" i="5292"/>
  <c r="M1012" i="5292" s="1"/>
  <c r="J1008" i="5292"/>
  <c r="M1008" i="5292" s="1"/>
  <c r="J1004" i="5292"/>
  <c r="M1004" i="5292" s="1"/>
  <c r="J1000" i="5292"/>
  <c r="M1000" i="5292" s="1"/>
  <c r="J996" i="5292"/>
  <c r="M996" i="5292" s="1"/>
  <c r="J992" i="5292"/>
  <c r="M992" i="5292" s="1"/>
  <c r="J988" i="5292"/>
  <c r="M988" i="5292" s="1"/>
  <c r="J984" i="5292"/>
  <c r="M984" i="5292" s="1"/>
  <c r="J980" i="5292"/>
  <c r="M980" i="5292" s="1"/>
  <c r="J976" i="5292"/>
  <c r="M976" i="5292" s="1"/>
  <c r="J972" i="5292"/>
  <c r="M972" i="5292" s="1"/>
  <c r="J968" i="5292"/>
  <c r="M968" i="5292" s="1"/>
  <c r="J964" i="5292"/>
  <c r="M964" i="5292" s="1"/>
  <c r="J960" i="5292"/>
  <c r="M960" i="5292" s="1"/>
  <c r="J956" i="5292"/>
  <c r="M956" i="5292" s="1"/>
  <c r="J952" i="5292"/>
  <c r="M952" i="5292" s="1"/>
  <c r="J948" i="5292"/>
  <c r="M948" i="5292" s="1"/>
  <c r="J944" i="5292"/>
  <c r="M944" i="5292" s="1"/>
  <c r="J940" i="5292"/>
  <c r="M940" i="5292" s="1"/>
  <c r="J936" i="5292"/>
  <c r="M936" i="5292" s="1"/>
  <c r="J932" i="5292"/>
  <c r="M932" i="5292" s="1"/>
  <c r="J928" i="5292"/>
  <c r="M928" i="5292" s="1"/>
  <c r="J924" i="5292"/>
  <c r="M924" i="5292" s="1"/>
  <c r="J920" i="5292"/>
  <c r="M920" i="5292" s="1"/>
  <c r="J916" i="5292"/>
  <c r="M916" i="5292" s="1"/>
  <c r="J912" i="5292"/>
  <c r="M912" i="5292" s="1"/>
  <c r="J908" i="5292"/>
  <c r="M908" i="5292" s="1"/>
  <c r="J904" i="5292"/>
  <c r="M904" i="5292" s="1"/>
  <c r="J900" i="5292"/>
  <c r="M900" i="5292" s="1"/>
  <c r="J896" i="5292"/>
  <c r="M896" i="5292" s="1"/>
  <c r="J892" i="5292"/>
  <c r="M892" i="5292" s="1"/>
  <c r="J888" i="5292"/>
  <c r="M888" i="5292" s="1"/>
  <c r="J884" i="5292"/>
  <c r="M884" i="5292" s="1"/>
  <c r="J880" i="5292"/>
  <c r="M880" i="5292" s="1"/>
  <c r="J876" i="5292"/>
  <c r="M876" i="5292" s="1"/>
  <c r="J872" i="5292"/>
  <c r="M872" i="5292" s="1"/>
  <c r="J868" i="5292"/>
  <c r="M868" i="5292" s="1"/>
  <c r="J864" i="5292"/>
  <c r="M864" i="5292" s="1"/>
  <c r="J860" i="5292"/>
  <c r="M860" i="5292" s="1"/>
  <c r="J856" i="5292"/>
  <c r="M856" i="5292" s="1"/>
  <c r="J852" i="5292"/>
  <c r="M852" i="5292" s="1"/>
  <c r="J848" i="5292"/>
  <c r="M848" i="5292" s="1"/>
  <c r="J844" i="5292"/>
  <c r="M844" i="5292" s="1"/>
  <c r="J840" i="5292"/>
  <c r="M840" i="5292" s="1"/>
  <c r="J836" i="5292"/>
  <c r="M836" i="5292" s="1"/>
  <c r="J832" i="5292"/>
  <c r="M832" i="5292" s="1"/>
  <c r="J828" i="5292"/>
  <c r="M828" i="5292" s="1"/>
  <c r="J824" i="5292"/>
  <c r="M824" i="5292" s="1"/>
  <c r="J820" i="5292"/>
  <c r="M820" i="5292" s="1"/>
  <c r="J816" i="5292"/>
  <c r="M816" i="5292" s="1"/>
  <c r="J812" i="5292"/>
  <c r="M812" i="5292" s="1"/>
  <c r="J808" i="5292"/>
  <c r="M808" i="5292" s="1"/>
  <c r="J804" i="5292"/>
  <c r="M804" i="5292" s="1"/>
  <c r="J800" i="5292"/>
  <c r="M800" i="5292" s="1"/>
  <c r="J796" i="5292"/>
  <c r="M796" i="5292" s="1"/>
  <c r="J792" i="5292"/>
  <c r="M792" i="5292" s="1"/>
  <c r="J788" i="5292"/>
  <c r="M788" i="5292" s="1"/>
  <c r="J784" i="5292"/>
  <c r="M784" i="5292" s="1"/>
  <c r="J1141" i="5292"/>
  <c r="M1141" i="5292" s="1"/>
  <c r="J1137" i="5292"/>
  <c r="M1137" i="5292" s="1"/>
  <c r="J1133" i="5292"/>
  <c r="M1133" i="5292" s="1"/>
  <c r="J1129" i="5292"/>
  <c r="M1129" i="5292" s="1"/>
  <c r="J1125" i="5292"/>
  <c r="M1125" i="5292" s="1"/>
  <c r="J1121" i="5292"/>
  <c r="M1121" i="5292" s="1"/>
  <c r="J1117" i="5292"/>
  <c r="M1117" i="5292" s="1"/>
  <c r="J1113" i="5292"/>
  <c r="M1113" i="5292" s="1"/>
  <c r="J1109" i="5292"/>
  <c r="M1109" i="5292" s="1"/>
  <c r="J1105" i="5292"/>
  <c r="M1105" i="5292" s="1"/>
  <c r="J1101" i="5292"/>
  <c r="M1101" i="5292" s="1"/>
  <c r="J1097" i="5292"/>
  <c r="M1097" i="5292" s="1"/>
  <c r="J1093" i="5292"/>
  <c r="M1093" i="5292" s="1"/>
  <c r="J1089" i="5292"/>
  <c r="M1089" i="5292" s="1"/>
  <c r="J1085" i="5292"/>
  <c r="M1085" i="5292" s="1"/>
  <c r="J1081" i="5292"/>
  <c r="M1081" i="5292" s="1"/>
  <c r="J1077" i="5292"/>
  <c r="M1077" i="5292" s="1"/>
  <c r="J1073" i="5292"/>
  <c r="M1073" i="5292" s="1"/>
  <c r="J1069" i="5292"/>
  <c r="M1069" i="5292" s="1"/>
  <c r="J1065" i="5292"/>
  <c r="M1065" i="5292" s="1"/>
  <c r="J1061" i="5292"/>
  <c r="M1061" i="5292" s="1"/>
  <c r="J1057" i="5292"/>
  <c r="M1057" i="5292" s="1"/>
  <c r="J1053" i="5292"/>
  <c r="M1053" i="5292" s="1"/>
  <c r="J1049" i="5292"/>
  <c r="M1049" i="5292" s="1"/>
  <c r="J1045" i="5292"/>
  <c r="M1045" i="5292" s="1"/>
  <c r="J1041" i="5292"/>
  <c r="M1041" i="5292" s="1"/>
  <c r="J1037" i="5292"/>
  <c r="M1037" i="5292" s="1"/>
  <c r="J1033" i="5292"/>
  <c r="M1033" i="5292" s="1"/>
  <c r="J1029" i="5292"/>
  <c r="M1029" i="5292" s="1"/>
  <c r="J1025" i="5292"/>
  <c r="M1025" i="5292" s="1"/>
  <c r="J1021" i="5292"/>
  <c r="M1021" i="5292" s="1"/>
  <c r="J1017" i="5292"/>
  <c r="M1017" i="5292" s="1"/>
  <c r="J1013" i="5292"/>
  <c r="M1013" i="5292" s="1"/>
  <c r="J1009" i="5292"/>
  <c r="M1009" i="5292" s="1"/>
  <c r="J1005" i="5292"/>
  <c r="M1005" i="5292" s="1"/>
  <c r="J1001" i="5292"/>
  <c r="M1001" i="5292" s="1"/>
  <c r="J997" i="5292"/>
  <c r="M997" i="5292" s="1"/>
  <c r="J993" i="5292"/>
  <c r="M993" i="5292" s="1"/>
  <c r="J989" i="5292"/>
  <c r="M989" i="5292" s="1"/>
  <c r="J985" i="5292"/>
  <c r="M985" i="5292" s="1"/>
  <c r="J981" i="5292"/>
  <c r="M981" i="5292" s="1"/>
  <c r="J977" i="5292"/>
  <c r="M977" i="5292" s="1"/>
  <c r="J973" i="5292"/>
  <c r="M973" i="5292" s="1"/>
  <c r="J969" i="5292"/>
  <c r="M969" i="5292" s="1"/>
  <c r="J965" i="5292"/>
  <c r="M965" i="5292" s="1"/>
  <c r="J961" i="5292"/>
  <c r="M961" i="5292" s="1"/>
  <c r="J957" i="5292"/>
  <c r="M957" i="5292" s="1"/>
  <c r="J953" i="5292"/>
  <c r="M953" i="5292" s="1"/>
  <c r="J949" i="5292"/>
  <c r="M949" i="5292" s="1"/>
  <c r="J945" i="5292"/>
  <c r="M945" i="5292" s="1"/>
  <c r="J941" i="5292"/>
  <c r="M941" i="5292" s="1"/>
  <c r="J937" i="5292"/>
  <c r="M937" i="5292" s="1"/>
  <c r="J933" i="5292"/>
  <c r="M933" i="5292" s="1"/>
  <c r="J929" i="5292"/>
  <c r="M929" i="5292" s="1"/>
  <c r="J925" i="5292"/>
  <c r="M925" i="5292" s="1"/>
  <c r="J921" i="5292"/>
  <c r="M921" i="5292" s="1"/>
  <c r="J917" i="5292"/>
  <c r="M917" i="5292" s="1"/>
  <c r="J913" i="5292"/>
  <c r="M913" i="5292" s="1"/>
  <c r="J909" i="5292"/>
  <c r="M909" i="5292" s="1"/>
  <c r="J905" i="5292"/>
  <c r="M905" i="5292" s="1"/>
  <c r="J901" i="5292"/>
  <c r="M901" i="5292" s="1"/>
  <c r="J897" i="5292"/>
  <c r="M897" i="5292" s="1"/>
  <c r="J893" i="5292"/>
  <c r="M893" i="5292" s="1"/>
  <c r="J889" i="5292"/>
  <c r="M889" i="5292" s="1"/>
  <c r="J885" i="5292"/>
  <c r="M885" i="5292" s="1"/>
  <c r="J881" i="5292"/>
  <c r="M881" i="5292" s="1"/>
  <c r="J877" i="5292"/>
  <c r="M877" i="5292" s="1"/>
  <c r="J873" i="5292"/>
  <c r="M873" i="5292" s="1"/>
  <c r="J869" i="5292"/>
  <c r="M869" i="5292" s="1"/>
  <c r="J865" i="5292"/>
  <c r="M865" i="5292" s="1"/>
  <c r="J861" i="5292"/>
  <c r="M861" i="5292" s="1"/>
  <c r="J857" i="5292"/>
  <c r="M857" i="5292" s="1"/>
  <c r="J853" i="5292"/>
  <c r="M853" i="5292" s="1"/>
  <c r="J849" i="5292"/>
  <c r="M849" i="5292" s="1"/>
  <c r="J845" i="5292"/>
  <c r="M845" i="5292" s="1"/>
  <c r="J841" i="5292"/>
  <c r="M841" i="5292" s="1"/>
  <c r="J1139" i="5292"/>
  <c r="M1139" i="5292" s="1"/>
  <c r="J1131" i="5292"/>
  <c r="M1131" i="5292" s="1"/>
  <c r="J1123" i="5292"/>
  <c r="M1123" i="5292" s="1"/>
  <c r="J1115" i="5292"/>
  <c r="M1115" i="5292" s="1"/>
  <c r="J1107" i="5292"/>
  <c r="M1107" i="5292" s="1"/>
  <c r="J1099" i="5292"/>
  <c r="M1099" i="5292" s="1"/>
  <c r="J1091" i="5292"/>
  <c r="M1091" i="5292" s="1"/>
  <c r="J1083" i="5292"/>
  <c r="M1083" i="5292" s="1"/>
  <c r="J1075" i="5292"/>
  <c r="M1075" i="5292" s="1"/>
  <c r="J1067" i="5292"/>
  <c r="M1067" i="5292" s="1"/>
  <c r="J1059" i="5292"/>
  <c r="M1059" i="5292" s="1"/>
  <c r="J1051" i="5292"/>
  <c r="M1051" i="5292" s="1"/>
  <c r="J1043" i="5292"/>
  <c r="M1043" i="5292" s="1"/>
  <c r="J1035" i="5292"/>
  <c r="M1035" i="5292" s="1"/>
  <c r="J1027" i="5292"/>
  <c r="M1027" i="5292" s="1"/>
  <c r="J1019" i="5292"/>
  <c r="M1019" i="5292" s="1"/>
  <c r="J1011" i="5292"/>
  <c r="M1011" i="5292" s="1"/>
  <c r="J1003" i="5292"/>
  <c r="M1003" i="5292" s="1"/>
  <c r="J995" i="5292"/>
  <c r="M995" i="5292" s="1"/>
  <c r="J987" i="5292"/>
  <c r="M987" i="5292" s="1"/>
  <c r="J979" i="5292"/>
  <c r="M979" i="5292" s="1"/>
  <c r="J971" i="5292"/>
  <c r="M971" i="5292" s="1"/>
  <c r="J963" i="5292"/>
  <c r="M963" i="5292" s="1"/>
  <c r="J955" i="5292"/>
  <c r="M955" i="5292" s="1"/>
  <c r="J947" i="5292"/>
  <c r="M947" i="5292" s="1"/>
  <c r="J939" i="5292"/>
  <c r="M939" i="5292" s="1"/>
  <c r="J931" i="5292"/>
  <c r="M931" i="5292" s="1"/>
  <c r="J923" i="5292"/>
  <c r="M923" i="5292" s="1"/>
  <c r="J915" i="5292"/>
  <c r="M915" i="5292" s="1"/>
  <c r="J907" i="5292"/>
  <c r="M907" i="5292" s="1"/>
  <c r="J899" i="5292"/>
  <c r="M899" i="5292" s="1"/>
  <c r="J891" i="5292"/>
  <c r="M891" i="5292" s="1"/>
  <c r="J883" i="5292"/>
  <c r="M883" i="5292" s="1"/>
  <c r="J875" i="5292"/>
  <c r="M875" i="5292" s="1"/>
  <c r="J867" i="5292"/>
  <c r="M867" i="5292" s="1"/>
  <c r="J859" i="5292"/>
  <c r="M859" i="5292" s="1"/>
  <c r="J851" i="5292"/>
  <c r="M851" i="5292" s="1"/>
  <c r="J843" i="5292"/>
  <c r="M843" i="5292" s="1"/>
  <c r="J837" i="5292"/>
  <c r="M837" i="5292" s="1"/>
  <c r="J831" i="5292"/>
  <c r="M831" i="5292" s="1"/>
  <c r="J826" i="5292"/>
  <c r="M826" i="5292" s="1"/>
  <c r="J821" i="5292"/>
  <c r="M821" i="5292" s="1"/>
  <c r="J815" i="5292"/>
  <c r="M815" i="5292" s="1"/>
  <c r="J810" i="5292"/>
  <c r="M810" i="5292" s="1"/>
  <c r="J805" i="5292"/>
  <c r="M805" i="5292" s="1"/>
  <c r="J799" i="5292"/>
  <c r="M799" i="5292" s="1"/>
  <c r="J794" i="5292"/>
  <c r="M794" i="5292" s="1"/>
  <c r="J789" i="5292"/>
  <c r="M789" i="5292" s="1"/>
  <c r="J783" i="5292"/>
  <c r="M783" i="5292" s="1"/>
  <c r="J779" i="5292"/>
  <c r="M779" i="5292" s="1"/>
  <c r="J775" i="5292"/>
  <c r="M775" i="5292" s="1"/>
  <c r="J771" i="5292"/>
  <c r="M771" i="5292" s="1"/>
  <c r="J767" i="5292"/>
  <c r="M767" i="5292" s="1"/>
  <c r="J763" i="5292"/>
  <c r="M763" i="5292" s="1"/>
  <c r="J759" i="5292"/>
  <c r="M759" i="5292" s="1"/>
  <c r="J755" i="5292"/>
  <c r="M755" i="5292" s="1"/>
  <c r="J751" i="5292"/>
  <c r="M751" i="5292" s="1"/>
  <c r="J747" i="5292"/>
  <c r="M747" i="5292" s="1"/>
  <c r="J743" i="5292"/>
  <c r="M743" i="5292" s="1"/>
  <c r="J739" i="5292"/>
  <c r="M739" i="5292" s="1"/>
  <c r="J735" i="5292"/>
  <c r="M735" i="5292" s="1"/>
  <c r="J731" i="5292"/>
  <c r="M731" i="5292" s="1"/>
  <c r="J727" i="5292"/>
  <c r="M727" i="5292" s="1"/>
  <c r="J723" i="5292"/>
  <c r="M723" i="5292" s="1"/>
  <c r="J719" i="5292"/>
  <c r="M719" i="5292" s="1"/>
  <c r="J715" i="5292"/>
  <c r="M715" i="5292" s="1"/>
  <c r="J711" i="5292"/>
  <c r="M711" i="5292" s="1"/>
  <c r="J707" i="5292"/>
  <c r="M707" i="5292" s="1"/>
  <c r="J703" i="5292"/>
  <c r="M703" i="5292" s="1"/>
  <c r="J699" i="5292"/>
  <c r="M699" i="5292" s="1"/>
  <c r="J695" i="5292"/>
  <c r="M695" i="5292" s="1"/>
  <c r="J691" i="5292"/>
  <c r="M691" i="5292" s="1"/>
  <c r="J687" i="5292"/>
  <c r="M687" i="5292" s="1"/>
  <c r="J683" i="5292"/>
  <c r="M683" i="5292" s="1"/>
  <c r="J679" i="5292"/>
  <c r="M679" i="5292" s="1"/>
  <c r="J675" i="5292"/>
  <c r="M675" i="5292" s="1"/>
  <c r="J671" i="5292"/>
  <c r="M671" i="5292" s="1"/>
  <c r="J667" i="5292"/>
  <c r="M667" i="5292" s="1"/>
  <c r="J663" i="5292"/>
  <c r="M663" i="5292" s="1"/>
  <c r="J659" i="5292"/>
  <c r="M659" i="5292" s="1"/>
  <c r="J655" i="5292"/>
  <c r="M655" i="5292" s="1"/>
  <c r="J651" i="5292"/>
  <c r="M651" i="5292" s="1"/>
  <c r="J647" i="5292"/>
  <c r="M647" i="5292" s="1"/>
  <c r="J1138" i="5292"/>
  <c r="M1138" i="5292" s="1"/>
  <c r="J1130" i="5292"/>
  <c r="M1130" i="5292" s="1"/>
  <c r="J1122" i="5292"/>
  <c r="M1122" i="5292" s="1"/>
  <c r="J1114" i="5292"/>
  <c r="M1114" i="5292" s="1"/>
  <c r="J1106" i="5292"/>
  <c r="M1106" i="5292" s="1"/>
  <c r="J1098" i="5292"/>
  <c r="M1098" i="5292" s="1"/>
  <c r="J1090" i="5292"/>
  <c r="M1090" i="5292" s="1"/>
  <c r="J1082" i="5292"/>
  <c r="M1082" i="5292" s="1"/>
  <c r="J1074" i="5292"/>
  <c r="M1074" i="5292" s="1"/>
  <c r="J1066" i="5292"/>
  <c r="M1066" i="5292" s="1"/>
  <c r="J1058" i="5292"/>
  <c r="M1058" i="5292" s="1"/>
  <c r="J1050" i="5292"/>
  <c r="M1050" i="5292" s="1"/>
  <c r="J1042" i="5292"/>
  <c r="M1042" i="5292" s="1"/>
  <c r="J1034" i="5292"/>
  <c r="M1034" i="5292" s="1"/>
  <c r="J1026" i="5292"/>
  <c r="M1026" i="5292" s="1"/>
  <c r="J1018" i="5292"/>
  <c r="M1018" i="5292" s="1"/>
  <c r="J1010" i="5292"/>
  <c r="M1010" i="5292" s="1"/>
  <c r="J1002" i="5292"/>
  <c r="M1002" i="5292" s="1"/>
  <c r="J994" i="5292"/>
  <c r="M994" i="5292" s="1"/>
  <c r="J986" i="5292"/>
  <c r="M986" i="5292" s="1"/>
  <c r="J978" i="5292"/>
  <c r="M978" i="5292" s="1"/>
  <c r="J970" i="5292"/>
  <c r="M970" i="5292" s="1"/>
  <c r="J962" i="5292"/>
  <c r="M962" i="5292" s="1"/>
  <c r="J954" i="5292"/>
  <c r="M954" i="5292" s="1"/>
  <c r="J946" i="5292"/>
  <c r="M946" i="5292" s="1"/>
  <c r="J938" i="5292"/>
  <c r="M938" i="5292" s="1"/>
  <c r="J930" i="5292"/>
  <c r="M930" i="5292" s="1"/>
  <c r="J922" i="5292"/>
  <c r="M922" i="5292" s="1"/>
  <c r="J914" i="5292"/>
  <c r="M914" i="5292" s="1"/>
  <c r="J906" i="5292"/>
  <c r="M906" i="5292" s="1"/>
  <c r="J898" i="5292"/>
  <c r="M898" i="5292" s="1"/>
  <c r="J890" i="5292"/>
  <c r="M890" i="5292" s="1"/>
  <c r="J882" i="5292"/>
  <c r="M882" i="5292" s="1"/>
  <c r="J874" i="5292"/>
  <c r="M874" i="5292" s="1"/>
  <c r="J866" i="5292"/>
  <c r="M866" i="5292" s="1"/>
  <c r="J858" i="5292"/>
  <c r="M858" i="5292" s="1"/>
  <c r="J850" i="5292"/>
  <c r="M850" i="5292" s="1"/>
  <c r="J842" i="5292"/>
  <c r="M842" i="5292" s="1"/>
  <c r="J835" i="5292"/>
  <c r="M835" i="5292" s="1"/>
  <c r="J830" i="5292"/>
  <c r="M830" i="5292" s="1"/>
  <c r="J825" i="5292"/>
  <c r="M825" i="5292" s="1"/>
  <c r="J819" i="5292"/>
  <c r="M819" i="5292" s="1"/>
  <c r="J814" i="5292"/>
  <c r="M814" i="5292" s="1"/>
  <c r="J809" i="5292"/>
  <c r="M809" i="5292" s="1"/>
  <c r="J803" i="5292"/>
  <c r="M803" i="5292" s="1"/>
  <c r="J798" i="5292"/>
  <c r="M798" i="5292" s="1"/>
  <c r="J793" i="5292"/>
  <c r="M793" i="5292" s="1"/>
  <c r="J787" i="5292"/>
  <c r="M787" i="5292" s="1"/>
  <c r="J782" i="5292"/>
  <c r="M782" i="5292" s="1"/>
  <c r="J778" i="5292"/>
  <c r="M778" i="5292" s="1"/>
  <c r="J774" i="5292"/>
  <c r="M774" i="5292" s="1"/>
  <c r="J770" i="5292"/>
  <c r="M770" i="5292" s="1"/>
  <c r="J766" i="5292"/>
  <c r="M766" i="5292" s="1"/>
  <c r="J762" i="5292"/>
  <c r="M762" i="5292" s="1"/>
  <c r="J758" i="5292"/>
  <c r="M758" i="5292" s="1"/>
  <c r="J754" i="5292"/>
  <c r="M754" i="5292" s="1"/>
  <c r="J750" i="5292"/>
  <c r="M750" i="5292" s="1"/>
  <c r="J746" i="5292"/>
  <c r="M746" i="5292" s="1"/>
  <c r="J742" i="5292"/>
  <c r="M742" i="5292" s="1"/>
  <c r="J738" i="5292"/>
  <c r="M738" i="5292" s="1"/>
  <c r="J734" i="5292"/>
  <c r="M734" i="5292" s="1"/>
  <c r="J1143" i="5292"/>
  <c r="M1143" i="5292" s="1"/>
  <c r="J1135" i="5292"/>
  <c r="M1135" i="5292" s="1"/>
  <c r="J1127" i="5292"/>
  <c r="M1127" i="5292" s="1"/>
  <c r="J1119" i="5292"/>
  <c r="M1119" i="5292" s="1"/>
  <c r="J1111" i="5292"/>
  <c r="M1111" i="5292" s="1"/>
  <c r="J1103" i="5292"/>
  <c r="M1103" i="5292" s="1"/>
  <c r="J1095" i="5292"/>
  <c r="M1095" i="5292" s="1"/>
  <c r="J1087" i="5292"/>
  <c r="M1087" i="5292" s="1"/>
  <c r="J1079" i="5292"/>
  <c r="M1079" i="5292" s="1"/>
  <c r="J1071" i="5292"/>
  <c r="M1071" i="5292" s="1"/>
  <c r="J1063" i="5292"/>
  <c r="M1063" i="5292" s="1"/>
  <c r="J1055" i="5292"/>
  <c r="M1055" i="5292" s="1"/>
  <c r="J1047" i="5292"/>
  <c r="M1047" i="5292" s="1"/>
  <c r="J1039" i="5292"/>
  <c r="M1039" i="5292" s="1"/>
  <c r="J1031" i="5292"/>
  <c r="M1031" i="5292" s="1"/>
  <c r="J1023" i="5292"/>
  <c r="M1023" i="5292" s="1"/>
  <c r="J1015" i="5292"/>
  <c r="M1015" i="5292" s="1"/>
  <c r="J1007" i="5292"/>
  <c r="M1007" i="5292" s="1"/>
  <c r="J999" i="5292"/>
  <c r="M999" i="5292" s="1"/>
  <c r="J991" i="5292"/>
  <c r="M991" i="5292" s="1"/>
  <c r="J983" i="5292"/>
  <c r="M983" i="5292" s="1"/>
  <c r="J975" i="5292"/>
  <c r="M975" i="5292" s="1"/>
  <c r="J967" i="5292"/>
  <c r="M967" i="5292" s="1"/>
  <c r="J959" i="5292"/>
  <c r="M959" i="5292" s="1"/>
  <c r="J951" i="5292"/>
  <c r="M951" i="5292" s="1"/>
  <c r="J943" i="5292"/>
  <c r="M943" i="5292" s="1"/>
  <c r="J935" i="5292"/>
  <c r="M935" i="5292" s="1"/>
  <c r="J927" i="5292"/>
  <c r="M927" i="5292" s="1"/>
  <c r="J919" i="5292"/>
  <c r="M919" i="5292" s="1"/>
  <c r="J911" i="5292"/>
  <c r="M911" i="5292" s="1"/>
  <c r="J903" i="5292"/>
  <c r="M903" i="5292" s="1"/>
  <c r="J895" i="5292"/>
  <c r="M895" i="5292" s="1"/>
  <c r="J887" i="5292"/>
  <c r="M887" i="5292" s="1"/>
  <c r="J879" i="5292"/>
  <c r="M879" i="5292" s="1"/>
  <c r="J871" i="5292"/>
  <c r="M871" i="5292" s="1"/>
  <c r="J863" i="5292"/>
  <c r="M863" i="5292" s="1"/>
  <c r="J855" i="5292"/>
  <c r="M855" i="5292" s="1"/>
  <c r="J847" i="5292"/>
  <c r="M847" i="5292" s="1"/>
  <c r="J839" i="5292"/>
  <c r="M839" i="5292" s="1"/>
  <c r="J834" i="5292"/>
  <c r="M834" i="5292" s="1"/>
  <c r="J829" i="5292"/>
  <c r="M829" i="5292" s="1"/>
  <c r="J823" i="5292"/>
  <c r="M823" i="5292" s="1"/>
  <c r="J818" i="5292"/>
  <c r="M818" i="5292" s="1"/>
  <c r="J813" i="5292"/>
  <c r="M813" i="5292" s="1"/>
  <c r="J807" i="5292"/>
  <c r="M807" i="5292" s="1"/>
  <c r="J802" i="5292"/>
  <c r="M802" i="5292" s="1"/>
  <c r="J797" i="5292"/>
  <c r="M797" i="5292" s="1"/>
  <c r="J791" i="5292"/>
  <c r="M791" i="5292" s="1"/>
  <c r="J786" i="5292"/>
  <c r="M786" i="5292" s="1"/>
  <c r="J781" i="5292"/>
  <c r="M781" i="5292" s="1"/>
  <c r="J777" i="5292"/>
  <c r="M777" i="5292" s="1"/>
  <c r="J773" i="5292"/>
  <c r="M773" i="5292" s="1"/>
  <c r="J769" i="5292"/>
  <c r="M769" i="5292" s="1"/>
  <c r="J765" i="5292"/>
  <c r="M765" i="5292" s="1"/>
  <c r="J761" i="5292"/>
  <c r="M761" i="5292" s="1"/>
  <c r="J757" i="5292"/>
  <c r="M757" i="5292" s="1"/>
  <c r="J753" i="5292"/>
  <c r="M753" i="5292" s="1"/>
  <c r="J749" i="5292"/>
  <c r="M749" i="5292" s="1"/>
  <c r="J745" i="5292"/>
  <c r="M745" i="5292" s="1"/>
  <c r="J741" i="5292"/>
  <c r="M741" i="5292" s="1"/>
  <c r="J737" i="5292"/>
  <c r="M737" i="5292" s="1"/>
  <c r="J733" i="5292"/>
  <c r="M733" i="5292" s="1"/>
  <c r="J729" i="5292"/>
  <c r="M729" i="5292" s="1"/>
  <c r="J725" i="5292"/>
  <c r="M725" i="5292" s="1"/>
  <c r="J721" i="5292"/>
  <c r="M721" i="5292" s="1"/>
  <c r="J717" i="5292"/>
  <c r="M717" i="5292" s="1"/>
  <c r="J713" i="5292"/>
  <c r="M713" i="5292" s="1"/>
  <c r="J709" i="5292"/>
  <c r="M709" i="5292" s="1"/>
  <c r="J705" i="5292"/>
  <c r="M705" i="5292" s="1"/>
  <c r="J701" i="5292"/>
  <c r="M701" i="5292" s="1"/>
  <c r="J697" i="5292"/>
  <c r="M697" i="5292" s="1"/>
  <c r="J693" i="5292"/>
  <c r="M693" i="5292" s="1"/>
  <c r="J689" i="5292"/>
  <c r="M689" i="5292" s="1"/>
  <c r="J685" i="5292"/>
  <c r="M685" i="5292" s="1"/>
  <c r="J681" i="5292"/>
  <c r="M681" i="5292" s="1"/>
  <c r="J677" i="5292"/>
  <c r="M677" i="5292" s="1"/>
  <c r="J673" i="5292"/>
  <c r="M673" i="5292" s="1"/>
  <c r="J669" i="5292"/>
  <c r="M669" i="5292" s="1"/>
  <c r="J665" i="5292"/>
  <c r="M665" i="5292" s="1"/>
  <c r="J661" i="5292"/>
  <c r="M661" i="5292" s="1"/>
  <c r="J657" i="5292"/>
  <c r="M657" i="5292" s="1"/>
  <c r="J653" i="5292"/>
  <c r="M653" i="5292" s="1"/>
  <c r="J649" i="5292"/>
  <c r="M649" i="5292" s="1"/>
  <c r="J645" i="5292"/>
  <c r="M645" i="5292" s="1"/>
  <c r="J1142" i="5292"/>
  <c r="M1142" i="5292" s="1"/>
  <c r="J1134" i="5292"/>
  <c r="M1134" i="5292" s="1"/>
  <c r="J1126" i="5292"/>
  <c r="M1126" i="5292" s="1"/>
  <c r="J1118" i="5292"/>
  <c r="M1118" i="5292" s="1"/>
  <c r="J1110" i="5292"/>
  <c r="M1110" i="5292" s="1"/>
  <c r="J1102" i="5292"/>
  <c r="M1102" i="5292" s="1"/>
  <c r="J1094" i="5292"/>
  <c r="M1094" i="5292" s="1"/>
  <c r="J1086" i="5292"/>
  <c r="M1086" i="5292" s="1"/>
  <c r="J1078" i="5292"/>
  <c r="M1078" i="5292" s="1"/>
  <c r="J1070" i="5292"/>
  <c r="M1070" i="5292" s="1"/>
  <c r="J1062" i="5292"/>
  <c r="M1062" i="5292" s="1"/>
  <c r="J1054" i="5292"/>
  <c r="M1054" i="5292" s="1"/>
  <c r="J1046" i="5292"/>
  <c r="M1046" i="5292" s="1"/>
  <c r="J1038" i="5292"/>
  <c r="M1038" i="5292" s="1"/>
  <c r="J1030" i="5292"/>
  <c r="M1030" i="5292" s="1"/>
  <c r="J1022" i="5292"/>
  <c r="M1022" i="5292" s="1"/>
  <c r="J1014" i="5292"/>
  <c r="M1014" i="5292" s="1"/>
  <c r="J1006" i="5292"/>
  <c r="M1006" i="5292" s="1"/>
  <c r="J998" i="5292"/>
  <c r="M998" i="5292" s="1"/>
  <c r="J990" i="5292"/>
  <c r="M990" i="5292" s="1"/>
  <c r="J982" i="5292"/>
  <c r="M982" i="5292" s="1"/>
  <c r="J974" i="5292"/>
  <c r="M974" i="5292" s="1"/>
  <c r="J966" i="5292"/>
  <c r="M966" i="5292" s="1"/>
  <c r="J958" i="5292"/>
  <c r="M958" i="5292" s="1"/>
  <c r="J950" i="5292"/>
  <c r="M950" i="5292" s="1"/>
  <c r="J942" i="5292"/>
  <c r="M942" i="5292" s="1"/>
  <c r="J934" i="5292"/>
  <c r="M934" i="5292" s="1"/>
  <c r="J926" i="5292"/>
  <c r="M926" i="5292" s="1"/>
  <c r="J918" i="5292"/>
  <c r="M918" i="5292" s="1"/>
  <c r="J910" i="5292"/>
  <c r="M910" i="5292" s="1"/>
  <c r="J902" i="5292"/>
  <c r="M902" i="5292" s="1"/>
  <c r="J894" i="5292"/>
  <c r="M894" i="5292" s="1"/>
  <c r="J886" i="5292"/>
  <c r="M886" i="5292" s="1"/>
  <c r="J878" i="5292"/>
  <c r="M878" i="5292" s="1"/>
  <c r="J870" i="5292"/>
  <c r="M870" i="5292" s="1"/>
  <c r="J862" i="5292"/>
  <c r="M862" i="5292" s="1"/>
  <c r="J854" i="5292"/>
  <c r="M854" i="5292" s="1"/>
  <c r="J846" i="5292"/>
  <c r="M846" i="5292" s="1"/>
  <c r="J838" i="5292"/>
  <c r="M838" i="5292" s="1"/>
  <c r="J833" i="5292"/>
  <c r="M833" i="5292" s="1"/>
  <c r="J827" i="5292"/>
  <c r="M827" i="5292" s="1"/>
  <c r="J822" i="5292"/>
  <c r="M822" i="5292" s="1"/>
  <c r="J817" i="5292"/>
  <c r="M817" i="5292" s="1"/>
  <c r="J811" i="5292"/>
  <c r="M811" i="5292" s="1"/>
  <c r="J806" i="5292"/>
  <c r="M806" i="5292" s="1"/>
  <c r="J801" i="5292"/>
  <c r="M801" i="5292" s="1"/>
  <c r="J795" i="5292"/>
  <c r="M795" i="5292" s="1"/>
  <c r="J790" i="5292"/>
  <c r="M790" i="5292" s="1"/>
  <c r="J785" i="5292"/>
  <c r="M785" i="5292" s="1"/>
  <c r="J780" i="5292"/>
  <c r="M780" i="5292" s="1"/>
  <c r="J776" i="5292"/>
  <c r="M776" i="5292" s="1"/>
  <c r="J772" i="5292"/>
  <c r="M772" i="5292" s="1"/>
  <c r="J768" i="5292"/>
  <c r="M768" i="5292" s="1"/>
  <c r="J764" i="5292"/>
  <c r="M764" i="5292" s="1"/>
  <c r="J760" i="5292"/>
  <c r="M760" i="5292" s="1"/>
  <c r="J756" i="5292"/>
  <c r="M756" i="5292" s="1"/>
  <c r="J752" i="5292"/>
  <c r="M752" i="5292" s="1"/>
  <c r="J748" i="5292"/>
  <c r="M748" i="5292" s="1"/>
  <c r="J744" i="5292"/>
  <c r="M744" i="5292" s="1"/>
  <c r="J740" i="5292"/>
  <c r="M740" i="5292" s="1"/>
  <c r="J736" i="5292"/>
  <c r="M736" i="5292" s="1"/>
  <c r="J732" i="5292"/>
  <c r="M732" i="5292" s="1"/>
  <c r="J728" i="5292"/>
  <c r="M728" i="5292" s="1"/>
  <c r="J724" i="5292"/>
  <c r="M724" i="5292" s="1"/>
  <c r="J720" i="5292"/>
  <c r="M720" i="5292" s="1"/>
  <c r="J716" i="5292"/>
  <c r="M716" i="5292" s="1"/>
  <c r="J712" i="5292"/>
  <c r="M712" i="5292" s="1"/>
  <c r="J708" i="5292"/>
  <c r="M708" i="5292" s="1"/>
  <c r="J704" i="5292"/>
  <c r="M704" i="5292" s="1"/>
  <c r="J700" i="5292"/>
  <c r="M700" i="5292" s="1"/>
  <c r="J696" i="5292"/>
  <c r="M696" i="5292" s="1"/>
  <c r="J692" i="5292"/>
  <c r="M692" i="5292" s="1"/>
  <c r="J688" i="5292"/>
  <c r="M688" i="5292" s="1"/>
  <c r="J684" i="5292"/>
  <c r="M684" i="5292" s="1"/>
  <c r="J680" i="5292"/>
  <c r="M680" i="5292" s="1"/>
  <c r="J676" i="5292"/>
  <c r="M676" i="5292" s="1"/>
  <c r="J672" i="5292"/>
  <c r="M672" i="5292" s="1"/>
  <c r="J668" i="5292"/>
  <c r="M668" i="5292" s="1"/>
  <c r="J664" i="5292"/>
  <c r="M664" i="5292" s="1"/>
  <c r="J660" i="5292"/>
  <c r="M660" i="5292" s="1"/>
  <c r="J656" i="5292"/>
  <c r="M656" i="5292" s="1"/>
  <c r="J652" i="5292"/>
  <c r="M652" i="5292" s="1"/>
  <c r="J648" i="5292"/>
  <c r="M648" i="5292" s="1"/>
  <c r="J644" i="5292"/>
  <c r="M644" i="5292" s="1"/>
  <c r="J640" i="5292"/>
  <c r="M640" i="5292" s="1"/>
  <c r="J636" i="5292"/>
  <c r="M636" i="5292" s="1"/>
  <c r="J632" i="5292"/>
  <c r="M632" i="5292" s="1"/>
  <c r="J628" i="5292"/>
  <c r="M628" i="5292" s="1"/>
  <c r="J624" i="5292"/>
  <c r="M624" i="5292" s="1"/>
  <c r="J620" i="5292"/>
  <c r="M620" i="5292" s="1"/>
  <c r="J616" i="5292"/>
  <c r="M616" i="5292" s="1"/>
  <c r="J612" i="5292"/>
  <c r="M612" i="5292" s="1"/>
  <c r="J608" i="5292"/>
  <c r="M608" i="5292" s="1"/>
  <c r="J604" i="5292"/>
  <c r="M604" i="5292" s="1"/>
  <c r="J600" i="5292"/>
  <c r="M600" i="5292" s="1"/>
  <c r="J596" i="5292"/>
  <c r="M596" i="5292" s="1"/>
  <c r="J592" i="5292"/>
  <c r="M592" i="5292" s="1"/>
  <c r="J588" i="5292"/>
  <c r="M588" i="5292" s="1"/>
  <c r="J584" i="5292"/>
  <c r="M584" i="5292" s="1"/>
  <c r="J580" i="5292"/>
  <c r="M580" i="5292" s="1"/>
  <c r="J576" i="5292"/>
  <c r="M576" i="5292" s="1"/>
  <c r="J572" i="5292"/>
  <c r="M572" i="5292" s="1"/>
  <c r="J568" i="5292"/>
  <c r="M568" i="5292" s="1"/>
  <c r="J564" i="5292"/>
  <c r="M564" i="5292" s="1"/>
  <c r="J560" i="5292"/>
  <c r="M560" i="5292" s="1"/>
  <c r="J556" i="5292"/>
  <c r="M556" i="5292" s="1"/>
  <c r="J552" i="5292"/>
  <c r="M552" i="5292" s="1"/>
  <c r="J548" i="5292"/>
  <c r="M548" i="5292" s="1"/>
  <c r="J544" i="5292"/>
  <c r="M544" i="5292" s="1"/>
  <c r="J540" i="5292"/>
  <c r="M540" i="5292" s="1"/>
  <c r="J536" i="5292"/>
  <c r="M536" i="5292" s="1"/>
  <c r="J532" i="5292"/>
  <c r="M532" i="5292" s="1"/>
  <c r="J528" i="5292"/>
  <c r="M528" i="5292" s="1"/>
  <c r="J524" i="5292"/>
  <c r="M524" i="5292" s="1"/>
  <c r="J520" i="5292"/>
  <c r="M520" i="5292" s="1"/>
  <c r="J516" i="5292"/>
  <c r="M516" i="5292" s="1"/>
  <c r="J512" i="5292"/>
  <c r="M512" i="5292" s="1"/>
  <c r="J508" i="5292"/>
  <c r="M508" i="5292" s="1"/>
  <c r="J504" i="5292"/>
  <c r="M504" i="5292" s="1"/>
  <c r="J500" i="5292"/>
  <c r="M500" i="5292" s="1"/>
  <c r="J496" i="5292"/>
  <c r="M496" i="5292" s="1"/>
  <c r="J492" i="5292"/>
  <c r="M492" i="5292" s="1"/>
  <c r="J488" i="5292"/>
  <c r="M488" i="5292" s="1"/>
  <c r="J484" i="5292"/>
  <c r="M484" i="5292" s="1"/>
  <c r="J480" i="5292"/>
  <c r="M480" i="5292" s="1"/>
  <c r="J476" i="5292"/>
  <c r="M476" i="5292" s="1"/>
  <c r="J472" i="5292"/>
  <c r="M472" i="5292" s="1"/>
  <c r="J468" i="5292"/>
  <c r="M468" i="5292" s="1"/>
  <c r="J464" i="5292"/>
  <c r="M464" i="5292" s="1"/>
  <c r="J460" i="5292"/>
  <c r="M460" i="5292" s="1"/>
  <c r="J456" i="5292"/>
  <c r="M456" i="5292" s="1"/>
  <c r="J452" i="5292"/>
  <c r="M452" i="5292" s="1"/>
  <c r="J448" i="5292"/>
  <c r="M448" i="5292" s="1"/>
  <c r="J444" i="5292"/>
  <c r="M444" i="5292" s="1"/>
  <c r="J440" i="5292"/>
  <c r="M440" i="5292" s="1"/>
  <c r="J436" i="5292"/>
  <c r="M436" i="5292" s="1"/>
  <c r="J432" i="5292"/>
  <c r="M432" i="5292" s="1"/>
  <c r="J428" i="5292"/>
  <c r="M428" i="5292" s="1"/>
  <c r="J424" i="5292"/>
  <c r="M424" i="5292" s="1"/>
  <c r="J420" i="5292"/>
  <c r="M420" i="5292" s="1"/>
  <c r="J416" i="5292"/>
  <c r="M416" i="5292" s="1"/>
  <c r="J412" i="5292"/>
  <c r="M412" i="5292" s="1"/>
  <c r="J408" i="5292"/>
  <c r="M408" i="5292" s="1"/>
  <c r="J404" i="5292"/>
  <c r="M404" i="5292" s="1"/>
  <c r="J400" i="5292"/>
  <c r="M400" i="5292" s="1"/>
  <c r="J396" i="5292"/>
  <c r="M396" i="5292" s="1"/>
  <c r="J392" i="5292"/>
  <c r="M392" i="5292" s="1"/>
  <c r="J388" i="5292"/>
  <c r="M388" i="5292" s="1"/>
  <c r="J384" i="5292"/>
  <c r="M384" i="5292" s="1"/>
  <c r="J380" i="5292"/>
  <c r="M380" i="5292" s="1"/>
  <c r="J376" i="5292"/>
  <c r="M376" i="5292" s="1"/>
  <c r="J372" i="5292"/>
  <c r="M372" i="5292" s="1"/>
  <c r="J368" i="5292"/>
  <c r="M368" i="5292" s="1"/>
  <c r="J364" i="5292"/>
  <c r="M364" i="5292" s="1"/>
  <c r="J360" i="5292"/>
  <c r="M360" i="5292" s="1"/>
  <c r="J356" i="5292"/>
  <c r="M356" i="5292" s="1"/>
  <c r="J352" i="5292"/>
  <c r="M352" i="5292" s="1"/>
  <c r="J348" i="5292"/>
  <c r="M348" i="5292" s="1"/>
  <c r="J344" i="5292"/>
  <c r="M344" i="5292" s="1"/>
  <c r="J340" i="5292"/>
  <c r="M340" i="5292" s="1"/>
  <c r="J336" i="5292"/>
  <c r="M336" i="5292" s="1"/>
  <c r="J332" i="5292"/>
  <c r="M332" i="5292" s="1"/>
  <c r="J328" i="5292"/>
  <c r="M328" i="5292" s="1"/>
  <c r="J324" i="5292"/>
  <c r="M324" i="5292" s="1"/>
  <c r="J320" i="5292"/>
  <c r="M320" i="5292" s="1"/>
  <c r="J316" i="5292"/>
  <c r="M316" i="5292" s="1"/>
  <c r="J312" i="5292"/>
  <c r="M312" i="5292" s="1"/>
  <c r="J308" i="5292"/>
  <c r="M308" i="5292" s="1"/>
  <c r="J304" i="5292"/>
  <c r="M304" i="5292" s="1"/>
  <c r="J300" i="5292"/>
  <c r="M300" i="5292" s="1"/>
  <c r="J296" i="5292"/>
  <c r="M296" i="5292" s="1"/>
  <c r="J292" i="5292"/>
  <c r="M292" i="5292" s="1"/>
  <c r="J288" i="5292"/>
  <c r="M288" i="5292" s="1"/>
  <c r="J284" i="5292"/>
  <c r="M284" i="5292" s="1"/>
  <c r="J280" i="5292"/>
  <c r="M280" i="5292" s="1"/>
  <c r="J276" i="5292"/>
  <c r="M276" i="5292" s="1"/>
  <c r="J272" i="5292"/>
  <c r="M272" i="5292" s="1"/>
  <c r="J268" i="5292"/>
  <c r="M268" i="5292" s="1"/>
  <c r="J264" i="5292"/>
  <c r="M264" i="5292" s="1"/>
  <c r="J260" i="5292"/>
  <c r="M260" i="5292" s="1"/>
  <c r="J256" i="5292"/>
  <c r="M256" i="5292" s="1"/>
  <c r="J252" i="5292"/>
  <c r="M252" i="5292" s="1"/>
  <c r="J248" i="5292"/>
  <c r="M248" i="5292" s="1"/>
  <c r="J244" i="5292"/>
  <c r="M244" i="5292" s="1"/>
  <c r="J240" i="5292"/>
  <c r="M240" i="5292" s="1"/>
  <c r="J236" i="5292"/>
  <c r="M236" i="5292" s="1"/>
  <c r="J232" i="5292"/>
  <c r="M232" i="5292" s="1"/>
  <c r="J228" i="5292"/>
  <c r="M228" i="5292" s="1"/>
  <c r="J224" i="5292"/>
  <c r="M224" i="5292" s="1"/>
  <c r="J220" i="5292"/>
  <c r="M220" i="5292" s="1"/>
  <c r="J216" i="5292"/>
  <c r="M216" i="5292" s="1"/>
  <c r="J212" i="5292"/>
  <c r="M212" i="5292" s="1"/>
  <c r="J208" i="5292"/>
  <c r="M208" i="5292" s="1"/>
  <c r="J204" i="5292"/>
  <c r="M204" i="5292" s="1"/>
  <c r="J200" i="5292"/>
  <c r="M200" i="5292" s="1"/>
  <c r="J196" i="5292"/>
  <c r="M196" i="5292" s="1"/>
  <c r="J192" i="5292"/>
  <c r="M192" i="5292" s="1"/>
  <c r="J188" i="5292"/>
  <c r="M188" i="5292" s="1"/>
  <c r="J184" i="5292"/>
  <c r="M184" i="5292" s="1"/>
  <c r="J180" i="5292"/>
  <c r="M180" i="5292" s="1"/>
  <c r="J176" i="5292"/>
  <c r="M176" i="5292" s="1"/>
  <c r="J172" i="5292"/>
  <c r="M172" i="5292" s="1"/>
  <c r="J168" i="5292"/>
  <c r="M168" i="5292" s="1"/>
  <c r="J164" i="5292"/>
  <c r="M164" i="5292" s="1"/>
  <c r="J160" i="5292"/>
  <c r="M160" i="5292" s="1"/>
  <c r="J156" i="5292"/>
  <c r="M156" i="5292" s="1"/>
  <c r="J152" i="5292"/>
  <c r="M152" i="5292" s="1"/>
  <c r="J148" i="5292"/>
  <c r="M148" i="5292" s="1"/>
  <c r="J144" i="5292"/>
  <c r="M144" i="5292" s="1"/>
  <c r="J140" i="5292"/>
  <c r="M140" i="5292" s="1"/>
  <c r="J136" i="5292"/>
  <c r="M136" i="5292" s="1"/>
  <c r="J132" i="5292"/>
  <c r="M132" i="5292" s="1"/>
  <c r="J128" i="5292"/>
  <c r="M128" i="5292" s="1"/>
  <c r="J124" i="5292"/>
  <c r="M124" i="5292" s="1"/>
  <c r="J120" i="5292"/>
  <c r="M120" i="5292" s="1"/>
  <c r="J116" i="5292"/>
  <c r="M116" i="5292" s="1"/>
  <c r="J112" i="5292"/>
  <c r="M112" i="5292" s="1"/>
  <c r="J108" i="5292"/>
  <c r="M108" i="5292" s="1"/>
  <c r="J104" i="5292"/>
  <c r="M104" i="5292" s="1"/>
  <c r="J100" i="5292"/>
  <c r="M100" i="5292" s="1"/>
  <c r="J96" i="5292"/>
  <c r="M96" i="5292" s="1"/>
  <c r="J92" i="5292"/>
  <c r="M92" i="5292" s="1"/>
  <c r="J88" i="5292"/>
  <c r="M88" i="5292" s="1"/>
  <c r="J84" i="5292"/>
  <c r="M84" i="5292" s="1"/>
  <c r="J80" i="5292"/>
  <c r="M80" i="5292" s="1"/>
  <c r="J76" i="5292"/>
  <c r="M76" i="5292" s="1"/>
  <c r="J72" i="5292"/>
  <c r="M72" i="5292" s="1"/>
  <c r="J68" i="5292"/>
  <c r="M68" i="5292" s="1"/>
  <c r="J64" i="5292"/>
  <c r="M64" i="5292" s="1"/>
  <c r="J60" i="5292"/>
  <c r="M60" i="5292" s="1"/>
  <c r="J56" i="5292"/>
  <c r="M56" i="5292" s="1"/>
  <c r="J52" i="5292"/>
  <c r="M52" i="5292" s="1"/>
  <c r="J48" i="5292"/>
  <c r="M48" i="5292" s="1"/>
  <c r="J44" i="5292"/>
  <c r="M44" i="5292" s="1"/>
  <c r="J730" i="5292"/>
  <c r="M730" i="5292" s="1"/>
  <c r="J714" i="5292"/>
  <c r="M714" i="5292" s="1"/>
  <c r="J698" i="5292"/>
  <c r="M698" i="5292" s="1"/>
  <c r="J682" i="5292"/>
  <c r="M682" i="5292" s="1"/>
  <c r="J666" i="5292"/>
  <c r="M666" i="5292" s="1"/>
  <c r="J650" i="5292"/>
  <c r="M650" i="5292" s="1"/>
  <c r="J641" i="5292"/>
  <c r="M641" i="5292" s="1"/>
  <c r="J635" i="5292"/>
  <c r="M635" i="5292" s="1"/>
  <c r="J630" i="5292"/>
  <c r="M630" i="5292" s="1"/>
  <c r="J625" i="5292"/>
  <c r="M625" i="5292" s="1"/>
  <c r="J619" i="5292"/>
  <c r="M619" i="5292" s="1"/>
  <c r="J614" i="5292"/>
  <c r="M614" i="5292" s="1"/>
  <c r="J609" i="5292"/>
  <c r="M609" i="5292" s="1"/>
  <c r="J603" i="5292"/>
  <c r="M603" i="5292" s="1"/>
  <c r="J598" i="5292"/>
  <c r="M598" i="5292" s="1"/>
  <c r="J593" i="5292"/>
  <c r="M593" i="5292" s="1"/>
  <c r="J587" i="5292"/>
  <c r="M587" i="5292" s="1"/>
  <c r="J582" i="5292"/>
  <c r="M582" i="5292" s="1"/>
  <c r="J577" i="5292"/>
  <c r="M577" i="5292" s="1"/>
  <c r="J571" i="5292"/>
  <c r="M571" i="5292" s="1"/>
  <c r="J566" i="5292"/>
  <c r="M566" i="5292" s="1"/>
  <c r="J561" i="5292"/>
  <c r="M561" i="5292" s="1"/>
  <c r="J555" i="5292"/>
  <c r="M555" i="5292" s="1"/>
  <c r="J550" i="5292"/>
  <c r="M550" i="5292" s="1"/>
  <c r="J545" i="5292"/>
  <c r="M545" i="5292" s="1"/>
  <c r="J539" i="5292"/>
  <c r="M539" i="5292" s="1"/>
  <c r="J534" i="5292"/>
  <c r="M534" i="5292" s="1"/>
  <c r="J529" i="5292"/>
  <c r="M529" i="5292" s="1"/>
  <c r="J523" i="5292"/>
  <c r="M523" i="5292" s="1"/>
  <c r="J518" i="5292"/>
  <c r="M518" i="5292" s="1"/>
  <c r="J513" i="5292"/>
  <c r="M513" i="5292" s="1"/>
  <c r="J507" i="5292"/>
  <c r="M507" i="5292" s="1"/>
  <c r="J502" i="5292"/>
  <c r="M502" i="5292" s="1"/>
  <c r="J497" i="5292"/>
  <c r="M497" i="5292" s="1"/>
  <c r="J491" i="5292"/>
  <c r="M491" i="5292" s="1"/>
  <c r="J486" i="5292"/>
  <c r="M486" i="5292" s="1"/>
  <c r="J481" i="5292"/>
  <c r="M481" i="5292" s="1"/>
  <c r="J475" i="5292"/>
  <c r="M475" i="5292" s="1"/>
  <c r="J470" i="5292"/>
  <c r="M470" i="5292" s="1"/>
  <c r="J465" i="5292"/>
  <c r="M465" i="5292" s="1"/>
  <c r="J459" i="5292"/>
  <c r="M459" i="5292" s="1"/>
  <c r="J454" i="5292"/>
  <c r="M454" i="5292" s="1"/>
  <c r="J449" i="5292"/>
  <c r="M449" i="5292" s="1"/>
  <c r="J443" i="5292"/>
  <c r="M443" i="5292" s="1"/>
  <c r="J438" i="5292"/>
  <c r="M438" i="5292" s="1"/>
  <c r="J433" i="5292"/>
  <c r="M433" i="5292" s="1"/>
  <c r="J427" i="5292"/>
  <c r="M427" i="5292" s="1"/>
  <c r="J422" i="5292"/>
  <c r="M422" i="5292" s="1"/>
  <c r="J417" i="5292"/>
  <c r="M417" i="5292" s="1"/>
  <c r="J411" i="5292"/>
  <c r="M411" i="5292" s="1"/>
  <c r="J406" i="5292"/>
  <c r="M406" i="5292" s="1"/>
  <c r="J401" i="5292"/>
  <c r="M401" i="5292" s="1"/>
  <c r="J395" i="5292"/>
  <c r="M395" i="5292" s="1"/>
  <c r="J390" i="5292"/>
  <c r="M390" i="5292" s="1"/>
  <c r="J385" i="5292"/>
  <c r="M385" i="5292" s="1"/>
  <c r="J379" i="5292"/>
  <c r="M379" i="5292" s="1"/>
  <c r="J374" i="5292"/>
  <c r="M374" i="5292" s="1"/>
  <c r="J369" i="5292"/>
  <c r="M369" i="5292" s="1"/>
  <c r="J363" i="5292"/>
  <c r="M363" i="5292" s="1"/>
  <c r="J358" i="5292"/>
  <c r="M358" i="5292" s="1"/>
  <c r="J353" i="5292"/>
  <c r="M353" i="5292" s="1"/>
  <c r="J347" i="5292"/>
  <c r="M347" i="5292" s="1"/>
  <c r="J342" i="5292"/>
  <c r="M342" i="5292" s="1"/>
  <c r="J337" i="5292"/>
  <c r="M337" i="5292" s="1"/>
  <c r="J331" i="5292"/>
  <c r="M331" i="5292" s="1"/>
  <c r="J326" i="5292"/>
  <c r="M326" i="5292" s="1"/>
  <c r="J321" i="5292"/>
  <c r="M321" i="5292" s="1"/>
  <c r="J315" i="5292"/>
  <c r="M315" i="5292" s="1"/>
  <c r="J310" i="5292"/>
  <c r="M310" i="5292" s="1"/>
  <c r="J305" i="5292"/>
  <c r="M305" i="5292" s="1"/>
  <c r="J299" i="5292"/>
  <c r="M299" i="5292" s="1"/>
  <c r="J294" i="5292"/>
  <c r="M294" i="5292" s="1"/>
  <c r="J289" i="5292"/>
  <c r="M289" i="5292" s="1"/>
  <c r="J283" i="5292"/>
  <c r="M283" i="5292" s="1"/>
  <c r="J278" i="5292"/>
  <c r="M278" i="5292" s="1"/>
  <c r="J273" i="5292"/>
  <c r="M273" i="5292" s="1"/>
  <c r="J267" i="5292"/>
  <c r="M267" i="5292" s="1"/>
  <c r="J262" i="5292"/>
  <c r="M262" i="5292" s="1"/>
  <c r="J257" i="5292"/>
  <c r="M257" i="5292" s="1"/>
  <c r="J251" i="5292"/>
  <c r="M251" i="5292" s="1"/>
  <c r="J246" i="5292"/>
  <c r="M246" i="5292" s="1"/>
  <c r="J241" i="5292"/>
  <c r="M241" i="5292" s="1"/>
  <c r="J235" i="5292"/>
  <c r="M235" i="5292" s="1"/>
  <c r="J230" i="5292"/>
  <c r="M230" i="5292" s="1"/>
  <c r="J225" i="5292"/>
  <c r="M225" i="5292" s="1"/>
  <c r="J219" i="5292"/>
  <c r="M219" i="5292" s="1"/>
  <c r="J214" i="5292"/>
  <c r="M214" i="5292" s="1"/>
  <c r="J209" i="5292"/>
  <c r="M209" i="5292" s="1"/>
  <c r="J203" i="5292"/>
  <c r="M203" i="5292" s="1"/>
  <c r="J198" i="5292"/>
  <c r="M198" i="5292" s="1"/>
  <c r="J193" i="5292"/>
  <c r="M193" i="5292" s="1"/>
  <c r="J187" i="5292"/>
  <c r="M187" i="5292" s="1"/>
  <c r="J182" i="5292"/>
  <c r="M182" i="5292" s="1"/>
  <c r="J177" i="5292"/>
  <c r="M177" i="5292" s="1"/>
  <c r="J171" i="5292"/>
  <c r="M171" i="5292" s="1"/>
  <c r="J166" i="5292"/>
  <c r="M166" i="5292" s="1"/>
  <c r="J161" i="5292"/>
  <c r="M161" i="5292" s="1"/>
  <c r="J155" i="5292"/>
  <c r="M155" i="5292" s="1"/>
  <c r="J150" i="5292"/>
  <c r="M150" i="5292" s="1"/>
  <c r="J145" i="5292"/>
  <c r="M145" i="5292" s="1"/>
  <c r="J139" i="5292"/>
  <c r="M139" i="5292" s="1"/>
  <c r="J134" i="5292"/>
  <c r="M134" i="5292" s="1"/>
  <c r="J129" i="5292"/>
  <c r="M129" i="5292" s="1"/>
  <c r="J123" i="5292"/>
  <c r="M123" i="5292" s="1"/>
  <c r="J118" i="5292"/>
  <c r="M118" i="5292" s="1"/>
  <c r="J113" i="5292"/>
  <c r="M113" i="5292" s="1"/>
  <c r="J107" i="5292"/>
  <c r="M107" i="5292" s="1"/>
  <c r="J102" i="5292"/>
  <c r="M102" i="5292" s="1"/>
  <c r="J97" i="5292"/>
  <c r="M97" i="5292" s="1"/>
  <c r="J91" i="5292"/>
  <c r="M91" i="5292" s="1"/>
  <c r="J86" i="5292"/>
  <c r="M86" i="5292" s="1"/>
  <c r="J81" i="5292"/>
  <c r="M81" i="5292" s="1"/>
  <c r="J75" i="5292"/>
  <c r="M75" i="5292" s="1"/>
  <c r="J70" i="5292"/>
  <c r="M70" i="5292" s="1"/>
  <c r="J65" i="5292"/>
  <c r="M65" i="5292" s="1"/>
  <c r="J59" i="5292"/>
  <c r="M59" i="5292" s="1"/>
  <c r="J54" i="5292"/>
  <c r="M54" i="5292" s="1"/>
  <c r="J49" i="5292"/>
  <c r="M49" i="5292" s="1"/>
  <c r="J43" i="5292"/>
  <c r="M43" i="5292" s="1"/>
  <c r="J39" i="5292"/>
  <c r="M39" i="5292" s="1"/>
  <c r="J35" i="5292"/>
  <c r="M35" i="5292" s="1"/>
  <c r="J31" i="5292"/>
  <c r="M31" i="5292" s="1"/>
  <c r="J27" i="5292"/>
  <c r="M27" i="5292" s="1"/>
  <c r="J23" i="5292"/>
  <c r="M23" i="5292" s="1"/>
  <c r="J19" i="5292"/>
  <c r="M19" i="5292" s="1"/>
  <c r="J15" i="5292"/>
  <c r="M15" i="5292" s="1"/>
  <c r="J11" i="5292"/>
  <c r="M11" i="5292" s="1"/>
  <c r="K1133" i="5292"/>
  <c r="K1121" i="5292"/>
  <c r="K1109" i="5292"/>
  <c r="K1097" i="5292"/>
  <c r="K1085" i="5292"/>
  <c r="K1073" i="5292"/>
  <c r="K1061" i="5292"/>
  <c r="K1049" i="5292"/>
  <c r="K1037" i="5292"/>
  <c r="K1025" i="5292"/>
  <c r="K1013" i="5292"/>
  <c r="K1001" i="5292"/>
  <c r="K989" i="5292"/>
  <c r="K977" i="5292"/>
  <c r="K965" i="5292"/>
  <c r="K957" i="5292"/>
  <c r="K953" i="5292"/>
  <c r="K949" i="5292"/>
  <c r="K945" i="5292"/>
  <c r="K941" i="5292"/>
  <c r="K937" i="5292"/>
  <c r="K933" i="5292"/>
  <c r="K929" i="5292"/>
  <c r="K925" i="5292"/>
  <c r="K921" i="5292"/>
  <c r="K917" i="5292"/>
  <c r="K913" i="5292"/>
  <c r="K909" i="5292"/>
  <c r="K905" i="5292"/>
  <c r="K901" i="5292"/>
  <c r="K897" i="5292"/>
  <c r="K893" i="5292"/>
  <c r="K889" i="5292"/>
  <c r="K885" i="5292"/>
  <c r="K881" i="5292"/>
  <c r="K877" i="5292"/>
  <c r="K873" i="5292"/>
  <c r="K869" i="5292"/>
  <c r="K865" i="5292"/>
  <c r="K861" i="5292"/>
  <c r="K857" i="5292"/>
  <c r="K853" i="5292"/>
  <c r="K849" i="5292"/>
  <c r="K845" i="5292"/>
  <c r="K841" i="5292"/>
  <c r="K837" i="5292"/>
  <c r="K833" i="5292"/>
  <c r="K829" i="5292"/>
  <c r="K825" i="5292"/>
  <c r="K821" i="5292"/>
  <c r="K817" i="5292"/>
  <c r="K813" i="5292"/>
  <c r="K809" i="5292"/>
  <c r="K805" i="5292"/>
  <c r="K801" i="5292"/>
  <c r="K797" i="5292"/>
  <c r="K793" i="5292"/>
  <c r="K789" i="5292"/>
  <c r="K785" i="5292"/>
  <c r="K781" i="5292"/>
  <c r="K777" i="5292"/>
  <c r="K773" i="5292"/>
  <c r="K769" i="5292"/>
  <c r="K765" i="5292"/>
  <c r="K761" i="5292"/>
  <c r="K757" i="5292"/>
  <c r="K753" i="5292"/>
  <c r="K749" i="5292"/>
  <c r="K745" i="5292"/>
  <c r="K741" i="5292"/>
  <c r="K737" i="5292"/>
  <c r="K733" i="5292"/>
  <c r="K729" i="5292"/>
  <c r="K725" i="5292"/>
  <c r="K721" i="5292"/>
  <c r="K717" i="5292"/>
  <c r="J726" i="5292"/>
  <c r="M726" i="5292" s="1"/>
  <c r="J710" i="5292"/>
  <c r="M710" i="5292" s="1"/>
  <c r="J694" i="5292"/>
  <c r="M694" i="5292" s="1"/>
  <c r="J678" i="5292"/>
  <c r="M678" i="5292" s="1"/>
  <c r="J662" i="5292"/>
  <c r="M662" i="5292" s="1"/>
  <c r="J646" i="5292"/>
  <c r="M646" i="5292" s="1"/>
  <c r="J639" i="5292"/>
  <c r="M639" i="5292" s="1"/>
  <c r="J634" i="5292"/>
  <c r="M634" i="5292" s="1"/>
  <c r="J629" i="5292"/>
  <c r="M629" i="5292" s="1"/>
  <c r="J623" i="5292"/>
  <c r="M623" i="5292" s="1"/>
  <c r="J618" i="5292"/>
  <c r="M618" i="5292" s="1"/>
  <c r="J613" i="5292"/>
  <c r="M613" i="5292" s="1"/>
  <c r="J607" i="5292"/>
  <c r="M607" i="5292" s="1"/>
  <c r="J602" i="5292"/>
  <c r="M602" i="5292" s="1"/>
  <c r="J597" i="5292"/>
  <c r="M597" i="5292" s="1"/>
  <c r="J591" i="5292"/>
  <c r="M591" i="5292" s="1"/>
  <c r="J586" i="5292"/>
  <c r="M586" i="5292" s="1"/>
  <c r="J581" i="5292"/>
  <c r="M581" i="5292" s="1"/>
  <c r="J575" i="5292"/>
  <c r="M575" i="5292" s="1"/>
  <c r="J570" i="5292"/>
  <c r="M570" i="5292" s="1"/>
  <c r="J565" i="5292"/>
  <c r="M565" i="5292" s="1"/>
  <c r="J559" i="5292"/>
  <c r="M559" i="5292" s="1"/>
  <c r="J554" i="5292"/>
  <c r="M554" i="5292" s="1"/>
  <c r="J549" i="5292"/>
  <c r="M549" i="5292" s="1"/>
  <c r="J543" i="5292"/>
  <c r="M543" i="5292" s="1"/>
  <c r="J538" i="5292"/>
  <c r="M538" i="5292" s="1"/>
  <c r="J533" i="5292"/>
  <c r="M533" i="5292" s="1"/>
  <c r="J527" i="5292"/>
  <c r="M527" i="5292" s="1"/>
  <c r="J522" i="5292"/>
  <c r="M522" i="5292" s="1"/>
  <c r="J517" i="5292"/>
  <c r="M517" i="5292" s="1"/>
  <c r="J511" i="5292"/>
  <c r="M511" i="5292" s="1"/>
  <c r="J506" i="5292"/>
  <c r="M506" i="5292" s="1"/>
  <c r="J501" i="5292"/>
  <c r="M501" i="5292" s="1"/>
  <c r="J495" i="5292"/>
  <c r="M495" i="5292" s="1"/>
  <c r="J490" i="5292"/>
  <c r="M490" i="5292" s="1"/>
  <c r="J485" i="5292"/>
  <c r="M485" i="5292" s="1"/>
  <c r="J479" i="5292"/>
  <c r="M479" i="5292" s="1"/>
  <c r="J474" i="5292"/>
  <c r="M474" i="5292" s="1"/>
  <c r="J469" i="5292"/>
  <c r="M469" i="5292" s="1"/>
  <c r="J463" i="5292"/>
  <c r="M463" i="5292" s="1"/>
  <c r="J458" i="5292"/>
  <c r="M458" i="5292" s="1"/>
  <c r="J453" i="5292"/>
  <c r="M453" i="5292" s="1"/>
  <c r="J447" i="5292"/>
  <c r="M447" i="5292" s="1"/>
  <c r="J442" i="5292"/>
  <c r="M442" i="5292" s="1"/>
  <c r="J437" i="5292"/>
  <c r="M437" i="5292" s="1"/>
  <c r="J431" i="5292"/>
  <c r="M431" i="5292" s="1"/>
  <c r="J426" i="5292"/>
  <c r="M426" i="5292" s="1"/>
  <c r="J421" i="5292"/>
  <c r="M421" i="5292" s="1"/>
  <c r="J415" i="5292"/>
  <c r="M415" i="5292" s="1"/>
  <c r="J410" i="5292"/>
  <c r="M410" i="5292" s="1"/>
  <c r="J405" i="5292"/>
  <c r="M405" i="5292" s="1"/>
  <c r="J399" i="5292"/>
  <c r="M399" i="5292" s="1"/>
  <c r="J394" i="5292"/>
  <c r="M394" i="5292" s="1"/>
  <c r="J389" i="5292"/>
  <c r="M389" i="5292" s="1"/>
  <c r="J383" i="5292"/>
  <c r="M383" i="5292" s="1"/>
  <c r="J378" i="5292"/>
  <c r="M378" i="5292" s="1"/>
  <c r="J373" i="5292"/>
  <c r="M373" i="5292" s="1"/>
  <c r="J367" i="5292"/>
  <c r="M367" i="5292" s="1"/>
  <c r="J362" i="5292"/>
  <c r="M362" i="5292" s="1"/>
  <c r="J357" i="5292"/>
  <c r="M357" i="5292" s="1"/>
  <c r="J351" i="5292"/>
  <c r="M351" i="5292" s="1"/>
  <c r="J346" i="5292"/>
  <c r="M346" i="5292" s="1"/>
  <c r="J341" i="5292"/>
  <c r="M341" i="5292" s="1"/>
  <c r="J335" i="5292"/>
  <c r="M335" i="5292" s="1"/>
  <c r="J330" i="5292"/>
  <c r="M330" i="5292" s="1"/>
  <c r="J325" i="5292"/>
  <c r="M325" i="5292" s="1"/>
  <c r="J319" i="5292"/>
  <c r="M319" i="5292" s="1"/>
  <c r="J314" i="5292"/>
  <c r="M314" i="5292" s="1"/>
  <c r="J309" i="5292"/>
  <c r="M309" i="5292" s="1"/>
  <c r="J303" i="5292"/>
  <c r="M303" i="5292" s="1"/>
  <c r="J298" i="5292"/>
  <c r="M298" i="5292" s="1"/>
  <c r="J293" i="5292"/>
  <c r="M293" i="5292" s="1"/>
  <c r="J287" i="5292"/>
  <c r="M287" i="5292" s="1"/>
  <c r="J282" i="5292"/>
  <c r="M282" i="5292" s="1"/>
  <c r="J277" i="5292"/>
  <c r="M277" i="5292" s="1"/>
  <c r="J271" i="5292"/>
  <c r="M271" i="5292" s="1"/>
  <c r="J266" i="5292"/>
  <c r="M266" i="5292" s="1"/>
  <c r="J261" i="5292"/>
  <c r="M261" i="5292" s="1"/>
  <c r="J255" i="5292"/>
  <c r="M255" i="5292" s="1"/>
  <c r="J250" i="5292"/>
  <c r="M250" i="5292" s="1"/>
  <c r="J245" i="5292"/>
  <c r="M245" i="5292" s="1"/>
  <c r="J239" i="5292"/>
  <c r="M239" i="5292" s="1"/>
  <c r="J234" i="5292"/>
  <c r="M234" i="5292" s="1"/>
  <c r="J229" i="5292"/>
  <c r="M229" i="5292" s="1"/>
  <c r="J223" i="5292"/>
  <c r="M223" i="5292" s="1"/>
  <c r="J218" i="5292"/>
  <c r="M218" i="5292" s="1"/>
  <c r="J213" i="5292"/>
  <c r="M213" i="5292" s="1"/>
  <c r="J207" i="5292"/>
  <c r="M207" i="5292" s="1"/>
  <c r="J202" i="5292"/>
  <c r="M202" i="5292" s="1"/>
  <c r="J197" i="5292"/>
  <c r="M197" i="5292" s="1"/>
  <c r="J191" i="5292"/>
  <c r="M191" i="5292" s="1"/>
  <c r="J186" i="5292"/>
  <c r="M186" i="5292" s="1"/>
  <c r="J181" i="5292"/>
  <c r="M181" i="5292" s="1"/>
  <c r="J175" i="5292"/>
  <c r="M175" i="5292" s="1"/>
  <c r="J170" i="5292"/>
  <c r="M170" i="5292" s="1"/>
  <c r="J165" i="5292"/>
  <c r="M165" i="5292" s="1"/>
  <c r="J159" i="5292"/>
  <c r="M159" i="5292" s="1"/>
  <c r="J154" i="5292"/>
  <c r="M154" i="5292" s="1"/>
  <c r="J149" i="5292"/>
  <c r="M149" i="5292" s="1"/>
  <c r="J143" i="5292"/>
  <c r="M143" i="5292" s="1"/>
  <c r="J138" i="5292"/>
  <c r="M138" i="5292" s="1"/>
  <c r="J133" i="5292"/>
  <c r="M133" i="5292" s="1"/>
  <c r="J127" i="5292"/>
  <c r="M127" i="5292" s="1"/>
  <c r="J122" i="5292"/>
  <c r="M122" i="5292" s="1"/>
  <c r="J117" i="5292"/>
  <c r="M117" i="5292" s="1"/>
  <c r="J111" i="5292"/>
  <c r="M111" i="5292" s="1"/>
  <c r="J106" i="5292"/>
  <c r="M106" i="5292" s="1"/>
  <c r="J101" i="5292"/>
  <c r="M101" i="5292" s="1"/>
  <c r="J95" i="5292"/>
  <c r="M95" i="5292" s="1"/>
  <c r="J90" i="5292"/>
  <c r="M90" i="5292" s="1"/>
  <c r="J85" i="5292"/>
  <c r="M85" i="5292" s="1"/>
  <c r="J79" i="5292"/>
  <c r="M79" i="5292" s="1"/>
  <c r="J74" i="5292"/>
  <c r="M74" i="5292" s="1"/>
  <c r="J69" i="5292"/>
  <c r="M69" i="5292" s="1"/>
  <c r="J63" i="5292"/>
  <c r="M63" i="5292" s="1"/>
  <c r="J58" i="5292"/>
  <c r="M58" i="5292" s="1"/>
  <c r="J53" i="5292"/>
  <c r="M53" i="5292" s="1"/>
  <c r="J47" i="5292"/>
  <c r="M47" i="5292" s="1"/>
  <c r="J42" i="5292"/>
  <c r="M42" i="5292" s="1"/>
  <c r="J38" i="5292"/>
  <c r="M38" i="5292" s="1"/>
  <c r="J34" i="5292"/>
  <c r="M34" i="5292" s="1"/>
  <c r="J30" i="5292"/>
  <c r="M30" i="5292" s="1"/>
  <c r="J26" i="5292"/>
  <c r="M26" i="5292" s="1"/>
  <c r="J22" i="5292"/>
  <c r="M22" i="5292" s="1"/>
  <c r="J18" i="5292"/>
  <c r="M18" i="5292" s="1"/>
  <c r="J14" i="5292"/>
  <c r="M14" i="5292" s="1"/>
  <c r="J10" i="5292"/>
  <c r="M10" i="5292" s="1"/>
  <c r="J722" i="5292"/>
  <c r="M722" i="5292" s="1"/>
  <c r="J706" i="5292"/>
  <c r="M706" i="5292" s="1"/>
  <c r="J690" i="5292"/>
  <c r="M690" i="5292" s="1"/>
  <c r="J674" i="5292"/>
  <c r="M674" i="5292" s="1"/>
  <c r="J658" i="5292"/>
  <c r="M658" i="5292" s="1"/>
  <c r="J643" i="5292"/>
  <c r="M643" i="5292" s="1"/>
  <c r="J638" i="5292"/>
  <c r="M638" i="5292" s="1"/>
  <c r="J633" i="5292"/>
  <c r="M633" i="5292" s="1"/>
  <c r="J627" i="5292"/>
  <c r="M627" i="5292" s="1"/>
  <c r="J622" i="5292"/>
  <c r="M622" i="5292" s="1"/>
  <c r="J617" i="5292"/>
  <c r="M617" i="5292" s="1"/>
  <c r="J611" i="5292"/>
  <c r="M611" i="5292" s="1"/>
  <c r="J606" i="5292"/>
  <c r="M606" i="5292" s="1"/>
  <c r="J601" i="5292"/>
  <c r="M601" i="5292" s="1"/>
  <c r="J595" i="5292"/>
  <c r="M595" i="5292" s="1"/>
  <c r="J590" i="5292"/>
  <c r="M590" i="5292" s="1"/>
  <c r="J585" i="5292"/>
  <c r="M585" i="5292" s="1"/>
  <c r="J579" i="5292"/>
  <c r="M579" i="5292" s="1"/>
  <c r="J574" i="5292"/>
  <c r="M574" i="5292" s="1"/>
  <c r="J569" i="5292"/>
  <c r="M569" i="5292" s="1"/>
  <c r="J563" i="5292"/>
  <c r="M563" i="5292" s="1"/>
  <c r="J558" i="5292"/>
  <c r="M558" i="5292" s="1"/>
  <c r="J553" i="5292"/>
  <c r="M553" i="5292" s="1"/>
  <c r="J547" i="5292"/>
  <c r="M547" i="5292" s="1"/>
  <c r="J542" i="5292"/>
  <c r="M542" i="5292" s="1"/>
  <c r="J537" i="5292"/>
  <c r="M537" i="5292" s="1"/>
  <c r="J531" i="5292"/>
  <c r="M531" i="5292" s="1"/>
  <c r="J526" i="5292"/>
  <c r="M526" i="5292" s="1"/>
  <c r="J521" i="5292"/>
  <c r="M521" i="5292" s="1"/>
  <c r="J515" i="5292"/>
  <c r="M515" i="5292" s="1"/>
  <c r="J510" i="5292"/>
  <c r="M510" i="5292" s="1"/>
  <c r="J505" i="5292"/>
  <c r="M505" i="5292" s="1"/>
  <c r="J499" i="5292"/>
  <c r="M499" i="5292" s="1"/>
  <c r="J494" i="5292"/>
  <c r="M494" i="5292" s="1"/>
  <c r="J489" i="5292"/>
  <c r="M489" i="5292" s="1"/>
  <c r="J483" i="5292"/>
  <c r="M483" i="5292" s="1"/>
  <c r="J478" i="5292"/>
  <c r="M478" i="5292" s="1"/>
  <c r="J473" i="5292"/>
  <c r="M473" i="5292" s="1"/>
  <c r="J467" i="5292"/>
  <c r="M467" i="5292" s="1"/>
  <c r="J462" i="5292"/>
  <c r="M462" i="5292" s="1"/>
  <c r="J457" i="5292"/>
  <c r="M457" i="5292" s="1"/>
  <c r="J451" i="5292"/>
  <c r="M451" i="5292" s="1"/>
  <c r="J446" i="5292"/>
  <c r="M446" i="5292" s="1"/>
  <c r="J441" i="5292"/>
  <c r="M441" i="5292" s="1"/>
  <c r="J435" i="5292"/>
  <c r="M435" i="5292" s="1"/>
  <c r="J430" i="5292"/>
  <c r="M430" i="5292" s="1"/>
  <c r="J425" i="5292"/>
  <c r="M425" i="5292" s="1"/>
  <c r="J419" i="5292"/>
  <c r="M419" i="5292" s="1"/>
  <c r="J414" i="5292"/>
  <c r="M414" i="5292" s="1"/>
  <c r="J409" i="5292"/>
  <c r="M409" i="5292" s="1"/>
  <c r="J403" i="5292"/>
  <c r="M403" i="5292" s="1"/>
  <c r="J398" i="5292"/>
  <c r="M398" i="5292" s="1"/>
  <c r="J393" i="5292"/>
  <c r="M393" i="5292" s="1"/>
  <c r="J387" i="5292"/>
  <c r="M387" i="5292" s="1"/>
  <c r="J382" i="5292"/>
  <c r="M382" i="5292" s="1"/>
  <c r="J377" i="5292"/>
  <c r="M377" i="5292" s="1"/>
  <c r="J371" i="5292"/>
  <c r="M371" i="5292" s="1"/>
  <c r="J366" i="5292"/>
  <c r="M366" i="5292" s="1"/>
  <c r="J361" i="5292"/>
  <c r="M361" i="5292" s="1"/>
  <c r="J355" i="5292"/>
  <c r="M355" i="5292" s="1"/>
  <c r="J350" i="5292"/>
  <c r="M350" i="5292" s="1"/>
  <c r="J345" i="5292"/>
  <c r="M345" i="5292" s="1"/>
  <c r="J339" i="5292"/>
  <c r="M339" i="5292" s="1"/>
  <c r="J334" i="5292"/>
  <c r="M334" i="5292" s="1"/>
  <c r="J329" i="5292"/>
  <c r="M329" i="5292" s="1"/>
  <c r="J323" i="5292"/>
  <c r="M323" i="5292" s="1"/>
  <c r="J318" i="5292"/>
  <c r="M318" i="5292" s="1"/>
  <c r="J313" i="5292"/>
  <c r="M313" i="5292" s="1"/>
  <c r="J307" i="5292"/>
  <c r="M307" i="5292" s="1"/>
  <c r="J302" i="5292"/>
  <c r="M302" i="5292" s="1"/>
  <c r="J297" i="5292"/>
  <c r="M297" i="5292" s="1"/>
  <c r="J291" i="5292"/>
  <c r="M291" i="5292" s="1"/>
  <c r="J286" i="5292"/>
  <c r="M286" i="5292" s="1"/>
  <c r="J281" i="5292"/>
  <c r="M281" i="5292" s="1"/>
  <c r="J275" i="5292"/>
  <c r="M275" i="5292" s="1"/>
  <c r="J270" i="5292"/>
  <c r="M270" i="5292" s="1"/>
  <c r="J265" i="5292"/>
  <c r="M265" i="5292" s="1"/>
  <c r="J259" i="5292"/>
  <c r="M259" i="5292" s="1"/>
  <c r="J254" i="5292"/>
  <c r="M254" i="5292" s="1"/>
  <c r="J249" i="5292"/>
  <c r="M249" i="5292" s="1"/>
  <c r="J243" i="5292"/>
  <c r="M243" i="5292" s="1"/>
  <c r="J238" i="5292"/>
  <c r="M238" i="5292" s="1"/>
  <c r="J233" i="5292"/>
  <c r="M233" i="5292" s="1"/>
  <c r="J227" i="5292"/>
  <c r="M227" i="5292" s="1"/>
  <c r="J222" i="5292"/>
  <c r="M222" i="5292" s="1"/>
  <c r="J217" i="5292"/>
  <c r="M217" i="5292" s="1"/>
  <c r="J211" i="5292"/>
  <c r="M211" i="5292" s="1"/>
  <c r="J206" i="5292"/>
  <c r="M206" i="5292" s="1"/>
  <c r="J201" i="5292"/>
  <c r="M201" i="5292" s="1"/>
  <c r="J195" i="5292"/>
  <c r="M195" i="5292" s="1"/>
  <c r="J190" i="5292"/>
  <c r="M190" i="5292" s="1"/>
  <c r="J185" i="5292"/>
  <c r="M185" i="5292" s="1"/>
  <c r="J179" i="5292"/>
  <c r="M179" i="5292" s="1"/>
  <c r="J174" i="5292"/>
  <c r="M174" i="5292" s="1"/>
  <c r="J169" i="5292"/>
  <c r="M169" i="5292" s="1"/>
  <c r="J163" i="5292"/>
  <c r="M163" i="5292" s="1"/>
  <c r="J158" i="5292"/>
  <c r="M158" i="5292" s="1"/>
  <c r="J153" i="5292"/>
  <c r="M153" i="5292" s="1"/>
  <c r="J147" i="5292"/>
  <c r="M147" i="5292" s="1"/>
  <c r="J142" i="5292"/>
  <c r="M142" i="5292" s="1"/>
  <c r="J137" i="5292"/>
  <c r="M137" i="5292" s="1"/>
  <c r="J131" i="5292"/>
  <c r="M131" i="5292" s="1"/>
  <c r="J126" i="5292"/>
  <c r="M126" i="5292" s="1"/>
  <c r="J121" i="5292"/>
  <c r="M121" i="5292" s="1"/>
  <c r="J115" i="5292"/>
  <c r="M115" i="5292" s="1"/>
  <c r="J110" i="5292"/>
  <c r="M110" i="5292" s="1"/>
  <c r="J105" i="5292"/>
  <c r="M105" i="5292" s="1"/>
  <c r="J99" i="5292"/>
  <c r="M99" i="5292" s="1"/>
  <c r="J94" i="5292"/>
  <c r="M94" i="5292" s="1"/>
  <c r="J89" i="5292"/>
  <c r="M89" i="5292" s="1"/>
  <c r="J83" i="5292"/>
  <c r="M83" i="5292" s="1"/>
  <c r="J78" i="5292"/>
  <c r="M78" i="5292" s="1"/>
  <c r="J73" i="5292"/>
  <c r="M73" i="5292" s="1"/>
  <c r="J67" i="5292"/>
  <c r="M67" i="5292" s="1"/>
  <c r="J62" i="5292"/>
  <c r="M62" i="5292" s="1"/>
  <c r="J57" i="5292"/>
  <c r="M57" i="5292" s="1"/>
  <c r="J51" i="5292"/>
  <c r="M51" i="5292" s="1"/>
  <c r="J46" i="5292"/>
  <c r="M46" i="5292" s="1"/>
  <c r="J41" i="5292"/>
  <c r="M41" i="5292" s="1"/>
  <c r="J37" i="5292"/>
  <c r="M37" i="5292" s="1"/>
  <c r="J33" i="5292"/>
  <c r="M33" i="5292" s="1"/>
  <c r="J29" i="5292"/>
  <c r="M29" i="5292" s="1"/>
  <c r="J25" i="5292"/>
  <c r="M25" i="5292" s="1"/>
  <c r="J21" i="5292"/>
  <c r="M21" i="5292" s="1"/>
  <c r="J17" i="5292"/>
  <c r="M17" i="5292" s="1"/>
  <c r="J13" i="5292"/>
  <c r="M13" i="5292" s="1"/>
  <c r="J9" i="5292"/>
  <c r="K1139" i="5292"/>
  <c r="K1127" i="5292"/>
  <c r="K1115" i="5292"/>
  <c r="K1103" i="5292"/>
  <c r="K1091" i="5292"/>
  <c r="K1079" i="5292"/>
  <c r="K1067" i="5292"/>
  <c r="K1055" i="5292"/>
  <c r="K1043" i="5292"/>
  <c r="K1031" i="5292"/>
  <c r="K1019" i="5292"/>
  <c r="K1007" i="5292"/>
  <c r="K995" i="5292"/>
  <c r="K983" i="5292"/>
  <c r="K971" i="5292"/>
  <c r="J718" i="5292"/>
  <c r="M718" i="5292" s="1"/>
  <c r="J702" i="5292"/>
  <c r="M702" i="5292" s="1"/>
  <c r="J686" i="5292"/>
  <c r="M686" i="5292" s="1"/>
  <c r="J670" i="5292"/>
  <c r="M670" i="5292" s="1"/>
  <c r="J654" i="5292"/>
  <c r="M654" i="5292" s="1"/>
  <c r="J642" i="5292"/>
  <c r="M642" i="5292" s="1"/>
  <c r="J637" i="5292"/>
  <c r="M637" i="5292" s="1"/>
  <c r="J631" i="5292"/>
  <c r="M631" i="5292" s="1"/>
  <c r="J626" i="5292"/>
  <c r="M626" i="5292" s="1"/>
  <c r="J621" i="5292"/>
  <c r="M621" i="5292" s="1"/>
  <c r="J615" i="5292"/>
  <c r="M615" i="5292" s="1"/>
  <c r="J610" i="5292"/>
  <c r="M610" i="5292" s="1"/>
  <c r="J605" i="5292"/>
  <c r="M605" i="5292" s="1"/>
  <c r="J599" i="5292"/>
  <c r="M599" i="5292" s="1"/>
  <c r="J594" i="5292"/>
  <c r="M594" i="5292" s="1"/>
  <c r="J589" i="5292"/>
  <c r="M589" i="5292" s="1"/>
  <c r="J583" i="5292"/>
  <c r="M583" i="5292" s="1"/>
  <c r="J578" i="5292"/>
  <c r="M578" i="5292" s="1"/>
  <c r="J573" i="5292"/>
  <c r="M573" i="5292" s="1"/>
  <c r="J567" i="5292"/>
  <c r="M567" i="5292" s="1"/>
  <c r="J562" i="5292"/>
  <c r="M562" i="5292" s="1"/>
  <c r="J557" i="5292"/>
  <c r="M557" i="5292" s="1"/>
  <c r="J551" i="5292"/>
  <c r="M551" i="5292" s="1"/>
  <c r="J546" i="5292"/>
  <c r="M546" i="5292" s="1"/>
  <c r="J541" i="5292"/>
  <c r="M541" i="5292" s="1"/>
  <c r="J535" i="5292"/>
  <c r="M535" i="5292" s="1"/>
  <c r="J530" i="5292"/>
  <c r="M530" i="5292" s="1"/>
  <c r="J525" i="5292"/>
  <c r="M525" i="5292" s="1"/>
  <c r="J519" i="5292"/>
  <c r="M519" i="5292" s="1"/>
  <c r="J514" i="5292"/>
  <c r="M514" i="5292" s="1"/>
  <c r="J509" i="5292"/>
  <c r="M509" i="5292" s="1"/>
  <c r="J503" i="5292"/>
  <c r="M503" i="5292" s="1"/>
  <c r="J498" i="5292"/>
  <c r="M498" i="5292" s="1"/>
  <c r="J493" i="5292"/>
  <c r="M493" i="5292" s="1"/>
  <c r="J487" i="5292"/>
  <c r="M487" i="5292" s="1"/>
  <c r="J482" i="5292"/>
  <c r="M482" i="5292" s="1"/>
  <c r="J477" i="5292"/>
  <c r="M477" i="5292" s="1"/>
  <c r="J471" i="5292"/>
  <c r="M471" i="5292" s="1"/>
  <c r="J466" i="5292"/>
  <c r="M466" i="5292" s="1"/>
  <c r="J461" i="5292"/>
  <c r="M461" i="5292" s="1"/>
  <c r="J455" i="5292"/>
  <c r="M455" i="5292" s="1"/>
  <c r="J450" i="5292"/>
  <c r="M450" i="5292" s="1"/>
  <c r="J445" i="5292"/>
  <c r="M445" i="5292" s="1"/>
  <c r="J439" i="5292"/>
  <c r="M439" i="5292" s="1"/>
  <c r="J434" i="5292"/>
  <c r="M434" i="5292" s="1"/>
  <c r="J429" i="5292"/>
  <c r="M429" i="5292" s="1"/>
  <c r="J423" i="5292"/>
  <c r="M423" i="5292" s="1"/>
  <c r="J418" i="5292"/>
  <c r="M418" i="5292" s="1"/>
  <c r="J413" i="5292"/>
  <c r="M413" i="5292" s="1"/>
  <c r="J407" i="5292"/>
  <c r="M407" i="5292" s="1"/>
  <c r="J402" i="5292"/>
  <c r="M402" i="5292" s="1"/>
  <c r="J397" i="5292"/>
  <c r="M397" i="5292" s="1"/>
  <c r="J391" i="5292"/>
  <c r="M391" i="5292" s="1"/>
  <c r="J386" i="5292"/>
  <c r="M386" i="5292" s="1"/>
  <c r="J381" i="5292"/>
  <c r="M381" i="5292" s="1"/>
  <c r="J375" i="5292"/>
  <c r="M375" i="5292" s="1"/>
  <c r="J370" i="5292"/>
  <c r="M370" i="5292" s="1"/>
  <c r="J365" i="5292"/>
  <c r="M365" i="5292" s="1"/>
  <c r="J359" i="5292"/>
  <c r="M359" i="5292" s="1"/>
  <c r="J354" i="5292"/>
  <c r="M354" i="5292" s="1"/>
  <c r="J349" i="5292"/>
  <c r="M349" i="5292" s="1"/>
  <c r="J343" i="5292"/>
  <c r="M343" i="5292" s="1"/>
  <c r="J338" i="5292"/>
  <c r="M338" i="5292" s="1"/>
  <c r="J333" i="5292"/>
  <c r="M333" i="5292" s="1"/>
  <c r="J327" i="5292"/>
  <c r="M327" i="5292" s="1"/>
  <c r="J322" i="5292"/>
  <c r="M322" i="5292" s="1"/>
  <c r="J317" i="5292"/>
  <c r="M317" i="5292" s="1"/>
  <c r="J311" i="5292"/>
  <c r="M311" i="5292" s="1"/>
  <c r="J306" i="5292"/>
  <c r="M306" i="5292" s="1"/>
  <c r="J301" i="5292"/>
  <c r="M301" i="5292" s="1"/>
  <c r="J295" i="5292"/>
  <c r="M295" i="5292" s="1"/>
  <c r="J290" i="5292"/>
  <c r="M290" i="5292" s="1"/>
  <c r="J285" i="5292"/>
  <c r="M285" i="5292" s="1"/>
  <c r="J279" i="5292"/>
  <c r="M279" i="5292" s="1"/>
  <c r="J274" i="5292"/>
  <c r="M274" i="5292" s="1"/>
  <c r="J269" i="5292"/>
  <c r="M269" i="5292" s="1"/>
  <c r="J263" i="5292"/>
  <c r="M263" i="5292" s="1"/>
  <c r="J258" i="5292"/>
  <c r="M258" i="5292" s="1"/>
  <c r="J253" i="5292"/>
  <c r="M253" i="5292" s="1"/>
  <c r="J247" i="5292"/>
  <c r="M247" i="5292" s="1"/>
  <c r="J242" i="5292"/>
  <c r="M242" i="5292" s="1"/>
  <c r="J237" i="5292"/>
  <c r="M237" i="5292" s="1"/>
  <c r="J231" i="5292"/>
  <c r="M231" i="5292" s="1"/>
  <c r="J226" i="5292"/>
  <c r="M226" i="5292" s="1"/>
  <c r="J221" i="5292"/>
  <c r="M221" i="5292" s="1"/>
  <c r="J215" i="5292"/>
  <c r="M215" i="5292" s="1"/>
  <c r="J210" i="5292"/>
  <c r="M210" i="5292" s="1"/>
  <c r="J205" i="5292"/>
  <c r="M205" i="5292" s="1"/>
  <c r="J199" i="5292"/>
  <c r="M199" i="5292" s="1"/>
  <c r="J194" i="5292"/>
  <c r="M194" i="5292" s="1"/>
  <c r="J189" i="5292"/>
  <c r="M189" i="5292" s="1"/>
  <c r="J183" i="5292"/>
  <c r="M183" i="5292" s="1"/>
  <c r="J178" i="5292"/>
  <c r="M178" i="5292" s="1"/>
  <c r="J173" i="5292"/>
  <c r="M173" i="5292" s="1"/>
  <c r="J167" i="5292"/>
  <c r="M167" i="5292" s="1"/>
  <c r="J162" i="5292"/>
  <c r="M162" i="5292" s="1"/>
  <c r="J157" i="5292"/>
  <c r="M157" i="5292" s="1"/>
  <c r="J151" i="5292"/>
  <c r="M151" i="5292" s="1"/>
  <c r="J146" i="5292"/>
  <c r="M146" i="5292" s="1"/>
  <c r="J141" i="5292"/>
  <c r="M141" i="5292" s="1"/>
  <c r="J135" i="5292"/>
  <c r="M135" i="5292" s="1"/>
  <c r="J130" i="5292"/>
  <c r="M130" i="5292" s="1"/>
  <c r="J125" i="5292"/>
  <c r="M125" i="5292" s="1"/>
  <c r="J119" i="5292"/>
  <c r="M119" i="5292" s="1"/>
  <c r="J114" i="5292"/>
  <c r="M114" i="5292" s="1"/>
  <c r="J109" i="5292"/>
  <c r="M109" i="5292" s="1"/>
  <c r="J103" i="5292"/>
  <c r="M103" i="5292" s="1"/>
  <c r="J98" i="5292"/>
  <c r="M98" i="5292" s="1"/>
  <c r="J93" i="5292"/>
  <c r="M93" i="5292" s="1"/>
  <c r="J87" i="5292"/>
  <c r="M87" i="5292" s="1"/>
  <c r="J82" i="5292"/>
  <c r="M82" i="5292" s="1"/>
  <c r="J77" i="5292"/>
  <c r="M77" i="5292" s="1"/>
  <c r="J71" i="5292"/>
  <c r="M71" i="5292" s="1"/>
  <c r="J66" i="5292"/>
  <c r="M66" i="5292" s="1"/>
  <c r="J61" i="5292"/>
  <c r="M61" i="5292" s="1"/>
  <c r="J55" i="5292"/>
  <c r="M55" i="5292" s="1"/>
  <c r="J50" i="5292"/>
  <c r="M50" i="5292" s="1"/>
  <c r="J45" i="5292"/>
  <c r="M45" i="5292" s="1"/>
  <c r="J40" i="5292"/>
  <c r="M40" i="5292" s="1"/>
  <c r="J36" i="5292"/>
  <c r="M36" i="5292" s="1"/>
  <c r="J32" i="5292"/>
  <c r="M32" i="5292" s="1"/>
  <c r="J28" i="5292"/>
  <c r="M28" i="5292" s="1"/>
  <c r="J24" i="5292"/>
  <c r="M24" i="5292" s="1"/>
  <c r="J20" i="5292"/>
  <c r="M20" i="5292" s="1"/>
  <c r="J16" i="5292"/>
  <c r="M16" i="5292" s="1"/>
  <c r="J12" i="5292"/>
  <c r="M12" i="5292" s="1"/>
  <c r="K1142" i="5292"/>
  <c r="K1130" i="5292"/>
  <c r="K1118" i="5292"/>
  <c r="K1106" i="5292"/>
  <c r="K1094" i="5292"/>
  <c r="K1082" i="5292"/>
  <c r="K1070" i="5292"/>
  <c r="K1058" i="5292"/>
  <c r="K1046" i="5292"/>
  <c r="K1034" i="5292"/>
  <c r="K1022" i="5292"/>
  <c r="K1010" i="5292"/>
  <c r="K998" i="5292"/>
  <c r="K986" i="5292"/>
  <c r="K974" i="5292"/>
  <c r="K962" i="5292"/>
  <c r="K958" i="5292"/>
  <c r="K954" i="5292"/>
  <c r="K950" i="5292"/>
  <c r="K946" i="5292"/>
  <c r="K942" i="5292"/>
  <c r="K938" i="5292"/>
  <c r="K934" i="5292"/>
  <c r="K930" i="5292"/>
  <c r="K926" i="5292"/>
  <c r="K922" i="5292"/>
  <c r="K918" i="5292"/>
  <c r="K914" i="5292"/>
  <c r="K910" i="5292"/>
  <c r="K906" i="5292"/>
  <c r="K902" i="5292"/>
  <c r="K898" i="5292"/>
  <c r="K894" i="5292"/>
  <c r="K890" i="5292"/>
  <c r="K886" i="5292"/>
  <c r="K882" i="5292"/>
  <c r="K878" i="5292"/>
  <c r="K874" i="5292"/>
  <c r="K870" i="5292"/>
  <c r="K866" i="5292"/>
  <c r="K862" i="5292"/>
  <c r="K858" i="5292"/>
  <c r="K854" i="5292"/>
  <c r="K850" i="5292"/>
  <c r="K846" i="5292"/>
  <c r="K842" i="5292"/>
  <c r="K838" i="5292"/>
  <c r="K834" i="5292"/>
  <c r="K830" i="5292"/>
  <c r="K826" i="5292"/>
  <c r="K822" i="5292"/>
  <c r="K818" i="5292"/>
  <c r="K814" i="5292"/>
  <c r="K810" i="5292"/>
  <c r="K806" i="5292"/>
  <c r="K802" i="5292"/>
  <c r="K798" i="5292"/>
  <c r="K794" i="5292"/>
  <c r="K790" i="5292"/>
  <c r="K786" i="5292"/>
  <c r="K782" i="5292"/>
  <c r="K778" i="5292"/>
  <c r="K774" i="5292"/>
  <c r="K770" i="5292"/>
  <c r="K766" i="5292"/>
  <c r="K762" i="5292"/>
  <c r="K758" i="5292"/>
  <c r="K754" i="5292"/>
  <c r="K750" i="5292"/>
  <c r="K746" i="5292"/>
  <c r="K742" i="5292"/>
  <c r="K738" i="5292"/>
  <c r="K734" i="5292"/>
  <c r="K730" i="5292"/>
  <c r="K726" i="5292"/>
  <c r="K722" i="5292"/>
  <c r="K718" i="5292"/>
  <c r="K714" i="5292"/>
  <c r="K710" i="5292"/>
  <c r="K706" i="5292"/>
  <c r="K702" i="5292"/>
  <c r="K698" i="5292"/>
  <c r="K694" i="5292"/>
  <c r="K690" i="5292"/>
  <c r="K686" i="5292"/>
  <c r="K682" i="5292"/>
  <c r="K678" i="5292"/>
  <c r="K674" i="5292"/>
  <c r="K670" i="5292"/>
  <c r="K666" i="5292"/>
  <c r="K662" i="5292"/>
  <c r="K129" i="5292"/>
  <c r="K133" i="5292"/>
  <c r="K137" i="5292"/>
  <c r="K141" i="5292"/>
  <c r="K145" i="5292"/>
  <c r="K149" i="5292"/>
  <c r="K153" i="5292"/>
  <c r="K157" i="5292"/>
  <c r="K161" i="5292"/>
  <c r="K165" i="5292"/>
  <c r="K169" i="5292"/>
  <c r="K173" i="5292"/>
  <c r="K177" i="5292"/>
  <c r="K181" i="5292"/>
  <c r="K185" i="5292"/>
  <c r="K189" i="5292"/>
  <c r="K193" i="5292"/>
  <c r="K197" i="5292"/>
  <c r="K201" i="5292"/>
  <c r="K205" i="5292"/>
  <c r="K209" i="5292"/>
  <c r="K213" i="5292"/>
  <c r="K217" i="5292"/>
  <c r="K221" i="5292"/>
  <c r="K225" i="5292"/>
  <c r="K229" i="5292"/>
  <c r="K233" i="5292"/>
  <c r="K237" i="5292"/>
  <c r="K241" i="5292"/>
  <c r="K245" i="5292"/>
  <c r="K249" i="5292"/>
  <c r="K253" i="5292"/>
  <c r="K257" i="5292"/>
  <c r="K261" i="5292"/>
  <c r="K265" i="5292"/>
  <c r="K269" i="5292"/>
  <c r="K273" i="5292"/>
  <c r="K277" i="5292"/>
  <c r="K281" i="5292"/>
  <c r="K285" i="5292"/>
  <c r="K289" i="5292"/>
  <c r="K293" i="5292"/>
  <c r="K297" i="5292"/>
  <c r="K301" i="5292"/>
  <c r="K305" i="5292"/>
  <c r="K309" i="5292"/>
  <c r="K313" i="5292"/>
  <c r="K317" i="5292"/>
  <c r="K321" i="5292"/>
  <c r="K325" i="5292"/>
  <c r="K329" i="5292"/>
  <c r="K333" i="5292"/>
  <c r="K337" i="5292"/>
  <c r="K341" i="5292"/>
  <c r="K345" i="5292"/>
  <c r="K349" i="5292"/>
  <c r="K353" i="5292"/>
  <c r="K357" i="5292"/>
  <c r="K361" i="5292"/>
  <c r="K365" i="5292"/>
  <c r="K369" i="5292"/>
  <c r="K373" i="5292"/>
  <c r="K377" i="5292"/>
  <c r="K381" i="5292"/>
  <c r="K385" i="5292"/>
  <c r="K389" i="5292"/>
  <c r="K393" i="5292"/>
  <c r="K397" i="5292"/>
  <c r="K401" i="5292"/>
  <c r="K405" i="5292"/>
  <c r="K409" i="5292"/>
  <c r="K413" i="5292"/>
  <c r="K417" i="5292"/>
  <c r="K421" i="5292"/>
  <c r="K425" i="5292"/>
  <c r="K429" i="5292"/>
  <c r="K433" i="5292"/>
  <c r="K437" i="5292"/>
  <c r="K441" i="5292"/>
  <c r="K445" i="5292"/>
  <c r="K449" i="5292"/>
  <c r="K453" i="5292"/>
  <c r="K457" i="5292"/>
  <c r="K461" i="5292"/>
  <c r="K465" i="5292"/>
  <c r="K469" i="5292"/>
  <c r="K473" i="5292"/>
  <c r="K477" i="5292"/>
  <c r="K481" i="5292"/>
  <c r="K485" i="5292"/>
  <c r="K489" i="5292"/>
  <c r="K493" i="5292"/>
  <c r="K497" i="5292"/>
  <c r="K501" i="5292"/>
  <c r="K505" i="5292"/>
  <c r="K509" i="5292"/>
  <c r="K513" i="5292"/>
  <c r="K517" i="5292"/>
  <c r="K521" i="5292"/>
  <c r="K525" i="5292"/>
  <c r="K529" i="5292"/>
  <c r="K533" i="5292"/>
  <c r="K537" i="5292"/>
  <c r="K541" i="5292"/>
  <c r="K545" i="5292"/>
  <c r="K549" i="5292"/>
  <c r="K553" i="5292"/>
  <c r="K557" i="5292"/>
  <c r="K561" i="5292"/>
  <c r="K565" i="5292"/>
  <c r="K569" i="5292"/>
  <c r="K573" i="5292"/>
  <c r="K577" i="5292"/>
  <c r="K581" i="5292"/>
  <c r="K585" i="5292"/>
  <c r="K589" i="5292"/>
  <c r="K593" i="5292"/>
  <c r="K597" i="5292"/>
  <c r="K601" i="5292"/>
  <c r="K605" i="5292"/>
  <c r="K609" i="5292"/>
  <c r="K613" i="5292"/>
  <c r="K617" i="5292"/>
  <c r="K621" i="5292"/>
  <c r="K625" i="5292"/>
  <c r="K629" i="5292"/>
  <c r="K633" i="5292"/>
  <c r="K637" i="5292"/>
  <c r="K641" i="5292"/>
  <c r="K645" i="5292"/>
  <c r="K649" i="5292"/>
  <c r="K653" i="5292"/>
  <c r="K657" i="5292"/>
  <c r="K661" i="5292"/>
  <c r="K667" i="5292"/>
  <c r="K672" i="5292"/>
  <c r="K677" i="5292"/>
  <c r="K683" i="5292"/>
  <c r="K688" i="5292"/>
  <c r="K693" i="5292"/>
  <c r="K699" i="5292"/>
  <c r="K704" i="5292"/>
  <c r="K709" i="5292"/>
  <c r="K715" i="5292"/>
  <c r="K723" i="5292"/>
  <c r="K731" i="5292"/>
  <c r="K739" i="5292"/>
  <c r="K747" i="5292"/>
  <c r="K755" i="5292"/>
  <c r="K763" i="5292"/>
  <c r="K771" i="5292"/>
  <c r="K779" i="5292"/>
  <c r="K787" i="5292"/>
  <c r="K795" i="5292"/>
  <c r="K803" i="5292"/>
  <c r="K811" i="5292"/>
  <c r="K819" i="5292"/>
  <c r="K827" i="5292"/>
  <c r="K835" i="5292"/>
  <c r="K843" i="5292"/>
  <c r="K851" i="5292"/>
  <c r="K859" i="5292"/>
  <c r="K867" i="5292"/>
  <c r="K875" i="5292"/>
  <c r="K883" i="5292"/>
  <c r="K891" i="5292"/>
  <c r="K899" i="5292"/>
  <c r="K907" i="5292"/>
  <c r="K915" i="5292"/>
  <c r="K923" i="5292"/>
  <c r="K931" i="5292"/>
  <c r="K939" i="5292"/>
  <c r="K947" i="5292"/>
  <c r="K955" i="5292"/>
  <c r="K1004" i="5292"/>
  <c r="K1052" i="5292"/>
  <c r="K1100" i="5292"/>
  <c r="B13" i="5278"/>
  <c r="B2" i="5278"/>
  <c r="B6" i="5278" s="1"/>
  <c r="M1136" i="5292" l="1"/>
  <c r="E96" i="5278"/>
  <c r="F96" i="5278" s="1"/>
  <c r="E92" i="5278"/>
  <c r="F92" i="5278" s="1"/>
  <c r="E88" i="5278"/>
  <c r="F88" i="5278" s="1"/>
  <c r="E84" i="5278"/>
  <c r="F84" i="5278" s="1"/>
  <c r="E80" i="5278"/>
  <c r="F80" i="5278" s="1"/>
  <c r="E76" i="5278"/>
  <c r="F76" i="5278" s="1"/>
  <c r="E72" i="5278"/>
  <c r="F72" i="5278" s="1"/>
  <c r="E68" i="5278"/>
  <c r="F68" i="5278" s="1"/>
  <c r="E64" i="5278"/>
  <c r="F64" i="5278" s="1"/>
  <c r="E60" i="5278"/>
  <c r="F60" i="5278" s="1"/>
  <c r="E56" i="5278"/>
  <c r="F56" i="5278" s="1"/>
  <c r="E52" i="5278"/>
  <c r="F52" i="5278" s="1"/>
  <c r="E48" i="5278"/>
  <c r="F48" i="5278" s="1"/>
  <c r="E44" i="5278"/>
  <c r="F44" i="5278" s="1"/>
  <c r="E40" i="5278"/>
  <c r="F40" i="5278" s="1"/>
  <c r="E36" i="5278"/>
  <c r="F36" i="5278" s="1"/>
  <c r="E32" i="5278"/>
  <c r="F32" i="5278" s="1"/>
  <c r="E28" i="5278"/>
  <c r="F28" i="5278" s="1"/>
  <c r="E24" i="5278"/>
  <c r="F24" i="5278" s="1"/>
  <c r="E20" i="5278"/>
  <c r="F20" i="5278" s="1"/>
  <c r="E16" i="5278"/>
  <c r="F16" i="5278" s="1"/>
  <c r="E26" i="5278"/>
  <c r="F26" i="5278" s="1"/>
  <c r="E18" i="5278"/>
  <c r="F18" i="5278" s="1"/>
  <c r="E95" i="5278"/>
  <c r="F95" i="5278" s="1"/>
  <c r="E91" i="5278"/>
  <c r="F91" i="5278" s="1"/>
  <c r="E87" i="5278"/>
  <c r="F87" i="5278" s="1"/>
  <c r="E83" i="5278"/>
  <c r="F83" i="5278" s="1"/>
  <c r="E79" i="5278"/>
  <c r="F79" i="5278" s="1"/>
  <c r="E75" i="5278"/>
  <c r="F75" i="5278" s="1"/>
  <c r="E71" i="5278"/>
  <c r="F71" i="5278" s="1"/>
  <c r="E67" i="5278"/>
  <c r="F67" i="5278" s="1"/>
  <c r="E63" i="5278"/>
  <c r="F63" i="5278" s="1"/>
  <c r="E59" i="5278"/>
  <c r="F59" i="5278" s="1"/>
  <c r="E55" i="5278"/>
  <c r="F55" i="5278" s="1"/>
  <c r="E51" i="5278"/>
  <c r="F51" i="5278" s="1"/>
  <c r="E47" i="5278"/>
  <c r="F47" i="5278" s="1"/>
  <c r="E43" i="5278"/>
  <c r="F43" i="5278" s="1"/>
  <c r="E39" i="5278"/>
  <c r="F39" i="5278" s="1"/>
  <c r="E35" i="5278"/>
  <c r="F35" i="5278" s="1"/>
  <c r="E31" i="5278"/>
  <c r="F31" i="5278" s="1"/>
  <c r="E27" i="5278"/>
  <c r="F27" i="5278" s="1"/>
  <c r="E23" i="5278"/>
  <c r="F23" i="5278" s="1"/>
  <c r="E19" i="5278"/>
  <c r="F19" i="5278" s="1"/>
  <c r="E30" i="5278"/>
  <c r="F30" i="5278" s="1"/>
  <c r="E94" i="5278"/>
  <c r="F94" i="5278" s="1"/>
  <c r="E90" i="5278"/>
  <c r="F90" i="5278" s="1"/>
  <c r="E86" i="5278"/>
  <c r="F86" i="5278" s="1"/>
  <c r="E82" i="5278"/>
  <c r="F82" i="5278" s="1"/>
  <c r="E78" i="5278"/>
  <c r="F78" i="5278" s="1"/>
  <c r="E74" i="5278"/>
  <c r="F74" i="5278" s="1"/>
  <c r="E70" i="5278"/>
  <c r="F70" i="5278" s="1"/>
  <c r="E66" i="5278"/>
  <c r="F66" i="5278" s="1"/>
  <c r="E62" i="5278"/>
  <c r="F62" i="5278" s="1"/>
  <c r="E58" i="5278"/>
  <c r="F58" i="5278" s="1"/>
  <c r="E54" i="5278"/>
  <c r="F54" i="5278" s="1"/>
  <c r="E50" i="5278"/>
  <c r="F50" i="5278" s="1"/>
  <c r="E46" i="5278"/>
  <c r="F46" i="5278" s="1"/>
  <c r="E42" i="5278"/>
  <c r="F42" i="5278" s="1"/>
  <c r="E38" i="5278"/>
  <c r="F38" i="5278" s="1"/>
  <c r="E34" i="5278"/>
  <c r="F34" i="5278" s="1"/>
  <c r="E22" i="5278"/>
  <c r="F22" i="5278" s="1"/>
  <c r="E97" i="5278"/>
  <c r="F97" i="5278" s="1"/>
  <c r="E93" i="5278"/>
  <c r="F93" i="5278" s="1"/>
  <c r="E89" i="5278"/>
  <c r="F89" i="5278" s="1"/>
  <c r="E85" i="5278"/>
  <c r="F85" i="5278" s="1"/>
  <c r="E81" i="5278"/>
  <c r="F81" i="5278" s="1"/>
  <c r="E77" i="5278"/>
  <c r="F77" i="5278" s="1"/>
  <c r="E73" i="5278"/>
  <c r="F73" i="5278" s="1"/>
  <c r="E69" i="5278"/>
  <c r="F69" i="5278" s="1"/>
  <c r="E65" i="5278"/>
  <c r="F65" i="5278" s="1"/>
  <c r="E61" i="5278"/>
  <c r="F61" i="5278" s="1"/>
  <c r="E57" i="5278"/>
  <c r="F57" i="5278" s="1"/>
  <c r="E53" i="5278"/>
  <c r="F53" i="5278" s="1"/>
  <c r="E49" i="5278"/>
  <c r="F49" i="5278" s="1"/>
  <c r="E45" i="5278"/>
  <c r="F45" i="5278" s="1"/>
  <c r="E41" i="5278"/>
  <c r="F41" i="5278" s="1"/>
  <c r="E37" i="5278"/>
  <c r="F37" i="5278" s="1"/>
  <c r="E33" i="5278"/>
  <c r="F33" i="5278" s="1"/>
  <c r="E29" i="5278"/>
  <c r="F29" i="5278" s="1"/>
  <c r="E25" i="5278"/>
  <c r="F25" i="5278" s="1"/>
  <c r="E21" i="5278"/>
  <c r="F21" i="5278" s="1"/>
  <c r="E17" i="5278"/>
  <c r="F17" i="5278" s="1"/>
  <c r="B9" i="5289"/>
  <c r="B8" i="5289"/>
  <c r="B5" i="5289"/>
  <c r="B4" i="5289"/>
  <c r="B2" i="5289"/>
  <c r="E4" i="5274"/>
  <c r="E5" i="5274" s="1"/>
  <c r="D4" i="5274"/>
  <c r="C4" i="5274"/>
  <c r="E3" i="5274"/>
  <c r="D3" i="5274"/>
  <c r="C3" i="5274"/>
  <c r="B3" i="5274"/>
  <c r="B4" i="5274"/>
  <c r="E2" i="5274"/>
  <c r="D2" i="5274"/>
  <c r="C2" i="5274"/>
  <c r="B2" i="5274"/>
  <c r="B4" i="5286"/>
  <c r="E5" i="5286"/>
  <c r="E6" i="5286" s="1"/>
  <c r="D5" i="5286"/>
  <c r="C5" i="5286"/>
  <c r="B5" i="5286"/>
  <c r="E4" i="5286"/>
  <c r="D4" i="5286"/>
  <c r="C4" i="5286"/>
  <c r="E3" i="5286"/>
  <c r="D3" i="5286"/>
  <c r="C3" i="5286"/>
  <c r="B3" i="5286"/>
  <c r="B2" i="5273"/>
  <c r="B5" i="5293"/>
  <c r="B3" i="5293"/>
  <c r="B10" i="5293"/>
  <c r="B8" i="5293"/>
  <c r="B6" i="5293"/>
  <c r="B7" i="5293"/>
  <c r="B9" i="5293"/>
  <c r="B4" i="5293"/>
  <c r="F6" i="5286"/>
  <c r="C10" i="5286"/>
  <c r="E9" i="5286"/>
  <c r="F5" i="5274"/>
  <c r="E8" i="5286"/>
  <c r="B6" i="5286" l="1"/>
  <c r="E2" i="5286"/>
  <c r="D2" i="5286"/>
  <c r="C2" i="5286"/>
  <c r="B2" i="5286"/>
  <c r="F4" i="5281" l="1"/>
  <c r="D4" i="5281"/>
  <c r="C4" i="5281"/>
  <c r="B4" i="5281"/>
  <c r="A5" i="5281"/>
  <c r="B5" i="5281" s="1"/>
  <c r="C5" i="5281" l="1"/>
  <c r="B2" i="5291"/>
  <c r="A6" i="5281"/>
  <c r="D5" i="5281"/>
  <c r="F5" i="5281"/>
  <c r="B6" i="5291"/>
  <c r="B6" i="5289"/>
  <c r="B10" i="5289"/>
  <c r="D6" i="5286"/>
  <c r="D8" i="5286" s="1"/>
  <c r="D9" i="5286" s="1"/>
  <c r="C6" i="5286"/>
  <c r="B6" i="5273"/>
  <c r="B10" i="5273"/>
  <c r="B5" i="5274"/>
  <c r="B7" i="5274" s="1"/>
  <c r="C5" i="5274"/>
  <c r="D5" i="5274"/>
  <c r="B22" i="114"/>
  <c r="B33" i="114"/>
  <c r="C18" i="5289"/>
  <c r="C6" i="5291"/>
  <c r="C33" i="114"/>
  <c r="C21" i="5289"/>
  <c r="C15" i="114"/>
  <c r="C6" i="5289"/>
  <c r="C17" i="5289"/>
  <c r="C7" i="5274"/>
  <c r="G20" i="5281"/>
  <c r="C16" i="114"/>
  <c r="C10" i="5273"/>
  <c r="C10" i="5289"/>
  <c r="C6" i="5273"/>
  <c r="G21" i="5281"/>
  <c r="C36" i="114"/>
  <c r="C16" i="5289"/>
  <c r="F6" i="5281" l="1"/>
  <c r="C6" i="5281"/>
  <c r="A7" i="5281"/>
  <c r="B6" i="5281"/>
  <c r="D6" i="5281"/>
  <c r="B36" i="114"/>
  <c r="B15" i="114" s="1"/>
  <c r="B16" i="114" s="1"/>
  <c r="C8" i="5286"/>
  <c r="C9" i="5286" s="1"/>
  <c r="B16" i="5289"/>
  <c r="B13" i="5289"/>
  <c r="B18" i="5289" s="1"/>
  <c r="B8" i="5286"/>
  <c r="B9" i="5286" s="1"/>
  <c r="B10" i="5286" l="1"/>
  <c r="B19" i="5289" s="1"/>
  <c r="D7" i="5281"/>
  <c r="F7" i="5281"/>
  <c r="C7" i="5281"/>
  <c r="A8" i="5281"/>
  <c r="B7" i="5281"/>
  <c r="B17" i="5289"/>
  <c r="B20" i="5289"/>
  <c r="D8" i="5281" l="1"/>
  <c r="F8" i="5281"/>
  <c r="C8" i="5281"/>
  <c r="A9" i="5281"/>
  <c r="B8" i="5281"/>
  <c r="B21" i="5289"/>
  <c r="A10" i="5281" l="1"/>
  <c r="B9" i="5281"/>
  <c r="D9" i="5281"/>
  <c r="F9" i="5281"/>
  <c r="C9" i="5281"/>
  <c r="A11" i="5281" l="1"/>
  <c r="F10" i="5281"/>
  <c r="C10" i="5281"/>
  <c r="B10" i="5281"/>
  <c r="D10" i="5281"/>
  <c r="A12" i="5281" l="1"/>
  <c r="D11" i="5281"/>
  <c r="B11" i="5281"/>
  <c r="F11" i="5281"/>
  <c r="C11" i="5281"/>
  <c r="A13" i="5281" l="1"/>
  <c r="F12" i="5281"/>
  <c r="D12" i="5281"/>
  <c r="C12" i="5281"/>
  <c r="B12" i="5281"/>
  <c r="A14" i="5281" l="1"/>
  <c r="B13" i="5281"/>
  <c r="C13" i="5281"/>
  <c r="D13" i="5281"/>
  <c r="F13" i="5281"/>
  <c r="A15" i="5281" l="1"/>
  <c r="F14" i="5281"/>
  <c r="C14" i="5281"/>
  <c r="D14" i="5281"/>
  <c r="B14" i="5281"/>
  <c r="A16" i="5281" l="1"/>
  <c r="D15" i="5281"/>
  <c r="F15" i="5281"/>
  <c r="C15" i="5281"/>
  <c r="B15" i="5281"/>
  <c r="A17" i="5281" l="1"/>
  <c r="C16" i="5281"/>
  <c r="B16" i="5281"/>
  <c r="D16" i="5281"/>
  <c r="F16" i="5281"/>
  <c r="A18" i="5281" l="1"/>
  <c r="B17" i="5281"/>
  <c r="D17" i="5281"/>
  <c r="F17" i="5281"/>
  <c r="C17" i="5281"/>
  <c r="F18" i="5281" l="1"/>
  <c r="C18" i="5281"/>
  <c r="B18" i="5281"/>
  <c r="D18" i="5281"/>
  <c r="D20" i="5281" l="1"/>
  <c r="D21" i="5281"/>
  <c r="B21" i="5281"/>
  <c r="B20" i="5281"/>
  <c r="C20" i="5281"/>
  <c r="C21" i="5281"/>
  <c r="F21" i="5281"/>
  <c r="F20" i="5281"/>
</calcChain>
</file>

<file path=xl/sharedStrings.xml><?xml version="1.0" encoding="utf-8"?>
<sst xmlns="http://schemas.openxmlformats.org/spreadsheetml/2006/main" count="407" uniqueCount="306">
  <si>
    <t>Year</t>
  </si>
  <si>
    <t>FCF</t>
  </si>
  <si>
    <t>Equity beta</t>
  </si>
  <si>
    <t>Facts about market</t>
  </si>
  <si>
    <r>
      <t>E(r</t>
    </r>
    <r>
      <rPr>
        <vertAlign val="subscript"/>
        <sz val="10"/>
        <rFont val="Arial"/>
        <family val="2"/>
      </rPr>
      <t>M</t>
    </r>
    <r>
      <rPr>
        <sz val="10"/>
        <rFont val="Arial"/>
        <family val="2"/>
      </rPr>
      <t>)</t>
    </r>
  </si>
  <si>
    <r>
      <t>r</t>
    </r>
    <r>
      <rPr>
        <vertAlign val="subscript"/>
        <sz val="10"/>
        <rFont val="Arial"/>
        <family val="2"/>
      </rPr>
      <t>f</t>
    </r>
  </si>
  <si>
    <t>Project NPV</t>
  </si>
  <si>
    <t>Abracadabra's cost of capital</t>
  </si>
  <si>
    <t>Shares outstanding (million)</t>
  </si>
  <si>
    <t>Market value per share</t>
  </si>
  <si>
    <t>This number is also on Yahoo</t>
  </si>
  <si>
    <t>&lt;-- Yahoo</t>
  </si>
  <si>
    <t>Book value of debt</t>
  </si>
  <si>
    <t>Computation of WACC</t>
  </si>
  <si>
    <t>WACC</t>
  </si>
  <si>
    <r>
      <t>Cost of debt, r</t>
    </r>
    <r>
      <rPr>
        <vertAlign val="subscript"/>
        <sz val="10"/>
        <rFont val="Arial"/>
        <family val="2"/>
      </rPr>
      <t>D</t>
    </r>
  </si>
  <si>
    <r>
      <t>Risk-free rate, r</t>
    </r>
    <r>
      <rPr>
        <vertAlign val="subscript"/>
        <sz val="10"/>
        <rFont val="Arial"/>
        <family val="2"/>
      </rPr>
      <t>f</t>
    </r>
  </si>
  <si>
    <r>
      <t>Expected market return, E(r</t>
    </r>
    <r>
      <rPr>
        <vertAlign val="subscript"/>
        <sz val="10"/>
        <rFont val="Arial"/>
        <family val="2"/>
      </rPr>
      <t>M</t>
    </r>
    <r>
      <rPr>
        <sz val="10"/>
        <rFont val="Arial"/>
        <family val="2"/>
      </rPr>
      <t>)</t>
    </r>
  </si>
  <si>
    <r>
      <t>Cost of equity, r</t>
    </r>
    <r>
      <rPr>
        <vertAlign val="subscript"/>
        <sz val="10"/>
        <rFont val="Arial"/>
        <family val="2"/>
      </rPr>
      <t>E</t>
    </r>
  </si>
  <si>
    <r>
      <t>Tax rate, T</t>
    </r>
    <r>
      <rPr>
        <vertAlign val="subscript"/>
        <sz val="10"/>
        <rFont val="Arial"/>
        <family val="2"/>
      </rPr>
      <t>C</t>
    </r>
  </si>
  <si>
    <t>Percentage of equity, E/(E+D)</t>
  </si>
  <si>
    <t>Percentage of debt, D/(E+D)</t>
  </si>
  <si>
    <t>Tax rate</t>
  </si>
  <si>
    <t>Provision for taxes</t>
  </si>
  <si>
    <r>
      <t>Corporate tax rate, T</t>
    </r>
    <r>
      <rPr>
        <vertAlign val="subscript"/>
        <sz val="10"/>
        <rFont val="Arial"/>
        <family val="2"/>
      </rPr>
      <t>C</t>
    </r>
  </si>
  <si>
    <t>Market value of equity, E</t>
  </si>
  <si>
    <t>Market value of debt, D</t>
  </si>
  <si>
    <t>Average</t>
  </si>
  <si>
    <t>Standard deviation</t>
  </si>
  <si>
    <t>Weighted average cost of capital (WACC)</t>
  </si>
  <si>
    <t>Market value of equity + debt, E+D</t>
  </si>
  <si>
    <r>
      <t xml:space="preserve">Abracadabra's stock beta, </t>
    </r>
    <r>
      <rPr>
        <sz val="10"/>
        <rFont val="Symbol"/>
        <family val="1"/>
        <charset val="2"/>
      </rPr>
      <t>b</t>
    </r>
  </si>
  <si>
    <t>Weighted average cost of capital, WACC</t>
  </si>
  <si>
    <t>Computing Abracadabra's Weighted Average Cost of Capital (WACC)</t>
  </si>
  <si>
    <r>
      <t>Cost of equity using SML, r</t>
    </r>
    <r>
      <rPr>
        <vertAlign val="subscript"/>
        <sz val="10"/>
        <rFont val="Arial"/>
        <family val="2"/>
      </rPr>
      <t>E</t>
    </r>
  </si>
  <si>
    <r>
      <t>VALUING ABRACADABRA'S INVESTMENT
we calculate the WACC using the SML to
compute the cost of equity r</t>
    </r>
    <r>
      <rPr>
        <b/>
        <vertAlign val="subscript"/>
        <sz val="14"/>
        <rFont val="Arial"/>
        <family val="2"/>
      </rPr>
      <t>E</t>
    </r>
  </si>
  <si>
    <r>
      <t>USING THE PRICE-EARNINGS 
RATIO TO COMPUTE E(r</t>
    </r>
    <r>
      <rPr>
        <b/>
        <vertAlign val="subscript"/>
        <sz val="14"/>
        <rFont val="Arial"/>
        <family val="2"/>
      </rPr>
      <t>M</t>
    </r>
    <r>
      <rPr>
        <b/>
        <sz val="14"/>
        <rFont val="Arial"/>
        <family val="2"/>
      </rPr>
      <t>)</t>
    </r>
  </si>
  <si>
    <t>Estimated growth of equity payout, g</t>
  </si>
  <si>
    <t>Payout ratio, b</t>
  </si>
  <si>
    <t>Cash on hand</t>
  </si>
  <si>
    <t>Market value of equity ($ million), E</t>
  </si>
  <si>
    <t>Net debt ($ million), D</t>
  </si>
  <si>
    <r>
      <t>Average tax rate, T</t>
    </r>
    <r>
      <rPr>
        <vertAlign val="subscript"/>
        <sz val="10"/>
        <rFont val="Arial"/>
        <family val="2"/>
      </rPr>
      <t>C</t>
    </r>
  </si>
  <si>
    <t>Earnings before tax</t>
  </si>
  <si>
    <t>Interest expense</t>
  </si>
  <si>
    <t>Long term debt</t>
  </si>
  <si>
    <t>Short term debt and 
current portion of long term debt</t>
  </si>
  <si>
    <t>Quarterly interest expense</t>
  </si>
  <si>
    <t>Annualized</t>
  </si>
  <si>
    <t>Debt at end of quarter</t>
  </si>
  <si>
    <t>Quarter</t>
  </si>
  <si>
    <t>Vanguard 500 Index Fund Investor Shares</t>
  </si>
  <si>
    <t>Capital Return</t>
  </si>
  <si>
    <t>Income Return</t>
  </si>
  <si>
    <t>Total Return</t>
  </si>
  <si>
    <t>S&amp;P 500 return</t>
  </si>
  <si>
    <t>Date</t>
  </si>
  <si>
    <t>Average P/E</t>
  </si>
  <si>
    <t>Data from next sheet:  S&amp;P Price-earnings ratio (operating earnings)</t>
  </si>
  <si>
    <t>S&amp;P 500 P/E on 30Sep2004</t>
  </si>
  <si>
    <t>Year Ended</t>
  </si>
  <si>
    <t>S&amp;P 500 Index*</t>
  </si>
  <si>
    <t>Income Return***</t>
  </si>
  <si>
    <t>RETURNS ON THE S&amp;P 500 INDEX, 1999-2013
Uses return data for the Vanguard 500 Index Fund</t>
  </si>
  <si>
    <t>Aug 2014 Long Rate is Aug 14 value</t>
  </si>
  <si>
    <t>July, Aug, 2014 CPI estimated</t>
  </si>
  <si>
    <t>Aug 2014 P is Aug 15 close</t>
  </si>
  <si>
    <t>CAPE</t>
  </si>
  <si>
    <t>Earnings</t>
  </si>
  <si>
    <t>Dividend</t>
  </si>
  <si>
    <t>Price</t>
  </si>
  <si>
    <t>Rate GS10</t>
  </si>
  <si>
    <t>Fraction</t>
  </si>
  <si>
    <t>CPI</t>
  </si>
  <si>
    <t>E</t>
  </si>
  <si>
    <t>D</t>
  </si>
  <si>
    <t>P</t>
  </si>
  <si>
    <t>P/E10 or</t>
  </si>
  <si>
    <t>Real</t>
  </si>
  <si>
    <t>Interest</t>
  </si>
  <si>
    <t xml:space="preserve">Date  </t>
  </si>
  <si>
    <t>Index</t>
  </si>
  <si>
    <t>Comp.</t>
  </si>
  <si>
    <t>Ratio</t>
  </si>
  <si>
    <t>Long</t>
  </si>
  <si>
    <t>S&amp;P</t>
  </si>
  <si>
    <t xml:space="preserve">  Consumer</t>
  </si>
  <si>
    <t>Adjusted</t>
  </si>
  <si>
    <t>Robert J. Shiller</t>
  </si>
  <si>
    <t>Cyclically</t>
  </si>
  <si>
    <t>Stock Market Data Used in "Irrational Exuberance" Princeton University Press, 2000, 2005, updated</t>
  </si>
  <si>
    <t>Source</t>
  </si>
  <si>
    <t>http://www.econ.yale.edu/~shiller/data.htm</t>
  </si>
  <si>
    <t>Month</t>
  </si>
  <si>
    <t>P/E ratio</t>
  </si>
  <si>
    <t>Shares outstanding (billion)</t>
  </si>
  <si>
    <t>Market value of equity ($ Billion), E</t>
  </si>
  <si>
    <t>Cash on hand (billions)</t>
  </si>
  <si>
    <t>Net debt ($ billion), D</t>
  </si>
  <si>
    <t>Period Ending</t>
  </si>
  <si>
    <t>Dec 31, 2013</t>
  </si>
  <si>
    <t>Assets</t>
  </si>
  <si>
    <t>Current Assets</t>
  </si>
  <si>
    <t>Cash And Cash Equivalents</t>
  </si>
  <si>
    <t>Short Term Investments</t>
  </si>
  <si>
    <t>Net Receivables</t>
  </si>
  <si>
    <t>Inventory</t>
  </si>
  <si>
    <t>Other Current Assets</t>
  </si>
  <si>
    <t xml:space="preserve">Total Current Assets </t>
  </si>
  <si>
    <t>Long Term Investments</t>
  </si>
  <si>
    <t>Property Plant and Equipment</t>
  </si>
  <si>
    <t>Goodwill</t>
  </si>
  <si>
    <t>Intangible Assets</t>
  </si>
  <si>
    <t>Accumulated Amortization</t>
  </si>
  <si>
    <t>Other Assets</t>
  </si>
  <si>
    <t>Deferred Long Term Asset Charges</t>
  </si>
  <si>
    <t xml:space="preserve">Total Assets </t>
  </si>
  <si>
    <t>Liabilities</t>
  </si>
  <si>
    <t>Current Liabilities</t>
  </si>
  <si>
    <t>Accounts Payable</t>
  </si>
  <si>
    <t>Short/Current Long Term Debt</t>
  </si>
  <si>
    <t>Other Current Liabilities</t>
  </si>
  <si>
    <t xml:space="preserve">Total Current Liabilities </t>
  </si>
  <si>
    <t>Long Term Debt</t>
  </si>
  <si>
    <t>Other Liabilities</t>
  </si>
  <si>
    <t>Deferred Long Term Liability Charges</t>
  </si>
  <si>
    <t>Minority Interest</t>
  </si>
  <si>
    <t>Negative Goodwill</t>
  </si>
  <si>
    <t xml:space="preserve">Total Liabilities </t>
  </si>
  <si>
    <t>Stockholders' Equity</t>
  </si>
  <si>
    <t>Misc Stocks Options Warrants</t>
  </si>
  <si>
    <t>Redeemable Preferred Stock</t>
  </si>
  <si>
    <t>Preferred Stock</t>
  </si>
  <si>
    <t>Common Stock</t>
  </si>
  <si>
    <t>Retained Earnings</t>
  </si>
  <si>
    <t>Treasury Stock</t>
  </si>
  <si>
    <t>Capital Surplus</t>
  </si>
  <si>
    <t>Other Stockholder Equity</t>
  </si>
  <si>
    <t xml:space="preserve">Total Stockholder Equity </t>
  </si>
  <si>
    <t xml:space="preserve">Net Tangible Assets </t>
  </si>
  <si>
    <t xml:space="preserve">Total Revenue </t>
  </si>
  <si>
    <t>Cost of Revenue</t>
  </si>
  <si>
    <t xml:space="preserve">Gross Profit </t>
  </si>
  <si>
    <t>Operating Expenses</t>
  </si>
  <si>
    <t>Research Development</t>
  </si>
  <si>
    <t>Selling General and Administrative</t>
  </si>
  <si>
    <t>Non Recurring</t>
  </si>
  <si>
    <t>Others</t>
  </si>
  <si>
    <t>Total Operating Expenses</t>
  </si>
  <si>
    <t xml:space="preserve">Operating Income or Loss </t>
  </si>
  <si>
    <t>Income from Continuing Operations</t>
  </si>
  <si>
    <t>Total Other Income/Expenses Net</t>
  </si>
  <si>
    <t>Earnings Before Interest And Taxes</t>
  </si>
  <si>
    <t>Interest Expense</t>
  </si>
  <si>
    <t>Income Before Tax</t>
  </si>
  <si>
    <t>Income Tax Expense</t>
  </si>
  <si>
    <t>Net Income From Continuing Ops</t>
  </si>
  <si>
    <t>Non-recurring Events</t>
  </si>
  <si>
    <t>Discontinued Operations</t>
  </si>
  <si>
    <t>Extraordinary Items</t>
  </si>
  <si>
    <t>Effect Of Accounting Changes</t>
  </si>
  <si>
    <t>Other Items</t>
  </si>
  <si>
    <t xml:space="preserve">Net Income </t>
  </si>
  <si>
    <t>Preferred Stock And Other Adjustments</t>
  </si>
  <si>
    <t xml:space="preserve">Net Income Applicable To Common Shares </t>
  </si>
  <si>
    <t>Jun 30, 2014</t>
  </si>
  <si>
    <t>Mar 31, 2014</t>
  </si>
  <si>
    <t>Sep 30, 2013</t>
  </si>
  <si>
    <t>Comcast Corporation (CMCSA)</t>
  </si>
  <si>
    <r>
      <t>-</t>
    </r>
    <r>
      <rPr>
        <sz val="10"/>
        <rFont val="Arial"/>
        <family val="2"/>
      </rPr>
      <t xml:space="preserve">NasdaqGS </t>
    </r>
    <r>
      <rPr>
        <i/>
        <sz val="10"/>
        <rFont val="Arial"/>
        <family val="2"/>
      </rPr>
      <t></t>
    </r>
    <r>
      <rPr>
        <sz val="10"/>
        <rFont val="Arial"/>
        <family val="2"/>
      </rPr>
      <t xml:space="preserve"> Follow</t>
    </r>
  </si>
  <si>
    <r>
      <t>0.03</t>
    </r>
    <r>
      <rPr>
        <sz val="10"/>
        <rFont val="Arial"/>
        <family val="2"/>
      </rPr>
      <t xml:space="preserve">(0.05%) </t>
    </r>
    <r>
      <rPr>
        <sz val="10"/>
        <rFont val="Arial"/>
        <family val="2"/>
      </rPr>
      <t>1:44PM EDT - Nasdaq Real Time Price</t>
    </r>
  </si>
  <si>
    <t>Prev Close:</t>
  </si>
  <si>
    <t>Open:</t>
  </si>
  <si>
    <t>Bid:</t>
  </si>
  <si>
    <r>
      <t>56.69</t>
    </r>
    <r>
      <rPr>
        <sz val="7.5"/>
        <rFont val="Arial"/>
        <family val="2"/>
      </rPr>
      <t xml:space="preserve"> x 800</t>
    </r>
  </si>
  <si>
    <t>Ask:</t>
  </si>
  <si>
    <r>
      <t>56.70</t>
    </r>
    <r>
      <rPr>
        <sz val="7.5"/>
        <rFont val="Arial"/>
        <family val="2"/>
      </rPr>
      <t xml:space="preserve"> x 3600</t>
    </r>
  </si>
  <si>
    <t>1y Target Est:</t>
  </si>
  <si>
    <t>Beta:</t>
  </si>
  <si>
    <t>Earnings Date:</t>
  </si>
  <si>
    <t>Oct 28 - Nov 3 (Est.)</t>
  </si>
  <si>
    <t>Day's Range:</t>
  </si>
  <si>
    <t>56.04 - 56.87</t>
  </si>
  <si>
    <t>52wk Range:</t>
  </si>
  <si>
    <t>42.73 - 56.87</t>
  </si>
  <si>
    <t>Volume:</t>
  </si>
  <si>
    <t>Avg Vol (3m):</t>
  </si>
  <si>
    <t>Market Cap:</t>
  </si>
  <si>
    <t>146.59B</t>
  </si>
  <si>
    <t>P/E (ttm):</t>
  </si>
  <si>
    <t>EPS (ttm):</t>
  </si>
  <si>
    <t>Div &amp; Yield:</t>
  </si>
  <si>
    <t>0.90 (1.70%)</t>
  </si>
  <si>
    <r>
      <t xml:space="preserve">People viewing </t>
    </r>
    <r>
      <rPr>
        <b/>
        <sz val="10"/>
        <rFont val="Arial"/>
        <family val="2"/>
      </rPr>
      <t>CMCSA</t>
    </r>
    <r>
      <rPr>
        <sz val="10"/>
        <rFont val="Arial"/>
        <family val="2"/>
      </rPr>
      <t xml:space="preserve"> also viewed:</t>
    </r>
  </si>
  <si>
    <t>Key Statistics</t>
  </si>
  <si>
    <r>
      <t>Get Key Statistics for:</t>
    </r>
    <r>
      <rPr>
        <sz val="5"/>
        <rFont val="Verdana"/>
        <family val="2"/>
      </rPr>
      <t xml:space="preserve"> </t>
    </r>
  </si>
  <si>
    <t>Data provided by Capital IQ, except where noted.</t>
  </si>
  <si>
    <t>Valuation Measures</t>
  </si>
  <si>
    <r>
      <t>Market Cap (intraday)</t>
    </r>
    <r>
      <rPr>
        <vertAlign val="superscript"/>
        <sz val="7.5"/>
        <rFont val="Arial"/>
        <family val="2"/>
      </rPr>
      <t>5</t>
    </r>
    <r>
      <rPr>
        <sz val="6"/>
        <rFont val="Arial"/>
        <family val="2"/>
      </rPr>
      <t>:</t>
    </r>
  </si>
  <si>
    <r>
      <t>Enterprise Value (Sep 10, 2014)</t>
    </r>
    <r>
      <rPr>
        <vertAlign val="superscript"/>
        <sz val="7.5"/>
        <rFont val="Arial"/>
        <family val="2"/>
      </rPr>
      <t>3</t>
    </r>
    <r>
      <rPr>
        <sz val="6"/>
        <rFont val="Arial"/>
        <family val="2"/>
      </rPr>
      <t>:</t>
    </r>
  </si>
  <si>
    <t>189.21B</t>
  </si>
  <si>
    <t>Trailing P/E (ttm, intraday):</t>
  </si>
  <si>
    <r>
      <t>Forward P/E (fye Dec 31, 2015)</t>
    </r>
    <r>
      <rPr>
        <vertAlign val="superscript"/>
        <sz val="7.5"/>
        <rFont val="Arial"/>
        <family val="2"/>
      </rPr>
      <t>1</t>
    </r>
    <r>
      <rPr>
        <sz val="6"/>
        <rFont val="Arial"/>
        <family val="2"/>
      </rPr>
      <t>:</t>
    </r>
  </si>
  <si>
    <r>
      <t>PEG Ratio (5 yr expected)</t>
    </r>
    <r>
      <rPr>
        <vertAlign val="superscript"/>
        <sz val="7.5"/>
        <rFont val="Arial"/>
        <family val="2"/>
      </rPr>
      <t>1</t>
    </r>
    <r>
      <rPr>
        <sz val="6"/>
        <rFont val="Arial"/>
        <family val="2"/>
      </rPr>
      <t>:</t>
    </r>
  </si>
  <si>
    <t>Price/Sales (ttm):</t>
  </si>
  <si>
    <t>Price/Book (mrq):</t>
  </si>
  <si>
    <r>
      <t>Enterprise Value/Revenue (ttm)</t>
    </r>
    <r>
      <rPr>
        <vertAlign val="superscript"/>
        <sz val="7.5"/>
        <rFont val="Arial"/>
        <family val="2"/>
      </rPr>
      <t>3</t>
    </r>
    <r>
      <rPr>
        <sz val="6"/>
        <rFont val="Arial"/>
        <family val="2"/>
      </rPr>
      <t>:</t>
    </r>
  </si>
  <si>
    <r>
      <t>Enterprise Value/EBITDA (ttm)</t>
    </r>
    <r>
      <rPr>
        <vertAlign val="superscript"/>
        <sz val="7.5"/>
        <rFont val="Arial"/>
        <family val="2"/>
      </rPr>
      <t>6</t>
    </r>
    <r>
      <rPr>
        <sz val="6"/>
        <rFont val="Arial"/>
        <family val="2"/>
      </rPr>
      <t>:</t>
    </r>
  </si>
  <si>
    <t>Financial Highlights</t>
  </si>
  <si>
    <t>Fiscal Year</t>
  </si>
  <si>
    <t>Fiscal Year Ends:</t>
  </si>
  <si>
    <t>Most Recent Quarter (mrq):</t>
  </si>
  <si>
    <t>Profitability</t>
  </si>
  <si>
    <t>Profit Margin (ttm):</t>
  </si>
  <si>
    <t>Operating Margin (ttm):</t>
  </si>
  <si>
    <t>Management Effectiveness</t>
  </si>
  <si>
    <t>Return on Assets (ttm):</t>
  </si>
  <si>
    <t>Return on Equity (ttm):</t>
  </si>
  <si>
    <t>Income Statement</t>
  </si>
  <si>
    <t>Revenue (ttm):</t>
  </si>
  <si>
    <t>67.33B</t>
  </si>
  <si>
    <t>Revenue Per Share (ttm):</t>
  </si>
  <si>
    <t>Qtrly Revenue Growth (yoy):</t>
  </si>
  <si>
    <t>Gross Profit (ttm):</t>
  </si>
  <si>
    <t>44.99B</t>
  </si>
  <si>
    <r>
      <t>EBITDA (ttm)</t>
    </r>
    <r>
      <rPr>
        <vertAlign val="superscript"/>
        <sz val="7.5"/>
        <rFont val="Arial"/>
        <family val="2"/>
      </rPr>
      <t>6</t>
    </r>
    <r>
      <rPr>
        <sz val="6"/>
        <rFont val="Arial"/>
        <family val="2"/>
      </rPr>
      <t>:</t>
    </r>
  </si>
  <si>
    <t>22.32B</t>
  </si>
  <si>
    <t>Net Income Avl to Common (ttm):</t>
  </si>
  <si>
    <t>7.51B</t>
  </si>
  <si>
    <t>Diluted EPS (ttm):</t>
  </si>
  <si>
    <t>Qtrly Earnings Growth (yoy):</t>
  </si>
  <si>
    <t>Balance Sheet</t>
  </si>
  <si>
    <t>Total Cash (mrq):</t>
  </si>
  <si>
    <t>3.85B</t>
  </si>
  <si>
    <t>Total Cash Per Share (mrq):</t>
  </si>
  <si>
    <t>Total Debt (mrq):</t>
  </si>
  <si>
    <t>46.55B</t>
  </si>
  <si>
    <t>Total Debt/Equity (mrq):</t>
  </si>
  <si>
    <t>Current Ratio (mrq):</t>
  </si>
  <si>
    <t>Book Value Per Share (mrq):</t>
  </si>
  <si>
    <t>Cash Flow Statement</t>
  </si>
  <si>
    <t>Operating Cash Flow (ttm):</t>
  </si>
  <si>
    <t>14.02B</t>
  </si>
  <si>
    <t>Levered Free Cash Flow (ttm):</t>
  </si>
  <si>
    <t>13.02B</t>
  </si>
  <si>
    <t>View Financials</t>
  </si>
  <si>
    <t>Income Statement - Balance Sheet - Cash Flow</t>
  </si>
  <si>
    <t>Trading Information</t>
  </si>
  <si>
    <t>Stock Price History</t>
  </si>
  <si>
    <r>
      <t>52-Week Change</t>
    </r>
    <r>
      <rPr>
        <vertAlign val="superscript"/>
        <sz val="7.5"/>
        <rFont val="Arial"/>
        <family val="2"/>
      </rPr>
      <t>3</t>
    </r>
    <r>
      <rPr>
        <sz val="6"/>
        <rFont val="Arial"/>
        <family val="2"/>
      </rPr>
      <t>:</t>
    </r>
  </si>
  <si>
    <r>
      <t>S&amp;P500 52-Week Change</t>
    </r>
    <r>
      <rPr>
        <vertAlign val="superscript"/>
        <sz val="7.5"/>
        <rFont val="Arial"/>
        <family val="2"/>
      </rPr>
      <t>3</t>
    </r>
    <r>
      <rPr>
        <sz val="6"/>
        <rFont val="Arial"/>
        <family val="2"/>
      </rPr>
      <t>:</t>
    </r>
  </si>
  <si>
    <r>
      <t>52-Week High (Sep 9, 2014)</t>
    </r>
    <r>
      <rPr>
        <vertAlign val="superscript"/>
        <sz val="7.5"/>
        <rFont val="Arial"/>
        <family val="2"/>
      </rPr>
      <t>3</t>
    </r>
    <r>
      <rPr>
        <sz val="6"/>
        <rFont val="Arial"/>
        <family val="2"/>
      </rPr>
      <t>:</t>
    </r>
  </si>
  <si>
    <r>
      <t>52-Week Low (Sep 11, 2013)</t>
    </r>
    <r>
      <rPr>
        <vertAlign val="superscript"/>
        <sz val="7.5"/>
        <rFont val="Arial"/>
        <family val="2"/>
      </rPr>
      <t>3</t>
    </r>
    <r>
      <rPr>
        <sz val="6"/>
        <rFont val="Arial"/>
        <family val="2"/>
      </rPr>
      <t>:</t>
    </r>
  </si>
  <si>
    <r>
      <t>50-Day Moving Average</t>
    </r>
    <r>
      <rPr>
        <vertAlign val="superscript"/>
        <sz val="7.5"/>
        <rFont val="Arial"/>
        <family val="2"/>
      </rPr>
      <t>3</t>
    </r>
    <r>
      <rPr>
        <sz val="6"/>
        <rFont val="Arial"/>
        <family val="2"/>
      </rPr>
      <t>:</t>
    </r>
  </si>
  <si>
    <r>
      <t>200-Day Moving Average</t>
    </r>
    <r>
      <rPr>
        <vertAlign val="superscript"/>
        <sz val="7.5"/>
        <rFont val="Arial"/>
        <family val="2"/>
      </rPr>
      <t>3</t>
    </r>
    <r>
      <rPr>
        <sz val="6"/>
        <rFont val="Arial"/>
        <family val="2"/>
      </rPr>
      <t>:</t>
    </r>
  </si>
  <si>
    <t>Share Statistics</t>
  </si>
  <si>
    <r>
      <t>Avg Vol (3 month)</t>
    </r>
    <r>
      <rPr>
        <vertAlign val="superscript"/>
        <sz val="7.5"/>
        <rFont val="Arial"/>
        <family val="2"/>
      </rPr>
      <t>3</t>
    </r>
    <r>
      <rPr>
        <sz val="6"/>
        <rFont val="Arial"/>
        <family val="2"/>
      </rPr>
      <t>:</t>
    </r>
  </si>
  <si>
    <r>
      <t>Avg Vol (10 day)</t>
    </r>
    <r>
      <rPr>
        <vertAlign val="superscript"/>
        <sz val="7.5"/>
        <rFont val="Arial"/>
        <family val="2"/>
      </rPr>
      <t>3</t>
    </r>
    <r>
      <rPr>
        <sz val="6"/>
        <rFont val="Arial"/>
        <family val="2"/>
      </rPr>
      <t>:</t>
    </r>
  </si>
  <si>
    <r>
      <t>Shares Outstanding</t>
    </r>
    <r>
      <rPr>
        <vertAlign val="superscript"/>
        <sz val="7.5"/>
        <rFont val="Arial"/>
        <family val="2"/>
      </rPr>
      <t>5</t>
    </r>
    <r>
      <rPr>
        <sz val="6"/>
        <rFont val="Arial"/>
        <family val="2"/>
      </rPr>
      <t>:</t>
    </r>
  </si>
  <si>
    <t>2.59B</t>
  </si>
  <si>
    <t>Float:</t>
  </si>
  <si>
    <t>2.56B</t>
  </si>
  <si>
    <r>
      <t>% Held by Insiders</t>
    </r>
    <r>
      <rPr>
        <vertAlign val="superscript"/>
        <sz val="7.5"/>
        <rFont val="Arial"/>
        <family val="2"/>
      </rPr>
      <t>1</t>
    </r>
    <r>
      <rPr>
        <sz val="6"/>
        <rFont val="Arial"/>
        <family val="2"/>
      </rPr>
      <t>:</t>
    </r>
  </si>
  <si>
    <r>
      <t>% Held by Institutions</t>
    </r>
    <r>
      <rPr>
        <vertAlign val="superscript"/>
        <sz val="7.5"/>
        <rFont val="Arial"/>
        <family val="2"/>
      </rPr>
      <t>1</t>
    </r>
    <r>
      <rPr>
        <sz val="6"/>
        <rFont val="Arial"/>
        <family val="2"/>
      </rPr>
      <t>:</t>
    </r>
  </si>
  <si>
    <r>
      <t>Shares Short (as of May 30, 2014)</t>
    </r>
    <r>
      <rPr>
        <vertAlign val="superscript"/>
        <sz val="7.5"/>
        <rFont val="Arial"/>
        <family val="2"/>
      </rPr>
      <t>3</t>
    </r>
    <r>
      <rPr>
        <sz val="6"/>
        <rFont val="Arial"/>
        <family val="2"/>
      </rPr>
      <t>:</t>
    </r>
  </si>
  <si>
    <t>75.22M</t>
  </si>
  <si>
    <r>
      <t>Short Ratio (as of May 30, 2014)</t>
    </r>
    <r>
      <rPr>
        <vertAlign val="superscript"/>
        <sz val="7.5"/>
        <rFont val="Arial"/>
        <family val="2"/>
      </rPr>
      <t>3</t>
    </r>
    <r>
      <rPr>
        <sz val="6"/>
        <rFont val="Arial"/>
        <family val="2"/>
      </rPr>
      <t>:</t>
    </r>
  </si>
  <si>
    <r>
      <t>Short % of Float (as of May 30, 2014)</t>
    </r>
    <r>
      <rPr>
        <vertAlign val="superscript"/>
        <sz val="7.5"/>
        <rFont val="Arial"/>
        <family val="2"/>
      </rPr>
      <t>3</t>
    </r>
    <r>
      <rPr>
        <sz val="6"/>
        <rFont val="Arial"/>
        <family val="2"/>
      </rPr>
      <t>:</t>
    </r>
  </si>
  <si>
    <r>
      <t>Shares Short (prior month)</t>
    </r>
    <r>
      <rPr>
        <vertAlign val="superscript"/>
        <sz val="7.5"/>
        <rFont val="Arial"/>
        <family val="2"/>
      </rPr>
      <t>3</t>
    </r>
    <r>
      <rPr>
        <sz val="6"/>
        <rFont val="Arial"/>
        <family val="2"/>
      </rPr>
      <t>:</t>
    </r>
  </si>
  <si>
    <t>73.02M</t>
  </si>
  <si>
    <t>Dividends &amp; Splits</t>
  </si>
  <si>
    <r>
      <t>Forward Annual Dividend Rate</t>
    </r>
    <r>
      <rPr>
        <vertAlign val="superscript"/>
        <sz val="7.5"/>
        <rFont val="Arial"/>
        <family val="2"/>
      </rPr>
      <t>4</t>
    </r>
    <r>
      <rPr>
        <sz val="6"/>
        <rFont val="Arial"/>
        <family val="2"/>
      </rPr>
      <t>:</t>
    </r>
  </si>
  <si>
    <r>
      <t>Forward Annual Dividend Yield</t>
    </r>
    <r>
      <rPr>
        <vertAlign val="superscript"/>
        <sz val="7.5"/>
        <rFont val="Arial"/>
        <family val="2"/>
      </rPr>
      <t>4</t>
    </r>
    <r>
      <rPr>
        <sz val="6"/>
        <rFont val="Arial"/>
        <family val="2"/>
      </rPr>
      <t>:</t>
    </r>
  </si>
  <si>
    <r>
      <t>Trailing Annual Dividend Yield</t>
    </r>
    <r>
      <rPr>
        <vertAlign val="superscript"/>
        <sz val="7.5"/>
        <rFont val="Arial"/>
        <family val="2"/>
      </rPr>
      <t>3</t>
    </r>
    <r>
      <rPr>
        <sz val="6"/>
        <rFont val="Arial"/>
        <family val="2"/>
      </rPr>
      <t>:</t>
    </r>
  </si>
  <si>
    <r>
      <t>5 Year Average Dividend Yield</t>
    </r>
    <r>
      <rPr>
        <vertAlign val="superscript"/>
        <sz val="7.5"/>
        <rFont val="Arial"/>
        <family val="2"/>
      </rPr>
      <t>4</t>
    </r>
    <r>
      <rPr>
        <sz val="6"/>
        <rFont val="Arial"/>
        <family val="2"/>
      </rPr>
      <t>:</t>
    </r>
  </si>
  <si>
    <r>
      <t>Payout Ratio</t>
    </r>
    <r>
      <rPr>
        <vertAlign val="superscript"/>
        <sz val="7.5"/>
        <rFont val="Arial"/>
        <family val="2"/>
      </rPr>
      <t>4</t>
    </r>
    <r>
      <rPr>
        <sz val="6"/>
        <rFont val="Arial"/>
        <family val="2"/>
      </rPr>
      <t>:</t>
    </r>
  </si>
  <si>
    <r>
      <t>Dividend Date</t>
    </r>
    <r>
      <rPr>
        <vertAlign val="superscript"/>
        <sz val="7.5"/>
        <rFont val="Arial"/>
        <family val="2"/>
      </rPr>
      <t>3</t>
    </r>
    <r>
      <rPr>
        <sz val="6"/>
        <rFont val="Arial"/>
        <family val="2"/>
      </rPr>
      <t>:</t>
    </r>
  </si>
  <si>
    <t>Oct 22, 2014</t>
  </si>
  <si>
    <r>
      <t>Ex-Dividend Date</t>
    </r>
    <r>
      <rPr>
        <vertAlign val="superscript"/>
        <sz val="7.5"/>
        <rFont val="Arial"/>
        <family val="2"/>
      </rPr>
      <t>4</t>
    </r>
    <r>
      <rPr>
        <sz val="6"/>
        <rFont val="Arial"/>
        <family val="2"/>
      </rPr>
      <t>:</t>
    </r>
  </si>
  <si>
    <t>Sep 29, 2014</t>
  </si>
  <si>
    <r>
      <t>Last Split Factor (new per old)</t>
    </r>
    <r>
      <rPr>
        <vertAlign val="superscript"/>
        <sz val="7.5"/>
        <rFont val="Arial"/>
        <family val="2"/>
      </rPr>
      <t>2</t>
    </r>
    <r>
      <rPr>
        <sz val="6"/>
        <rFont val="Arial"/>
        <family val="2"/>
      </rPr>
      <t>:</t>
    </r>
  </si>
  <si>
    <r>
      <t>Last Split Date</t>
    </r>
    <r>
      <rPr>
        <vertAlign val="superscript"/>
        <sz val="7.5"/>
        <rFont val="Arial"/>
        <family val="2"/>
      </rPr>
      <t>3</t>
    </r>
    <r>
      <rPr>
        <sz val="6"/>
        <rFont val="Arial"/>
        <family val="2"/>
      </rPr>
      <t>:</t>
    </r>
  </si>
  <si>
    <t>Feb 22, 2007</t>
  </si>
  <si>
    <r>
      <t>COMCAST CORPORATION (CMCSA)
U</t>
    </r>
    <r>
      <rPr>
        <b/>
        <sz val="12"/>
        <rFont val="Arial"/>
        <family val="2"/>
      </rPr>
      <t>sing Yahoo for much of the information</t>
    </r>
  </si>
  <si>
    <t>Book value of debt (billions)</t>
  </si>
  <si>
    <t xml:space="preserve">- </t>
  </si>
  <si>
    <t>Average annual cost of debt</t>
  </si>
  <si>
    <r>
      <t>COMCAST'S TAX RATE T</t>
    </r>
    <r>
      <rPr>
        <b/>
        <vertAlign val="subscript"/>
        <sz val="14"/>
        <rFont val="Arial"/>
        <family val="2"/>
      </rPr>
      <t>C</t>
    </r>
  </si>
  <si>
    <t>&lt;-- last availble info: 31/3/2014</t>
  </si>
  <si>
    <r>
      <t>COMPUTING E(r</t>
    </r>
    <r>
      <rPr>
        <b/>
        <vertAlign val="subscript"/>
        <sz val="14"/>
        <rFont val="Arial"/>
        <family val="2"/>
      </rPr>
      <t>M</t>
    </r>
    <r>
      <rPr>
        <b/>
        <sz val="14"/>
        <rFont val="Arial"/>
        <family val="2"/>
      </rPr>
      <t>) FOR SEPTEMBER 2014</t>
    </r>
  </si>
  <si>
    <t>&lt;-- FRED</t>
  </si>
  <si>
    <t xml:space="preserve">Source:  </t>
  </si>
  <si>
    <t>https://personal.vanguard.com/us/funds/snapshot?FundId=0040&amp;FundIntExt=INT#hist=tab%3A1a</t>
  </si>
  <si>
    <t>S&amp;P 500 P/E on 31-March-2014</t>
  </si>
  <si>
    <r>
      <t>COMCAST'S COST OF DEBT, r</t>
    </r>
    <r>
      <rPr>
        <b/>
        <vertAlign val="subscript"/>
        <sz val="14"/>
        <rFont val="Arial"/>
        <family val="2"/>
      </rPr>
      <t>D</t>
    </r>
  </si>
  <si>
    <t>CHAPTER 11 EXCEL SPREADSHEET INDEX</t>
  </si>
  <si>
    <t>Page</t>
  </si>
  <si>
    <t>Content</t>
  </si>
  <si>
    <t>Pages 395 and 398</t>
  </si>
  <si>
    <t>Page 400</t>
  </si>
  <si>
    <t>Pages 403+404</t>
  </si>
  <si>
    <t>Page 407</t>
  </si>
  <si>
    <t>Page 410</t>
  </si>
  <si>
    <t>Page 410 bottom</t>
  </si>
  <si>
    <t>Page 411</t>
  </si>
  <si>
    <t>Page 412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</si>
</sst>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3" formatCode="_(* #,##0.00_);_(* \(#,##0.00\);_(* &quot;-&quot;??_);_(@_)"/>
    <numFmt numFmtId="164" formatCode="&quot;$&quot;#,##0.00"/>
    <numFmt numFmtId="165" formatCode="[$-409]d\-mmm\-yy;@"/>
    <numFmt numFmtId="166" formatCode="B1mmm\-yy"/>
    <numFmt numFmtId="167" formatCode="#,##0.0"/>
  </numFmts>
  <fonts count="27" x14ac:knownFonts="1">
    <font>
      <sz val="10"/>
      <name val="Arial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vertAlign val="subscript"/>
      <sz val="10"/>
      <name val="Arial"/>
      <family val="2"/>
    </font>
    <font>
      <b/>
      <sz val="14"/>
      <name val="Arial"/>
      <family val="2"/>
    </font>
    <font>
      <sz val="10"/>
      <name val="Symbol"/>
      <family val="1"/>
      <charset val="2"/>
    </font>
    <font>
      <b/>
      <vertAlign val="subscript"/>
      <sz val="14"/>
      <name val="Arial"/>
      <family val="2"/>
    </font>
    <font>
      <sz val="10"/>
      <name val="Arial"/>
      <family val="2"/>
    </font>
    <font>
      <sz val="8"/>
      <name val="Arial"/>
      <family val="2"/>
    </font>
    <font>
      <b/>
      <sz val="10"/>
      <color theme="1"/>
      <name val="arial"/>
      <family val="2"/>
    </font>
    <font>
      <u/>
      <sz val="10"/>
      <color indexed="12"/>
      <name val="MS Sans Serif"/>
      <family val="2"/>
    </font>
    <font>
      <sz val="9"/>
      <name val="Times"/>
      <family val="1"/>
    </font>
    <font>
      <sz val="10"/>
      <name val="Courier"/>
    </font>
    <font>
      <sz val="10"/>
      <name val="Times New Roman"/>
      <family val="1"/>
    </font>
    <font>
      <sz val="6"/>
      <name val="Arial"/>
      <family val="2"/>
    </font>
    <font>
      <sz val="5"/>
      <name val="Verdana"/>
      <family val="2"/>
    </font>
    <font>
      <b/>
      <sz val="6"/>
      <name val="Arial"/>
      <family val="2"/>
    </font>
    <font>
      <b/>
      <sz val="18"/>
      <name val="Arial"/>
      <family val="2"/>
    </font>
    <font>
      <i/>
      <sz val="10"/>
      <name val="Arial"/>
      <family val="2"/>
    </font>
    <font>
      <sz val="7.5"/>
      <name val="Arial"/>
      <family val="2"/>
    </font>
    <font>
      <b/>
      <sz val="8"/>
      <name val="Arial"/>
      <family val="2"/>
    </font>
    <font>
      <b/>
      <sz val="5"/>
      <name val="Verdana"/>
      <family val="2"/>
    </font>
    <font>
      <vertAlign val="superscript"/>
      <sz val="7.5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indexed="13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CCCCCC"/>
        <bgColor indexed="64"/>
      </patternFill>
    </fill>
  </fills>
  <borders count="7">
    <border>
      <left/>
      <right/>
      <top/>
      <bottom/>
      <diagonal/>
    </border>
    <border>
      <left/>
      <right/>
      <top style="thick">
        <color rgb="FF333333"/>
      </top>
      <bottom/>
      <diagonal/>
    </border>
    <border>
      <left/>
      <right/>
      <top/>
      <bottom style="thick">
        <color rgb="FF333333"/>
      </bottom>
      <diagonal/>
    </border>
    <border>
      <left/>
      <right/>
      <top style="medium">
        <color rgb="FF000000"/>
      </top>
      <bottom/>
      <diagonal/>
    </border>
    <border>
      <left/>
      <right/>
      <top/>
      <bottom style="medium">
        <color rgb="FFDCDCDC"/>
      </bottom>
      <diagonal/>
    </border>
    <border>
      <left/>
      <right/>
      <top style="medium">
        <color rgb="FFDCDCDC"/>
      </top>
      <bottom/>
      <diagonal/>
    </border>
    <border>
      <left/>
      <right/>
      <top/>
      <bottom style="thin">
        <color indexed="64"/>
      </bottom>
      <diagonal/>
    </border>
  </borders>
  <cellStyleXfs count="12">
    <xf numFmtId="0" fontId="0" fillId="0" borderId="0"/>
    <xf numFmtId="43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0" fontId="2" fillId="0" borderId="0" applyNumberFormat="0" applyFill="0" applyBorder="0" applyAlignment="0" applyProtection="0"/>
    <xf numFmtId="43" fontId="2" fillId="0" borderId="0" applyFont="0" applyFill="0" applyBorder="0" applyAlignment="0" applyProtection="0"/>
    <xf numFmtId="0" fontId="14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2" fillId="0" borderId="0"/>
    <xf numFmtId="0" fontId="15" fillId="0" borderId="0"/>
    <xf numFmtId="0" fontId="15" fillId="0" borderId="0"/>
    <xf numFmtId="0" fontId="15" fillId="0" borderId="0"/>
    <xf numFmtId="0" fontId="16" fillId="0" borderId="0"/>
  </cellStyleXfs>
  <cellXfs count="118">
    <xf numFmtId="0" fontId="0" fillId="0" borderId="0" xfId="0"/>
    <xf numFmtId="0" fontId="5" fillId="0" borderId="0" xfId="0" applyFont="1"/>
    <xf numFmtId="0" fontId="6" fillId="0" borderId="0" xfId="0" applyFont="1"/>
    <xf numFmtId="9" fontId="0" fillId="0" borderId="0" xfId="0" applyNumberFormat="1"/>
    <xf numFmtId="10" fontId="0" fillId="0" borderId="0" xfId="2" applyNumberFormat="1" applyFont="1"/>
    <xf numFmtId="10" fontId="0" fillId="0" borderId="0" xfId="0" applyNumberFormat="1"/>
    <xf numFmtId="3" fontId="0" fillId="0" borderId="0" xfId="0" applyNumberFormat="1"/>
    <xf numFmtId="0" fontId="0" fillId="0" borderId="0" xfId="0" applyAlignment="1">
      <alignment horizontal="center"/>
    </xf>
    <xf numFmtId="0" fontId="0" fillId="2" borderId="0" xfId="0" applyFill="1"/>
    <xf numFmtId="10" fontId="0" fillId="2" borderId="0" xfId="2" applyNumberFormat="1" applyFont="1" applyFill="1"/>
    <xf numFmtId="43" fontId="0" fillId="0" borderId="0" xfId="1" applyFont="1"/>
    <xf numFmtId="10" fontId="3" fillId="0" borderId="0" xfId="2" applyNumberFormat="1" applyFont="1"/>
    <xf numFmtId="2" fontId="0" fillId="0" borderId="0" xfId="0" applyNumberFormat="1"/>
    <xf numFmtId="3" fontId="0" fillId="2" borderId="0" xfId="0" applyNumberFormat="1" applyFill="1"/>
    <xf numFmtId="9" fontId="0" fillId="2" borderId="0" xfId="0" applyNumberFormat="1" applyFill="1"/>
    <xf numFmtId="0" fontId="8" fillId="0" borderId="0" xfId="0" applyFont="1" applyAlignment="1"/>
    <xf numFmtId="0" fontId="0" fillId="0" borderId="0" xfId="0" applyAlignment="1">
      <alignment wrapText="1"/>
    </xf>
    <xf numFmtId="3" fontId="0" fillId="0" borderId="0" xfId="2" applyNumberFormat="1" applyFont="1"/>
    <xf numFmtId="10" fontId="3" fillId="2" borderId="0" xfId="2" applyNumberFormat="1" applyFont="1" applyFill="1"/>
    <xf numFmtId="0" fontId="11" fillId="0" borderId="0" xfId="0" applyFont="1" applyAlignment="1">
      <alignment horizontal="center"/>
    </xf>
    <xf numFmtId="3" fontId="11" fillId="0" borderId="0" xfId="0" applyNumberFormat="1" applyFont="1" applyAlignment="1">
      <alignment horizontal="center"/>
    </xf>
    <xf numFmtId="0" fontId="13" fillId="0" borderId="0" xfId="0" applyFont="1" applyAlignment="1">
      <alignment horizontal="center" vertical="center" wrapText="1"/>
    </xf>
    <xf numFmtId="0" fontId="13" fillId="0" borderId="0" xfId="0" applyFont="1" applyAlignment="1">
      <alignment vertical="center" wrapText="1"/>
    </xf>
    <xf numFmtId="0" fontId="0" fillId="0" borderId="0" xfId="0" applyAlignment="1">
      <alignment horizontal="center" wrapText="1"/>
    </xf>
    <xf numFmtId="10" fontId="0" fillId="0" borderId="0" xfId="0" applyNumberFormat="1" applyAlignment="1">
      <alignment horizontal="right"/>
    </xf>
    <xf numFmtId="10" fontId="0" fillId="0" borderId="0" xfId="0" applyNumberFormat="1" applyAlignment="1">
      <alignment horizontal="right" wrapText="1"/>
    </xf>
    <xf numFmtId="0" fontId="4" fillId="0" borderId="0" xfId="0" applyFont="1"/>
    <xf numFmtId="0" fontId="2" fillId="0" borderId="0" xfId="6"/>
    <xf numFmtId="0" fontId="0" fillId="0" borderId="0" xfId="3" applyFont="1" applyAlignment="1">
      <alignment horizontal="left"/>
    </xf>
    <xf numFmtId="2" fontId="0" fillId="0" borderId="0" xfId="3" applyNumberFormat="1" applyFont="1"/>
    <xf numFmtId="10" fontId="2" fillId="0" borderId="0" xfId="3" applyNumberFormat="1" applyFont="1"/>
    <xf numFmtId="2" fontId="2" fillId="0" borderId="0" xfId="3" applyNumberFormat="1" applyFont="1"/>
    <xf numFmtId="2" fontId="2" fillId="0" borderId="0" xfId="3" applyNumberFormat="1" applyFont="1" applyAlignment="1">
      <alignment horizontal="right"/>
    </xf>
    <xf numFmtId="164" fontId="0" fillId="0" borderId="0" xfId="4" applyNumberFormat="1" applyFont="1" applyBorder="1" applyAlignment="1">
      <alignment horizontal="right"/>
    </xf>
    <xf numFmtId="2" fontId="0" fillId="0" borderId="0" xfId="3" applyNumberFormat="1" applyFont="1" applyAlignment="1">
      <alignment horizontal="right"/>
    </xf>
    <xf numFmtId="43" fontId="0" fillId="0" borderId="0" xfId="4" applyFont="1" applyBorder="1"/>
    <xf numFmtId="0" fontId="2" fillId="0" borderId="0" xfId="7"/>
    <xf numFmtId="43" fontId="2" fillId="0" borderId="0" xfId="4" applyBorder="1"/>
    <xf numFmtId="164" fontId="0" fillId="0" borderId="0" xfId="3" applyNumberFormat="1" applyFont="1" applyAlignment="1">
      <alignment horizontal="right"/>
    </xf>
    <xf numFmtId="164" fontId="2" fillId="0" borderId="0" xfId="4" applyNumberFormat="1" applyBorder="1" applyAlignment="1">
      <alignment horizontal="right"/>
    </xf>
    <xf numFmtId="0" fontId="2" fillId="0" borderId="0" xfId="0" applyFont="1"/>
    <xf numFmtId="165" fontId="0" fillId="0" borderId="0" xfId="3" applyNumberFormat="1" applyFont="1" applyAlignment="1">
      <alignment horizontal="left"/>
    </xf>
    <xf numFmtId="165" fontId="0" fillId="0" borderId="0" xfId="0" applyNumberFormat="1"/>
    <xf numFmtId="0" fontId="2" fillId="0" borderId="0" xfId="7" applyNumberFormat="1"/>
    <xf numFmtId="165" fontId="0" fillId="0" borderId="0" xfId="3" applyNumberFormat="1" applyFont="1" applyAlignment="1">
      <alignment horizontal="right"/>
    </xf>
    <xf numFmtId="2" fontId="0" fillId="4" borderId="0" xfId="0" applyNumberFormat="1" applyFill="1"/>
    <xf numFmtId="0" fontId="8" fillId="0" borderId="0" xfId="0" applyFont="1" applyAlignment="1">
      <alignment horizontal="center" vertical="center" wrapText="1"/>
    </xf>
    <xf numFmtId="0" fontId="1" fillId="0" borderId="0" xfId="0" applyFont="1"/>
    <xf numFmtId="0" fontId="5" fillId="0" borderId="0" xfId="0" applyFont="1" applyFill="1" applyAlignment="1">
      <alignment horizontal="left" vertical="top" wrapText="1"/>
    </xf>
    <xf numFmtId="0" fontId="5" fillId="0" borderId="0" xfId="0" applyFont="1" applyFill="1" applyAlignment="1">
      <alignment horizontal="left" vertical="center" wrapText="1"/>
    </xf>
    <xf numFmtId="0" fontId="0" fillId="0" borderId="0" xfId="0" applyFill="1"/>
    <xf numFmtId="0" fontId="1" fillId="0" borderId="0" xfId="0" applyFont="1" applyFill="1" applyAlignment="1">
      <alignment horizontal="center" vertical="top" wrapText="1"/>
    </xf>
    <xf numFmtId="10" fontId="1" fillId="0" borderId="0" xfId="0" applyNumberFormat="1" applyFont="1" applyFill="1" applyAlignment="1">
      <alignment vertical="top" wrapText="1"/>
    </xf>
    <xf numFmtId="10" fontId="1" fillId="0" borderId="0" xfId="0" applyNumberFormat="1" applyFont="1" applyFill="1" applyAlignment="1">
      <alignment vertical="top"/>
    </xf>
    <xf numFmtId="0" fontId="16" fillId="0" borderId="0" xfId="11"/>
    <xf numFmtId="2" fontId="17" fillId="0" borderId="0" xfId="11" applyNumberFormat="1" applyFont="1"/>
    <xf numFmtId="0" fontId="17" fillId="0" borderId="0" xfId="11" applyFont="1"/>
    <xf numFmtId="2" fontId="17" fillId="5" borderId="0" xfId="11" applyNumberFormat="1" applyFont="1" applyFill="1"/>
    <xf numFmtId="0" fontId="17" fillId="5" borderId="0" xfId="11" applyFont="1" applyFill="1"/>
    <xf numFmtId="2" fontId="17" fillId="0" borderId="0" xfId="11" applyNumberFormat="1" applyFont="1" applyProtection="1">
      <protection locked="0"/>
    </xf>
    <xf numFmtId="0" fontId="17" fillId="6" borderId="0" xfId="11" applyFont="1" applyFill="1"/>
    <xf numFmtId="2" fontId="17" fillId="0" borderId="0" xfId="11" applyNumberFormat="1" applyFont="1" applyAlignment="1">
      <alignment wrapText="1"/>
    </xf>
    <xf numFmtId="2" fontId="17" fillId="0" borderId="0" xfId="11" applyNumberFormat="1" applyFont="1" applyAlignment="1">
      <alignment horizontal="right"/>
    </xf>
    <xf numFmtId="0" fontId="16" fillId="0" borderId="0" xfId="11" applyAlignment="1">
      <alignment horizontal="right"/>
    </xf>
    <xf numFmtId="0" fontId="17" fillId="0" borderId="0" xfId="11" applyFont="1" applyAlignment="1">
      <alignment horizontal="right"/>
    </xf>
    <xf numFmtId="0" fontId="17" fillId="0" borderId="0" xfId="11" applyFont="1" applyAlignment="1">
      <alignment horizontal="left"/>
    </xf>
    <xf numFmtId="0" fontId="14" fillId="0" borderId="0" xfId="5"/>
    <xf numFmtId="14" fontId="17" fillId="0" borderId="0" xfId="11" applyNumberFormat="1" applyFont="1"/>
    <xf numFmtId="4" fontId="0" fillId="0" borderId="0" xfId="3" applyNumberFormat="1" applyFont="1" applyAlignment="1">
      <alignment horizontal="right"/>
    </xf>
    <xf numFmtId="4" fontId="0" fillId="0" borderId="0" xfId="0" applyNumberFormat="1"/>
    <xf numFmtId="14" fontId="5" fillId="0" borderId="0" xfId="0" applyNumberFormat="1" applyFont="1"/>
    <xf numFmtId="0" fontId="19" fillId="0" borderId="0" xfId="0" applyFont="1" applyAlignment="1">
      <alignment vertical="center"/>
    </xf>
    <xf numFmtId="0" fontId="20" fillId="0" borderId="0" xfId="0" applyFont="1" applyAlignment="1">
      <alignment horizontal="right" vertical="center"/>
    </xf>
    <xf numFmtId="0" fontId="18" fillId="0" borderId="0" xfId="0" applyFont="1" applyAlignment="1">
      <alignment vertical="center"/>
    </xf>
    <xf numFmtId="0" fontId="20" fillId="0" borderId="0" xfId="0" applyFont="1" applyAlignment="1">
      <alignment vertical="center"/>
    </xf>
    <xf numFmtId="0" fontId="18" fillId="0" borderId="0" xfId="0" applyFont="1" applyAlignment="1">
      <alignment horizontal="right" vertical="center"/>
    </xf>
    <xf numFmtId="0" fontId="18" fillId="0" borderId="1" xfId="0" applyFont="1" applyBorder="1" applyAlignment="1">
      <alignment vertical="center"/>
    </xf>
    <xf numFmtId="0" fontId="18" fillId="0" borderId="2" xfId="0" applyFont="1" applyBorder="1" applyAlignment="1">
      <alignment vertical="center"/>
    </xf>
    <xf numFmtId="3" fontId="18" fillId="0" borderId="0" xfId="0" applyNumberFormat="1" applyFont="1" applyAlignment="1">
      <alignment horizontal="right" vertical="center"/>
    </xf>
    <xf numFmtId="0" fontId="20" fillId="0" borderId="2" xfId="0" applyFont="1" applyBorder="1" applyAlignment="1">
      <alignment vertical="center"/>
    </xf>
    <xf numFmtId="0" fontId="19" fillId="0" borderId="3" xfId="0" applyFont="1" applyBorder="1" applyAlignment="1">
      <alignment vertical="center"/>
    </xf>
    <xf numFmtId="0" fontId="20" fillId="0" borderId="3" xfId="0" applyFont="1" applyBorder="1" applyAlignment="1">
      <alignment horizontal="right" vertical="center"/>
    </xf>
    <xf numFmtId="0" fontId="0" fillId="0" borderId="0" xfId="0" applyAlignment="1"/>
    <xf numFmtId="3" fontId="20" fillId="0" borderId="0" xfId="0" applyNumberFormat="1" applyFont="1" applyAlignment="1">
      <alignment horizontal="right" vertical="center"/>
    </xf>
    <xf numFmtId="0" fontId="18" fillId="0" borderId="0" xfId="0" applyFont="1" applyBorder="1" applyAlignment="1">
      <alignment vertical="center"/>
    </xf>
    <xf numFmtId="0" fontId="21" fillId="0" borderId="0" xfId="0" applyFont="1" applyAlignment="1">
      <alignment vertical="center"/>
    </xf>
    <xf numFmtId="0" fontId="1" fillId="0" borderId="0" xfId="0" applyFont="1" applyAlignment="1"/>
    <xf numFmtId="0" fontId="5" fillId="0" borderId="0" xfId="0" applyFont="1" applyAlignment="1">
      <alignment horizontal="center" vertical="center"/>
    </xf>
    <xf numFmtId="0" fontId="1" fillId="0" borderId="0" xfId="0" applyFont="1" applyAlignment="1">
      <alignment vertical="center"/>
    </xf>
    <xf numFmtId="3" fontId="1" fillId="0" borderId="0" xfId="0" applyNumberFormat="1" applyFont="1" applyAlignment="1">
      <alignment vertical="center"/>
    </xf>
    <xf numFmtId="0" fontId="18" fillId="0" borderId="0" xfId="0" applyFont="1" applyAlignment="1">
      <alignment vertical="center" wrapText="1"/>
    </xf>
    <xf numFmtId="0" fontId="24" fillId="0" borderId="4" xfId="0" applyFont="1" applyBorder="1" applyAlignment="1">
      <alignment vertical="center"/>
    </xf>
    <xf numFmtId="0" fontId="25" fillId="0" borderId="4" xfId="0" applyFont="1" applyBorder="1" applyAlignment="1">
      <alignment horizontal="right" vertical="center"/>
    </xf>
    <xf numFmtId="0" fontId="14" fillId="0" borderId="5" xfId="5" applyBorder="1" applyAlignment="1">
      <alignment vertical="center"/>
    </xf>
    <xf numFmtId="0" fontId="18" fillId="0" borderId="0" xfId="0" applyFont="1" applyAlignment="1">
      <alignment horizontal="center" vertical="center"/>
    </xf>
    <xf numFmtId="0" fontId="20" fillId="0" borderId="0" xfId="0" applyFont="1" applyAlignment="1">
      <alignment horizontal="left" vertical="center"/>
    </xf>
    <xf numFmtId="0" fontId="20" fillId="7" borderId="0" xfId="0" applyFont="1" applyFill="1" applyAlignment="1">
      <alignment vertical="center"/>
    </xf>
    <xf numFmtId="10" fontId="18" fillId="0" borderId="0" xfId="0" applyNumberFormat="1" applyFont="1" applyAlignment="1">
      <alignment vertical="center"/>
    </xf>
    <xf numFmtId="3" fontId="18" fillId="0" borderId="0" xfId="0" applyNumberFormat="1" applyFont="1" applyAlignment="1">
      <alignment vertical="center"/>
    </xf>
    <xf numFmtId="166" fontId="18" fillId="0" borderId="0" xfId="0" applyNumberFormat="1" applyFont="1" applyAlignment="1">
      <alignment vertical="center"/>
    </xf>
    <xf numFmtId="20" fontId="18" fillId="0" borderId="0" xfId="0" applyNumberFormat="1" applyFont="1" applyAlignment="1">
      <alignment vertical="center"/>
    </xf>
    <xf numFmtId="0" fontId="0" fillId="0" borderId="0" xfId="0" applyAlignment="1">
      <alignment horizontal="center" vertical="center"/>
    </xf>
    <xf numFmtId="0" fontId="20" fillId="0" borderId="0" xfId="0" applyFont="1" applyAlignment="1">
      <alignment horizontal="center" vertical="center"/>
    </xf>
    <xf numFmtId="167" fontId="0" fillId="0" borderId="0" xfId="0" applyNumberFormat="1"/>
    <xf numFmtId="3" fontId="0" fillId="0" borderId="6" xfId="2" applyNumberFormat="1" applyFont="1" applyBorder="1"/>
    <xf numFmtId="10" fontId="0" fillId="4" borderId="0" xfId="0" applyNumberFormat="1" applyFill="1"/>
    <xf numFmtId="10" fontId="0" fillId="0" borderId="0" xfId="0" applyNumberFormat="1" applyFill="1"/>
    <xf numFmtId="10" fontId="0" fillId="0" borderId="0" xfId="2" applyNumberFormat="1" applyFont="1" applyFill="1"/>
    <xf numFmtId="0" fontId="0" fillId="0" borderId="0" xfId="0" quotePrefix="1"/>
    <xf numFmtId="3" fontId="0" fillId="0" borderId="0" xfId="0" applyNumberFormat="1" applyAlignment="1">
      <alignment horizontal="right"/>
    </xf>
    <xf numFmtId="0" fontId="14" fillId="0" borderId="0" xfId="5" quotePrefix="1"/>
    <xf numFmtId="0" fontId="5" fillId="0" borderId="0" xfId="0" applyFont="1" applyAlignment="1">
      <alignment horizontal="center"/>
    </xf>
    <xf numFmtId="0" fontId="8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/>
    </xf>
    <xf numFmtId="0" fontId="13" fillId="3" borderId="0" xfId="0" applyFont="1" applyFill="1" applyAlignment="1">
      <alignment horizontal="center" vertical="center" wrapText="1"/>
    </xf>
    <xf numFmtId="0" fontId="5" fillId="0" borderId="0" xfId="0" applyFont="1" applyFill="1" applyAlignment="1">
      <alignment horizontal="center" vertical="top" wrapText="1"/>
    </xf>
    <xf numFmtId="0" fontId="5" fillId="0" borderId="0" xfId="0" applyFont="1" applyFill="1" applyAlignment="1">
      <alignment horizontal="center" vertical="center" wrapText="1"/>
    </xf>
    <xf numFmtId="0" fontId="8" fillId="0" borderId="0" xfId="0" applyFont="1" applyAlignment="1">
      <alignment horizontal="center"/>
    </xf>
  </cellXfs>
  <cellStyles count="12">
    <cellStyle name="_x000a_bidires=100_x000d_" xfId="3"/>
    <cellStyle name="Comma" xfId="1" builtinId="3"/>
    <cellStyle name="Comma  - Style1" xfId="8"/>
    <cellStyle name="Comma 2" xfId="4"/>
    <cellStyle name="Curren - Style2" xfId="9"/>
    <cellStyle name="Hyperlink" xfId="5" builtinId="8"/>
    <cellStyle name="Normal" xfId="0" builtinId="0"/>
    <cellStyle name="Normal - Style3" xfId="10"/>
    <cellStyle name="Normal 2" xfId="6"/>
    <cellStyle name="Normal 3" xfId="11"/>
    <cellStyle name="Normal_ESTIMATES&amp;PEs" xfId="7"/>
    <cellStyle name="Percent" xfId="2" builtinId="5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microsoft.com/office/2006/relationships/vbaProject" Target="vbaProject.bin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calcChain" Target="calcChain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5512D110-5CC6-11CF-8D67-00AA00BDCE1D}" r:id="rId1"/>
</file>

<file path=xl/activeX/activeX2.xml><?xml version="1.0" encoding="utf-8"?>
<ax:ocx xmlns:ax="http://schemas.microsoft.com/office/2006/activeX" xmlns:r="http://schemas.openxmlformats.org/officeDocument/2006/relationships" ax:classid="{5512D11C-5CC6-11CF-8D67-00AA00BDCE1D}" r:id="rId1"/>
</file>

<file path=xl/activeX/activeX3.xml><?xml version="1.0" encoding="utf-8"?>
<ax:ocx xmlns:ax="http://schemas.microsoft.com/office/2006/activeX" xmlns:r="http://schemas.openxmlformats.org/officeDocument/2006/relationships" ax:classid="{5512D11A-5CC6-11CF-8D67-00AA00BDCE1D}" r:id="rId1"/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 sz="1200" b="1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r>
              <a:rPr lang="en-US"/>
              <a:t>S&amp;P 500 Returns, 1994-2008</a:t>
            </a:r>
          </a:p>
        </c:rich>
      </c:tx>
      <c:layout>
        <c:manualLayout>
          <c:xMode val="edge"/>
          <c:yMode val="edge"/>
          <c:x val="0.27637187741437047"/>
          <c:y val="3.8327526132404179E-2"/>
        </c:manualLayout>
      </c:layout>
      <c:overlay val="0"/>
      <c:spPr>
        <a:noFill/>
        <a:ln w="25400">
          <a:noFill/>
        </a:ln>
      </c:spPr>
    </c:title>
    <c:autoTitleDeleted val="0"/>
    <c:plotArea>
      <c:layout>
        <c:manualLayout>
          <c:layoutTarget val="inner"/>
          <c:xMode val="edge"/>
          <c:yMode val="edge"/>
          <c:x val="0.10970486737058981"/>
          <c:y val="8.7108013937282264E-2"/>
          <c:w val="0.86076126706155054"/>
          <c:h val="0.82578397212543564"/>
        </c:manualLayout>
      </c:layout>
      <c:lineChart>
        <c:grouping val="standard"/>
        <c:varyColors val="0"/>
        <c:ser>
          <c:idx val="0"/>
          <c:order val="0"/>
          <c:spPr>
            <a:ln w="12700">
              <a:solidFill>
                <a:srgbClr val="000080"/>
              </a:solidFill>
              <a:prstDash val="solid"/>
            </a:ln>
          </c:spPr>
          <c:marker>
            <c:symbol val="diamond"/>
            <c:size val="5"/>
            <c:spPr>
              <a:solidFill>
                <a:srgbClr val="000080"/>
              </a:solidFill>
              <a:ln>
                <a:solidFill>
                  <a:srgbClr val="000080"/>
                </a:solidFill>
                <a:prstDash val="solid"/>
              </a:ln>
            </c:spPr>
          </c:marker>
          <c:cat>
            <c:numRef>
              <c:f>'Page 400'!$A$4:$A$18</c:f>
              <c:numCache>
                <c:formatCode>General</c:formatCode>
                <c:ptCount val="15"/>
                <c:pt idx="0">
                  <c:v>1999</c:v>
                </c:pt>
                <c:pt idx="1">
                  <c:v>2000</c:v>
                </c:pt>
                <c:pt idx="2">
                  <c:v>2001</c:v>
                </c:pt>
                <c:pt idx="3">
                  <c:v>2002</c:v>
                </c:pt>
                <c:pt idx="4">
                  <c:v>2003</c:v>
                </c:pt>
                <c:pt idx="5">
                  <c:v>2004</c:v>
                </c:pt>
                <c:pt idx="6">
                  <c:v>2005</c:v>
                </c:pt>
                <c:pt idx="7">
                  <c:v>2006</c:v>
                </c:pt>
                <c:pt idx="8">
                  <c:v>2007</c:v>
                </c:pt>
                <c:pt idx="9">
                  <c:v>2008</c:v>
                </c:pt>
                <c:pt idx="10">
                  <c:v>2009</c:v>
                </c:pt>
                <c:pt idx="11">
                  <c:v>2010</c:v>
                </c:pt>
                <c:pt idx="12">
                  <c:v>2011</c:v>
                </c:pt>
                <c:pt idx="13">
                  <c:v>2012</c:v>
                </c:pt>
                <c:pt idx="14">
                  <c:v>2013</c:v>
                </c:pt>
              </c:numCache>
            </c:numRef>
          </c:cat>
          <c:val>
            <c:numRef>
              <c:f>'Page 400'!$F$4:$F$18</c:f>
              <c:numCache>
                <c:formatCode>0.00%</c:formatCode>
                <c:ptCount val="15"/>
                <c:pt idx="0">
                  <c:v>0.2104</c:v>
                </c:pt>
                <c:pt idx="1">
                  <c:v>-9.0999999999999998E-2</c:v>
                </c:pt>
                <c:pt idx="2">
                  <c:v>-0.11890000000000001</c:v>
                </c:pt>
                <c:pt idx="3">
                  <c:v>-0.221</c:v>
                </c:pt>
                <c:pt idx="4">
                  <c:v>0.2868</c:v>
                </c:pt>
                <c:pt idx="5">
                  <c:v>0.10879999999999999</c:v>
                </c:pt>
                <c:pt idx="6">
                  <c:v>4.9099999999999998E-2</c:v>
                </c:pt>
                <c:pt idx="7">
                  <c:v>0.15790000000000001</c:v>
                </c:pt>
                <c:pt idx="8">
                  <c:v>5.4899999999999997E-2</c:v>
                </c:pt>
                <c:pt idx="9">
                  <c:v>-0.37</c:v>
                </c:pt>
                <c:pt idx="10">
                  <c:v>0.2646</c:v>
                </c:pt>
                <c:pt idx="11">
                  <c:v>0.15060000000000001</c:v>
                </c:pt>
                <c:pt idx="12">
                  <c:v>2.1100000000000001E-2</c:v>
                </c:pt>
                <c:pt idx="13">
                  <c:v>0.16</c:v>
                </c:pt>
                <c:pt idx="14">
                  <c:v>0.32390000000000002</c:v>
                </c:pt>
              </c:numCache>
            </c:numRef>
          </c: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31F9-4EB3-BA39-595207D8F40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marker val="1"/>
        <c:smooth val="0"/>
        <c:axId val="234839040"/>
        <c:axId val="235476096"/>
      </c:lineChart>
      <c:catAx>
        <c:axId val="23483904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540000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35476096"/>
        <c:crosses val="autoZero"/>
        <c:auto val="1"/>
        <c:lblAlgn val="ctr"/>
        <c:lblOffset val="100"/>
        <c:tickLblSkip val="1"/>
        <c:tickMarkSkip val="1"/>
        <c:noMultiLvlLbl val="0"/>
      </c:catAx>
      <c:valAx>
        <c:axId val="235476096"/>
        <c:scaling>
          <c:orientation val="minMax"/>
          <c:max val="0.4"/>
          <c:min val="-0.4"/>
        </c:scaling>
        <c:delete val="0"/>
        <c:axPos val="l"/>
        <c:numFmt formatCode="0%" sourceLinked="0"/>
        <c:majorTickMark val="out"/>
        <c:minorTickMark val="none"/>
        <c:tickLblPos val="nextTo"/>
        <c:spPr>
          <a:ln w="3175">
            <a:solidFill>
              <a:srgbClr val="000000"/>
            </a:solidFill>
            <a:prstDash val="solid"/>
          </a:ln>
        </c:spPr>
        <c:txPr>
          <a:bodyPr rot="0" vert="horz"/>
          <a:lstStyle/>
          <a:p>
            <a:pPr>
              <a:defRPr sz="1000" b="0" i="0" u="none" strike="noStrike" baseline="0">
                <a:solidFill>
                  <a:srgbClr val="000000"/>
                </a:solidFill>
                <a:latin typeface="Arial"/>
                <a:ea typeface="Arial"/>
                <a:cs typeface="Arial"/>
              </a:defRPr>
            </a:pPr>
            <a:endParaRPr lang="en-US"/>
          </a:p>
        </c:txPr>
        <c:crossAx val="234839040"/>
        <c:crosses val="autoZero"/>
        <c:crossBetween val="between"/>
        <c:majorUnit val="0.1"/>
      </c:valAx>
      <c:spPr>
        <a:noFill/>
        <a:ln w="25400">
          <a:noFill/>
        </a:ln>
      </c:spPr>
    </c:plotArea>
    <c:plotVisOnly val="1"/>
    <c:dispBlanksAs val="gap"/>
    <c:showDLblsOverMax val="0"/>
  </c:chart>
  <c:spPr>
    <a:solidFill>
      <a:srgbClr val="FFFFFF"/>
    </a:solidFill>
    <a:ln w="3175">
      <a:solidFill>
        <a:srgbClr val="000000"/>
      </a:solidFill>
      <a:prstDash val="solid"/>
    </a:ln>
  </c:spPr>
  <c:txPr>
    <a:bodyPr/>
    <a:lstStyle/>
    <a:p>
      <a:pPr>
        <a:defRPr sz="1000" b="0" i="0" u="none" strike="noStrike" baseline="0">
          <a:solidFill>
            <a:srgbClr val="000000"/>
          </a:solidFill>
          <a:latin typeface="Arial"/>
          <a:ea typeface="Arial"/>
          <a:cs typeface="Arial"/>
        </a:defRPr>
      </a:pPr>
      <a:endParaRPr lang="en-US"/>
    </a:p>
  </c:txPr>
  <c:printSettings>
    <c:headerFooter alignWithMargins="0"/>
    <c:pageMargins b="1" l="0.75000000000000022" r="0.75000000000000022" t="1" header="0.5" footer="0.5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en-US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/>
          <a:lstStyle/>
          <a:p>
            <a:pPr>
              <a:defRPr/>
            </a:pPr>
            <a:r>
              <a:rPr lang="en-US"/>
              <a:t>Price-Earnings Ratio of S&amp;P 500, 1993-2013</a:t>
            </a:r>
          </a:p>
          <a:p>
            <a:pPr>
              <a:defRPr/>
            </a:pPr>
            <a:r>
              <a:rPr lang="en-US" sz="1600" b="0"/>
              <a:t>Multi-year</a:t>
            </a:r>
            <a:r>
              <a:rPr lang="en-US" sz="1600" b="0" baseline="0"/>
              <a:t> average:  25.37</a:t>
            </a:r>
            <a:endParaRPr lang="en-US" sz="1600" b="0"/>
          </a:p>
        </c:rich>
      </c:tx>
      <c:layout>
        <c:manualLayout>
          <c:xMode val="edge"/>
          <c:yMode val="edge"/>
          <c:x val="0.18506230838792215"/>
          <c:y val="1.9152737104609897E-2"/>
        </c:manualLayout>
      </c:layout>
      <c:overlay val="0"/>
    </c:title>
    <c:autoTitleDeleted val="0"/>
    <c:plotArea>
      <c:layout>
        <c:manualLayout>
          <c:layoutTarget val="inner"/>
          <c:xMode val="edge"/>
          <c:yMode val="edge"/>
          <c:x val="5.6958477100474796E-2"/>
          <c:y val="0.15136182435794721"/>
          <c:w val="0.90372085842210914"/>
          <c:h val="0.70459740273930171"/>
        </c:manualLayout>
      </c:layout>
      <c:scatterChart>
        <c:scatterStyle val="lineMarker"/>
        <c:varyColors val="0"/>
        <c:ser>
          <c:idx val="0"/>
          <c:order val="0"/>
          <c:xVal>
            <c:numRef>
              <c:f>'Pages 403+404'!$A$16:$A$99</c:f>
              <c:numCache>
                <c:formatCode>[$-409]d\-mmm\-yy;@</c:formatCode>
                <c:ptCount val="84"/>
                <c:pt idx="0">
                  <c:v>34334</c:v>
                </c:pt>
                <c:pt idx="1">
                  <c:v>34424</c:v>
                </c:pt>
                <c:pt idx="2">
                  <c:v>34515</c:v>
                </c:pt>
                <c:pt idx="3">
                  <c:v>34607</c:v>
                </c:pt>
                <c:pt idx="4">
                  <c:v>34699</c:v>
                </c:pt>
                <c:pt idx="5">
                  <c:v>34789</c:v>
                </c:pt>
                <c:pt idx="6">
                  <c:v>34880</c:v>
                </c:pt>
                <c:pt idx="7">
                  <c:v>34972</c:v>
                </c:pt>
                <c:pt idx="8">
                  <c:v>35064</c:v>
                </c:pt>
                <c:pt idx="9">
                  <c:v>35155</c:v>
                </c:pt>
                <c:pt idx="10">
                  <c:v>35246</c:v>
                </c:pt>
                <c:pt idx="11">
                  <c:v>35338</c:v>
                </c:pt>
                <c:pt idx="12">
                  <c:v>35430</c:v>
                </c:pt>
                <c:pt idx="13">
                  <c:v>35520</c:v>
                </c:pt>
                <c:pt idx="14">
                  <c:v>35611</c:v>
                </c:pt>
                <c:pt idx="15">
                  <c:v>35703</c:v>
                </c:pt>
                <c:pt idx="16">
                  <c:v>35795</c:v>
                </c:pt>
                <c:pt idx="17">
                  <c:v>35885</c:v>
                </c:pt>
                <c:pt idx="18">
                  <c:v>35976</c:v>
                </c:pt>
                <c:pt idx="19">
                  <c:v>36068</c:v>
                </c:pt>
                <c:pt idx="20">
                  <c:v>36160</c:v>
                </c:pt>
                <c:pt idx="21">
                  <c:v>36250</c:v>
                </c:pt>
                <c:pt idx="22">
                  <c:v>36341</c:v>
                </c:pt>
                <c:pt idx="23">
                  <c:v>36433</c:v>
                </c:pt>
                <c:pt idx="24">
                  <c:v>36525</c:v>
                </c:pt>
                <c:pt idx="25">
                  <c:v>36616</c:v>
                </c:pt>
                <c:pt idx="26">
                  <c:v>36707</c:v>
                </c:pt>
                <c:pt idx="27">
                  <c:v>36799</c:v>
                </c:pt>
                <c:pt idx="28">
                  <c:v>36891</c:v>
                </c:pt>
                <c:pt idx="29">
                  <c:v>36981</c:v>
                </c:pt>
                <c:pt idx="30">
                  <c:v>37072</c:v>
                </c:pt>
                <c:pt idx="31">
                  <c:v>37164</c:v>
                </c:pt>
                <c:pt idx="32">
                  <c:v>37256</c:v>
                </c:pt>
                <c:pt idx="33">
                  <c:v>37346</c:v>
                </c:pt>
                <c:pt idx="34">
                  <c:v>37437</c:v>
                </c:pt>
                <c:pt idx="35">
                  <c:v>37529</c:v>
                </c:pt>
                <c:pt idx="36">
                  <c:v>37621</c:v>
                </c:pt>
                <c:pt idx="37">
                  <c:v>37711</c:v>
                </c:pt>
                <c:pt idx="38">
                  <c:v>37802</c:v>
                </c:pt>
                <c:pt idx="39">
                  <c:v>37894</c:v>
                </c:pt>
                <c:pt idx="40">
                  <c:v>37986</c:v>
                </c:pt>
                <c:pt idx="41">
                  <c:v>38077</c:v>
                </c:pt>
                <c:pt idx="42">
                  <c:v>38168</c:v>
                </c:pt>
                <c:pt idx="43">
                  <c:v>38260</c:v>
                </c:pt>
                <c:pt idx="44">
                  <c:v>38352</c:v>
                </c:pt>
                <c:pt idx="45">
                  <c:v>38442</c:v>
                </c:pt>
                <c:pt idx="46">
                  <c:v>38533</c:v>
                </c:pt>
                <c:pt idx="47">
                  <c:v>38625</c:v>
                </c:pt>
                <c:pt idx="48">
                  <c:v>38717</c:v>
                </c:pt>
                <c:pt idx="49">
                  <c:v>38807</c:v>
                </c:pt>
                <c:pt idx="50">
                  <c:v>38898</c:v>
                </c:pt>
                <c:pt idx="51">
                  <c:v>38990</c:v>
                </c:pt>
                <c:pt idx="52">
                  <c:v>39082</c:v>
                </c:pt>
                <c:pt idx="53">
                  <c:v>39172</c:v>
                </c:pt>
                <c:pt idx="54">
                  <c:v>39263</c:v>
                </c:pt>
                <c:pt idx="55">
                  <c:v>39355</c:v>
                </c:pt>
                <c:pt idx="56">
                  <c:v>39447</c:v>
                </c:pt>
                <c:pt idx="57">
                  <c:v>39538</c:v>
                </c:pt>
                <c:pt idx="58">
                  <c:v>39629</c:v>
                </c:pt>
                <c:pt idx="59">
                  <c:v>39721</c:v>
                </c:pt>
                <c:pt idx="60">
                  <c:v>39813</c:v>
                </c:pt>
                <c:pt idx="61">
                  <c:v>39903</c:v>
                </c:pt>
                <c:pt idx="62">
                  <c:v>39994</c:v>
                </c:pt>
                <c:pt idx="63">
                  <c:v>40086</c:v>
                </c:pt>
                <c:pt idx="64">
                  <c:v>40178</c:v>
                </c:pt>
                <c:pt idx="65">
                  <c:v>40268</c:v>
                </c:pt>
                <c:pt idx="66">
                  <c:v>40359</c:v>
                </c:pt>
                <c:pt idx="67">
                  <c:v>40451</c:v>
                </c:pt>
                <c:pt idx="68">
                  <c:v>40543</c:v>
                </c:pt>
                <c:pt idx="69">
                  <c:v>40633</c:v>
                </c:pt>
                <c:pt idx="70">
                  <c:v>40724</c:v>
                </c:pt>
                <c:pt idx="71">
                  <c:v>40816</c:v>
                </c:pt>
                <c:pt idx="72">
                  <c:v>40908</c:v>
                </c:pt>
                <c:pt idx="73">
                  <c:v>40999</c:v>
                </c:pt>
                <c:pt idx="74">
                  <c:v>41090</c:v>
                </c:pt>
                <c:pt idx="75">
                  <c:v>41182</c:v>
                </c:pt>
                <c:pt idx="76">
                  <c:v>41274</c:v>
                </c:pt>
                <c:pt idx="77">
                  <c:v>41364</c:v>
                </c:pt>
                <c:pt idx="78">
                  <c:v>41455</c:v>
                </c:pt>
                <c:pt idx="79">
                  <c:v>41547</c:v>
                </c:pt>
                <c:pt idx="80">
                  <c:v>41639</c:v>
                </c:pt>
                <c:pt idx="81">
                  <c:v>41729</c:v>
                </c:pt>
              </c:numCache>
            </c:numRef>
          </c:xVal>
          <c:yVal>
            <c:numRef>
              <c:f>'Pages 403+404'!$D$16:$D$99</c:f>
              <c:numCache>
                <c:formatCode>#,##0.00</c:formatCode>
                <c:ptCount val="84"/>
                <c:pt idx="0">
                  <c:v>21.295703839122488</c:v>
                </c:pt>
                <c:pt idx="1">
                  <c:v>20.423161602818141</c:v>
                </c:pt>
                <c:pt idx="2">
                  <c:v>18.048809523809524</c:v>
                </c:pt>
                <c:pt idx="3">
                  <c:v>16.319845179451089</c:v>
                </c:pt>
                <c:pt idx="4">
                  <c:v>14.875490196078431</c:v>
                </c:pt>
                <c:pt idx="5">
                  <c:v>15.150537634408602</c:v>
                </c:pt>
                <c:pt idx="6">
                  <c:v>15.66511762997386</c:v>
                </c:pt>
                <c:pt idx="7">
                  <c:v>16.763436314643705</c:v>
                </c:pt>
                <c:pt idx="8">
                  <c:v>18.096878680800945</c:v>
                </c:pt>
                <c:pt idx="9">
                  <c:v>19.009106933019979</c:v>
                </c:pt>
                <c:pt idx="10">
                  <c:v>19.149240905184762</c:v>
                </c:pt>
                <c:pt idx="11">
                  <c:v>19.004605797886754</c:v>
                </c:pt>
                <c:pt idx="12">
                  <c:v>19.190549961270335</c:v>
                </c:pt>
                <c:pt idx="13">
                  <c:v>19.685884691848905</c:v>
                </c:pt>
                <c:pt idx="14">
                  <c:v>21.610110974106043</c:v>
                </c:pt>
                <c:pt idx="15">
                  <c:v>23.582498828511426</c:v>
                </c:pt>
                <c:pt idx="16">
                  <c:v>24.228851963746223</c:v>
                </c:pt>
                <c:pt idx="17">
                  <c:v>27.233940313606475</c:v>
                </c:pt>
                <c:pt idx="18">
                  <c:v>28.442134975622277</c:v>
                </c:pt>
                <c:pt idx="19">
                  <c:v>27.196529279593715</c:v>
                </c:pt>
                <c:pt idx="20">
                  <c:v>31.557942190400421</c:v>
                </c:pt>
                <c:pt idx="21">
                  <c:v>33.39395518499218</c:v>
                </c:pt>
                <c:pt idx="22">
                  <c:v>32.241589468551922</c:v>
                </c:pt>
                <c:pt idx="23">
                  <c:v>28.657726504519065</c:v>
                </c:pt>
                <c:pt idx="24">
                  <c:v>29.659123936059789</c:v>
                </c:pt>
                <c:pt idx="25">
                  <c:v>28.311935610522184</c:v>
                </c:pt>
                <c:pt idx="26">
                  <c:v>28.157935285053927</c:v>
                </c:pt>
                <c:pt idx="27">
                  <c:v>26.495679796696315</c:v>
                </c:pt>
                <c:pt idx="28">
                  <c:v>26.618600000000001</c:v>
                </c:pt>
                <c:pt idx="29">
                  <c:v>26.097051056338028</c:v>
                </c:pt>
                <c:pt idx="30">
                  <c:v>33.669747213916828</c:v>
                </c:pt>
                <c:pt idx="31">
                  <c:v>39.721682449883154</c:v>
                </c:pt>
                <c:pt idx="32">
                  <c:v>46.37221547185095</c:v>
                </c:pt>
                <c:pt idx="33">
                  <c:v>46.712145748987851</c:v>
                </c:pt>
                <c:pt idx="34">
                  <c:v>37.921465968586389</c:v>
                </c:pt>
                <c:pt idx="35">
                  <c:v>29.04599524187153</c:v>
                </c:pt>
                <c:pt idx="36">
                  <c:v>32.590793765857192</c:v>
                </c:pt>
                <c:pt idx="37">
                  <c:v>27.923153034300793</c:v>
                </c:pt>
                <c:pt idx="38">
                  <c:v>28.596237337192477</c:v>
                </c:pt>
                <c:pt idx="39">
                  <c:v>24.751310563939633</c:v>
                </c:pt>
                <c:pt idx="40">
                  <c:v>22.171522363561756</c:v>
                </c:pt>
                <c:pt idx="41">
                  <c:v>21.615000000000002</c:v>
                </c:pt>
                <c:pt idx="42">
                  <c:v>20.173820124666072</c:v>
                </c:pt>
                <c:pt idx="43">
                  <c:v>19.25228330174048</c:v>
                </c:pt>
                <c:pt idx="44">
                  <c:v>20.481810418445775</c:v>
                </c:pt>
                <c:pt idx="45">
                  <c:v>19.809350132625998</c:v>
                </c:pt>
                <c:pt idx="46">
                  <c:v>18.974905303030305</c:v>
                </c:pt>
                <c:pt idx="47">
                  <c:v>17.609100310237849</c:v>
                </c:pt>
                <c:pt idx="48">
                  <c:v>18.047619047619044</c:v>
                </c:pt>
                <c:pt idx="49">
                  <c:v>17.802944819044999</c:v>
                </c:pt>
                <c:pt idx="50">
                  <c:v>16.82333199087126</c:v>
                </c:pt>
                <c:pt idx="51">
                  <c:v>17.138654934003775</c:v>
                </c:pt>
                <c:pt idx="52">
                  <c:v>17.377254324622747</c:v>
                </c:pt>
                <c:pt idx="53">
                  <c:v>16.92062537582682</c:v>
                </c:pt>
                <c:pt idx="54">
                  <c:v>17.830781912388129</c:v>
                </c:pt>
                <c:pt idx="55">
                  <c:v>20.677679290894439</c:v>
                </c:pt>
                <c:pt idx="56">
                  <c:v>22.351465699607129</c:v>
                </c:pt>
                <c:pt idx="57">
                  <c:v>21.807252856433184</c:v>
                </c:pt>
                <c:pt idx="58">
                  <c:v>26.109597041074558</c:v>
                </c:pt>
                <c:pt idx="59">
                  <c:v>27.218580258475367</c:v>
                </c:pt>
                <c:pt idx="60">
                  <c:v>58.975806451612897</c:v>
                </c:pt>
                <c:pt idx="61">
                  <c:v>110.36880466472303</c:v>
                </c:pt>
                <c:pt idx="62">
                  <c:v>123.31824234354195</c:v>
                </c:pt>
                <c:pt idx="63">
                  <c:v>42.11676528599606</c:v>
                </c:pt>
                <c:pt idx="64">
                  <c:v>21.784971551893275</c:v>
                </c:pt>
                <c:pt idx="65">
                  <c:v>18.907763006729034</c:v>
                </c:pt>
                <c:pt idx="66">
                  <c:v>16.145454545454545</c:v>
                </c:pt>
                <c:pt idx="67">
                  <c:v>15.89876509702809</c:v>
                </c:pt>
                <c:pt idx="68">
                  <c:v>16.050808015513898</c:v>
                </c:pt>
                <c:pt idx="69">
                  <c:v>16.043414094207353</c:v>
                </c:pt>
                <c:pt idx="70">
                  <c:v>15.348634791939906</c:v>
                </c:pt>
                <c:pt idx="71">
                  <c:v>13.880878463838105</c:v>
                </c:pt>
                <c:pt idx="72">
                  <c:v>14.299252443933295</c:v>
                </c:pt>
                <c:pt idx="73">
                  <c:v>15.69053535125367</c:v>
                </c:pt>
                <c:pt idx="74">
                  <c:v>15.053230209281164</c:v>
                </c:pt>
                <c:pt idx="75">
                  <c:v>16.621556009402337</c:v>
                </c:pt>
                <c:pt idx="76">
                  <c:v>16.440758293838861</c:v>
                </c:pt>
                <c:pt idx="77">
                  <c:v>17.683352337514251</c:v>
                </c:pt>
                <c:pt idx="78">
                  <c:v>17.798460692688291</c:v>
                </c:pt>
                <c:pt idx="79">
                  <c:v>17.858690385547174</c:v>
                </c:pt>
                <c:pt idx="80">
                  <c:v>18.041716566866267</c:v>
                </c:pt>
                <c:pt idx="81">
                  <c:v>18.478135845314824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0-307F-46A9-9482-3DE10F4152B5}"/>
            </c:ext>
          </c:extLst>
        </c:ser>
        <c:ser>
          <c:idx val="1"/>
          <c:order val="1"/>
          <c:marker>
            <c:symbol val="none"/>
          </c:marker>
          <c:xVal>
            <c:numRef>
              <c:f>'Pages 403+404'!$A$16:$A$99</c:f>
              <c:numCache>
                <c:formatCode>[$-409]d\-mmm\-yy;@</c:formatCode>
                <c:ptCount val="84"/>
                <c:pt idx="0">
                  <c:v>34334</c:v>
                </c:pt>
                <c:pt idx="1">
                  <c:v>34424</c:v>
                </c:pt>
                <c:pt idx="2">
                  <c:v>34515</c:v>
                </c:pt>
                <c:pt idx="3">
                  <c:v>34607</c:v>
                </c:pt>
                <c:pt idx="4">
                  <c:v>34699</c:v>
                </c:pt>
                <c:pt idx="5">
                  <c:v>34789</c:v>
                </c:pt>
                <c:pt idx="6">
                  <c:v>34880</c:v>
                </c:pt>
                <c:pt idx="7">
                  <c:v>34972</c:v>
                </c:pt>
                <c:pt idx="8">
                  <c:v>35064</c:v>
                </c:pt>
                <c:pt idx="9">
                  <c:v>35155</c:v>
                </c:pt>
                <c:pt idx="10">
                  <c:v>35246</c:v>
                </c:pt>
                <c:pt idx="11">
                  <c:v>35338</c:v>
                </c:pt>
                <c:pt idx="12">
                  <c:v>35430</c:v>
                </c:pt>
                <c:pt idx="13">
                  <c:v>35520</c:v>
                </c:pt>
                <c:pt idx="14">
                  <c:v>35611</c:v>
                </c:pt>
                <c:pt idx="15">
                  <c:v>35703</c:v>
                </c:pt>
                <c:pt idx="16">
                  <c:v>35795</c:v>
                </c:pt>
                <c:pt idx="17">
                  <c:v>35885</c:v>
                </c:pt>
                <c:pt idx="18">
                  <c:v>35976</c:v>
                </c:pt>
                <c:pt idx="19">
                  <c:v>36068</c:v>
                </c:pt>
                <c:pt idx="20">
                  <c:v>36160</c:v>
                </c:pt>
                <c:pt idx="21">
                  <c:v>36250</c:v>
                </c:pt>
                <c:pt idx="22">
                  <c:v>36341</c:v>
                </c:pt>
                <c:pt idx="23">
                  <c:v>36433</c:v>
                </c:pt>
                <c:pt idx="24">
                  <c:v>36525</c:v>
                </c:pt>
                <c:pt idx="25">
                  <c:v>36616</c:v>
                </c:pt>
                <c:pt idx="26">
                  <c:v>36707</c:v>
                </c:pt>
                <c:pt idx="27">
                  <c:v>36799</c:v>
                </c:pt>
                <c:pt idx="28">
                  <c:v>36891</c:v>
                </c:pt>
                <c:pt idx="29">
                  <c:v>36981</c:v>
                </c:pt>
                <c:pt idx="30">
                  <c:v>37072</c:v>
                </c:pt>
                <c:pt idx="31">
                  <c:v>37164</c:v>
                </c:pt>
                <c:pt idx="32">
                  <c:v>37256</c:v>
                </c:pt>
                <c:pt idx="33">
                  <c:v>37346</c:v>
                </c:pt>
                <c:pt idx="34">
                  <c:v>37437</c:v>
                </c:pt>
                <c:pt idx="35">
                  <c:v>37529</c:v>
                </c:pt>
                <c:pt idx="36">
                  <c:v>37621</c:v>
                </c:pt>
                <c:pt idx="37">
                  <c:v>37711</c:v>
                </c:pt>
                <c:pt idx="38">
                  <c:v>37802</c:v>
                </c:pt>
                <c:pt idx="39">
                  <c:v>37894</c:v>
                </c:pt>
                <c:pt idx="40">
                  <c:v>37986</c:v>
                </c:pt>
                <c:pt idx="41">
                  <c:v>38077</c:v>
                </c:pt>
                <c:pt idx="42">
                  <c:v>38168</c:v>
                </c:pt>
                <c:pt idx="43">
                  <c:v>38260</c:v>
                </c:pt>
                <c:pt idx="44">
                  <c:v>38352</c:v>
                </c:pt>
                <c:pt idx="45">
                  <c:v>38442</c:v>
                </c:pt>
                <c:pt idx="46">
                  <c:v>38533</c:v>
                </c:pt>
                <c:pt idx="47">
                  <c:v>38625</c:v>
                </c:pt>
                <c:pt idx="48">
                  <c:v>38717</c:v>
                </c:pt>
                <c:pt idx="49">
                  <c:v>38807</c:v>
                </c:pt>
                <c:pt idx="50">
                  <c:v>38898</c:v>
                </c:pt>
                <c:pt idx="51">
                  <c:v>38990</c:v>
                </c:pt>
                <c:pt idx="52">
                  <c:v>39082</c:v>
                </c:pt>
                <c:pt idx="53">
                  <c:v>39172</c:v>
                </c:pt>
                <c:pt idx="54">
                  <c:v>39263</c:v>
                </c:pt>
                <c:pt idx="55">
                  <c:v>39355</c:v>
                </c:pt>
                <c:pt idx="56">
                  <c:v>39447</c:v>
                </c:pt>
                <c:pt idx="57">
                  <c:v>39538</c:v>
                </c:pt>
                <c:pt idx="58">
                  <c:v>39629</c:v>
                </c:pt>
                <c:pt idx="59">
                  <c:v>39721</c:v>
                </c:pt>
                <c:pt idx="60">
                  <c:v>39813</c:v>
                </c:pt>
                <c:pt idx="61">
                  <c:v>39903</c:v>
                </c:pt>
                <c:pt idx="62">
                  <c:v>39994</c:v>
                </c:pt>
                <c:pt idx="63">
                  <c:v>40086</c:v>
                </c:pt>
                <c:pt idx="64">
                  <c:v>40178</c:v>
                </c:pt>
                <c:pt idx="65">
                  <c:v>40268</c:v>
                </c:pt>
                <c:pt idx="66">
                  <c:v>40359</c:v>
                </c:pt>
                <c:pt idx="67">
                  <c:v>40451</c:v>
                </c:pt>
                <c:pt idx="68">
                  <c:v>40543</c:v>
                </c:pt>
                <c:pt idx="69">
                  <c:v>40633</c:v>
                </c:pt>
                <c:pt idx="70">
                  <c:v>40724</c:v>
                </c:pt>
                <c:pt idx="71">
                  <c:v>40816</c:v>
                </c:pt>
                <c:pt idx="72">
                  <c:v>40908</c:v>
                </c:pt>
                <c:pt idx="73">
                  <c:v>40999</c:v>
                </c:pt>
                <c:pt idx="74">
                  <c:v>41090</c:v>
                </c:pt>
                <c:pt idx="75">
                  <c:v>41182</c:v>
                </c:pt>
                <c:pt idx="76">
                  <c:v>41274</c:v>
                </c:pt>
                <c:pt idx="77">
                  <c:v>41364</c:v>
                </c:pt>
                <c:pt idx="78">
                  <c:v>41455</c:v>
                </c:pt>
                <c:pt idx="79">
                  <c:v>41547</c:v>
                </c:pt>
                <c:pt idx="80">
                  <c:v>41639</c:v>
                </c:pt>
                <c:pt idx="81">
                  <c:v>41729</c:v>
                </c:pt>
              </c:numCache>
            </c:numRef>
          </c:xVal>
          <c:yVal>
            <c:numRef>
              <c:f>'Pages 403+404'!$E$16:$E$99</c:f>
              <c:numCache>
                <c:formatCode>0.00</c:formatCode>
                <c:ptCount val="84"/>
                <c:pt idx="0">
                  <c:v>25.371564597662339</c:v>
                </c:pt>
                <c:pt idx="1">
                  <c:v>25.371564597662339</c:v>
                </c:pt>
                <c:pt idx="2">
                  <c:v>25.371564597662339</c:v>
                </c:pt>
                <c:pt idx="3">
                  <c:v>25.371564597662339</c:v>
                </c:pt>
                <c:pt idx="4">
                  <c:v>25.371564597662339</c:v>
                </c:pt>
                <c:pt idx="5">
                  <c:v>25.371564597662339</c:v>
                </c:pt>
                <c:pt idx="6">
                  <c:v>25.371564597662339</c:v>
                </c:pt>
                <c:pt idx="7">
                  <c:v>25.371564597662339</c:v>
                </c:pt>
                <c:pt idx="8">
                  <c:v>25.371564597662339</c:v>
                </c:pt>
                <c:pt idx="9">
                  <c:v>25.371564597662339</c:v>
                </c:pt>
                <c:pt idx="10">
                  <c:v>25.371564597662339</c:v>
                </c:pt>
                <c:pt idx="11">
                  <c:v>25.371564597662339</c:v>
                </c:pt>
                <c:pt idx="12">
                  <c:v>25.371564597662339</c:v>
                </c:pt>
                <c:pt idx="13">
                  <c:v>25.371564597662339</c:v>
                </c:pt>
                <c:pt idx="14">
                  <c:v>25.371564597662339</c:v>
                </c:pt>
                <c:pt idx="15">
                  <c:v>25.371564597662339</c:v>
                </c:pt>
                <c:pt idx="16">
                  <c:v>25.371564597662339</c:v>
                </c:pt>
                <c:pt idx="17">
                  <c:v>25.371564597662339</c:v>
                </c:pt>
                <c:pt idx="18">
                  <c:v>25.371564597662339</c:v>
                </c:pt>
                <c:pt idx="19">
                  <c:v>25.371564597662339</c:v>
                </c:pt>
                <c:pt idx="20">
                  <c:v>25.371564597662339</c:v>
                </c:pt>
                <c:pt idx="21">
                  <c:v>25.371564597662339</c:v>
                </c:pt>
                <c:pt idx="22">
                  <c:v>25.371564597662339</c:v>
                </c:pt>
                <c:pt idx="23">
                  <c:v>25.371564597662339</c:v>
                </c:pt>
                <c:pt idx="24">
                  <c:v>25.371564597662339</c:v>
                </c:pt>
                <c:pt idx="25">
                  <c:v>25.371564597662339</c:v>
                </c:pt>
                <c:pt idx="26">
                  <c:v>25.371564597662339</c:v>
                </c:pt>
                <c:pt idx="27">
                  <c:v>25.371564597662339</c:v>
                </c:pt>
                <c:pt idx="28">
                  <c:v>25.371564597662339</c:v>
                </c:pt>
                <c:pt idx="29">
                  <c:v>25.371564597662339</c:v>
                </c:pt>
                <c:pt idx="30">
                  <c:v>25.371564597662339</c:v>
                </c:pt>
                <c:pt idx="31">
                  <c:v>25.371564597662339</c:v>
                </c:pt>
                <c:pt idx="32">
                  <c:v>25.371564597662339</c:v>
                </c:pt>
                <c:pt idx="33">
                  <c:v>25.371564597662339</c:v>
                </c:pt>
                <c:pt idx="34">
                  <c:v>25.371564597662339</c:v>
                </c:pt>
                <c:pt idx="35">
                  <c:v>25.371564597662339</c:v>
                </c:pt>
                <c:pt idx="36">
                  <c:v>25.371564597662339</c:v>
                </c:pt>
                <c:pt idx="37">
                  <c:v>25.371564597662339</c:v>
                </c:pt>
                <c:pt idx="38">
                  <c:v>25.371564597662339</c:v>
                </c:pt>
                <c:pt idx="39">
                  <c:v>25.371564597662339</c:v>
                </c:pt>
                <c:pt idx="40">
                  <c:v>25.371564597662339</c:v>
                </c:pt>
                <c:pt idx="41">
                  <c:v>25.371564597662339</c:v>
                </c:pt>
                <c:pt idx="42">
                  <c:v>25.371564597662339</c:v>
                </c:pt>
                <c:pt idx="43">
                  <c:v>25.371564597662339</c:v>
                </c:pt>
                <c:pt idx="44">
                  <c:v>25.371564597662339</c:v>
                </c:pt>
                <c:pt idx="45">
                  <c:v>25.371564597662339</c:v>
                </c:pt>
                <c:pt idx="46">
                  <c:v>25.371564597662339</c:v>
                </c:pt>
                <c:pt idx="47">
                  <c:v>25.371564597662339</c:v>
                </c:pt>
                <c:pt idx="48">
                  <c:v>25.371564597662339</c:v>
                </c:pt>
                <c:pt idx="49">
                  <c:v>25.371564597662339</c:v>
                </c:pt>
                <c:pt idx="50">
                  <c:v>25.371564597662339</c:v>
                </c:pt>
                <c:pt idx="51">
                  <c:v>25.371564597662339</c:v>
                </c:pt>
                <c:pt idx="52">
                  <c:v>25.371564597662339</c:v>
                </c:pt>
                <c:pt idx="53">
                  <c:v>25.371564597662339</c:v>
                </c:pt>
                <c:pt idx="54">
                  <c:v>25.371564597662339</c:v>
                </c:pt>
                <c:pt idx="55">
                  <c:v>25.371564597662339</c:v>
                </c:pt>
                <c:pt idx="56">
                  <c:v>25.371564597662339</c:v>
                </c:pt>
                <c:pt idx="57">
                  <c:v>25.371564597662339</c:v>
                </c:pt>
                <c:pt idx="58">
                  <c:v>25.371564597662339</c:v>
                </c:pt>
                <c:pt idx="59">
                  <c:v>25.371564597662339</c:v>
                </c:pt>
                <c:pt idx="60">
                  <c:v>25.371564597662339</c:v>
                </c:pt>
                <c:pt idx="61">
                  <c:v>25.371564597662339</c:v>
                </c:pt>
                <c:pt idx="62">
                  <c:v>25.371564597662339</c:v>
                </c:pt>
                <c:pt idx="63">
                  <c:v>25.371564597662339</c:v>
                </c:pt>
                <c:pt idx="64">
                  <c:v>25.371564597662339</c:v>
                </c:pt>
                <c:pt idx="65">
                  <c:v>25.371564597662339</c:v>
                </c:pt>
                <c:pt idx="66">
                  <c:v>25.371564597662339</c:v>
                </c:pt>
                <c:pt idx="67">
                  <c:v>25.371564597662339</c:v>
                </c:pt>
                <c:pt idx="68">
                  <c:v>25.371564597662339</c:v>
                </c:pt>
                <c:pt idx="69">
                  <c:v>25.371564597662339</c:v>
                </c:pt>
                <c:pt idx="70">
                  <c:v>25.371564597662339</c:v>
                </c:pt>
                <c:pt idx="71">
                  <c:v>25.371564597662339</c:v>
                </c:pt>
                <c:pt idx="72">
                  <c:v>25.371564597662339</c:v>
                </c:pt>
                <c:pt idx="73">
                  <c:v>25.371564597662339</c:v>
                </c:pt>
                <c:pt idx="74">
                  <c:v>25.371564597662339</c:v>
                </c:pt>
                <c:pt idx="75">
                  <c:v>25.371564597662339</c:v>
                </c:pt>
                <c:pt idx="76">
                  <c:v>25.371564597662339</c:v>
                </c:pt>
                <c:pt idx="77">
                  <c:v>25.371564597662339</c:v>
                </c:pt>
                <c:pt idx="78">
                  <c:v>25.371564597662339</c:v>
                </c:pt>
                <c:pt idx="79">
                  <c:v>25.371564597662339</c:v>
                </c:pt>
                <c:pt idx="80">
                  <c:v>25.371564597662339</c:v>
                </c:pt>
                <c:pt idx="81">
                  <c:v>25.371564597662339</c:v>
                </c:pt>
              </c:numCache>
            </c:numRef>
          </c:yVal>
          <c:smooth val="0"/>
          <c:extLst xmlns:c16r2="http://schemas.microsoft.com/office/drawing/2015/06/chart">
            <c:ext xmlns:c16="http://schemas.microsoft.com/office/drawing/2014/chart" uri="{C3380CC4-5D6E-409C-BE32-E72D297353CC}">
              <c16:uniqueId val="{00000001-307F-46A9-9482-3DE10F4152B5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235547264"/>
        <c:axId val="235549056"/>
      </c:scatterChart>
      <c:valAx>
        <c:axId val="235547264"/>
        <c:scaling>
          <c:orientation val="minMax"/>
          <c:max val="41639"/>
          <c:min val="34334"/>
        </c:scaling>
        <c:delete val="0"/>
        <c:axPos val="b"/>
        <c:numFmt formatCode="[$-409]mmm\-yy;@" sourceLinked="0"/>
        <c:majorTickMark val="none"/>
        <c:minorTickMark val="none"/>
        <c:tickLblPos val="nextTo"/>
        <c:txPr>
          <a:bodyPr rot="5400000" vert="horz"/>
          <a:lstStyle/>
          <a:p>
            <a:pPr>
              <a:defRPr/>
            </a:pPr>
            <a:endParaRPr lang="en-US"/>
          </a:p>
        </c:txPr>
        <c:crossAx val="235549056"/>
        <c:crosses val="autoZero"/>
        <c:crossBetween val="midCat"/>
        <c:majorUnit val="365"/>
      </c:valAx>
      <c:valAx>
        <c:axId val="235549056"/>
        <c:scaling>
          <c:orientation val="minMax"/>
        </c:scaling>
        <c:delete val="0"/>
        <c:axPos val="l"/>
        <c:numFmt formatCode="General" sourceLinked="0"/>
        <c:majorTickMark val="none"/>
        <c:minorTickMark val="none"/>
        <c:tickLblPos val="nextTo"/>
        <c:crossAx val="235547264"/>
        <c:crosses val="autoZero"/>
        <c:crossBetween val="midCat"/>
      </c:valAx>
    </c:plotArea>
    <c:plotVisOnly val="1"/>
    <c:dispBlanksAs val="gap"/>
    <c:showDLblsOverMax val="0"/>
  </c:chart>
  <c:printSettings>
    <c:headerFooter/>
    <c:pageMargins b="0.75000000000000033" l="0.70000000000000029" r="0.70000000000000029" t="0.75000000000000033" header="0.30000000000000016" footer="0.30000000000000016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gif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2.emf"/><Relationship Id="rId2" Type="http://schemas.openxmlformats.org/officeDocument/2006/relationships/image" Target="../media/image3.emf"/><Relationship Id="rId1" Type="http://schemas.openxmlformats.org/officeDocument/2006/relationships/image" Target="../media/image4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88900</xdr:colOff>
      <xdr:row>21</xdr:row>
      <xdr:rowOff>50800</xdr:rowOff>
    </xdr:from>
    <xdr:to>
      <xdr:col>6</xdr:col>
      <xdr:colOff>2647950</xdr:colOff>
      <xdr:row>37</xdr:row>
      <xdr:rowOff>127000</xdr:rowOff>
    </xdr:to>
    <xdr:graphicFrame macro="">
      <xdr:nvGraphicFramePr>
        <xdr:cNvPr id="1025" name="Chart 1">
          <a:extLst>
            <a:ext uri="{FF2B5EF4-FFF2-40B4-BE49-F238E27FC236}">
              <a16:creationId xmlns:a16="http://schemas.microsoft.com/office/drawing/2014/main" xmlns="" id="{00000000-0008-0000-0100-00000104000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57150</xdr:colOff>
      <xdr:row>3</xdr:row>
      <xdr:rowOff>0</xdr:rowOff>
    </xdr:from>
    <xdr:to>
      <xdr:col>6</xdr:col>
      <xdr:colOff>247650</xdr:colOff>
      <xdr:row>17</xdr:row>
      <xdr:rowOff>152400</xdr:rowOff>
    </xdr:to>
    <xdr:sp macro="" textlink="">
      <xdr:nvSpPr>
        <xdr:cNvPr id="1026" name="AutoShape 2">
          <a:extLst>
            <a:ext uri="{FF2B5EF4-FFF2-40B4-BE49-F238E27FC236}">
              <a16:creationId xmlns:a16="http://schemas.microsoft.com/office/drawing/2014/main" xmlns="" id="{00000000-0008-0000-0100-000002040000}"/>
            </a:ext>
          </a:extLst>
        </xdr:cNvPr>
        <xdr:cNvSpPr>
          <a:spLocks/>
        </xdr:cNvSpPr>
      </xdr:nvSpPr>
      <xdr:spPr bwMode="auto">
        <a:xfrm>
          <a:off x="4219575" y="962025"/>
          <a:ext cx="190500" cy="2419350"/>
        </a:xfrm>
        <a:prstGeom prst="rightBrace">
          <a:avLst>
            <a:gd name="adj1" fmla="val 16359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6</xdr:col>
      <xdr:colOff>666750</xdr:colOff>
      <xdr:row>4</xdr:row>
      <xdr:rowOff>38100</xdr:rowOff>
    </xdr:from>
    <xdr:to>
      <xdr:col>6</xdr:col>
      <xdr:colOff>2603500</xdr:colOff>
      <xdr:row>13</xdr:row>
      <xdr:rowOff>120650</xdr:rowOff>
    </xdr:to>
    <xdr:sp macro="" textlink="">
      <xdr:nvSpPr>
        <xdr:cNvPr id="1027" name="Text Box 3">
          <a:extLst>
            <a:ext uri="{FF2B5EF4-FFF2-40B4-BE49-F238E27FC236}">
              <a16:creationId xmlns:a16="http://schemas.microsoft.com/office/drawing/2014/main" xmlns="" id="{00000000-0008-0000-0100-000003040000}"/>
            </a:ext>
          </a:extLst>
        </xdr:cNvPr>
        <xdr:cNvSpPr txBox="1">
          <a:spLocks noChangeArrowheads="1"/>
        </xdr:cNvSpPr>
      </xdr:nvSpPr>
      <xdr:spPr bwMode="auto">
        <a:xfrm>
          <a:off x="5099050" y="1498600"/>
          <a:ext cx="1936750" cy="1511300"/>
        </a:xfrm>
        <a:prstGeom prst="rect">
          <a:avLst/>
        </a:prstGeom>
        <a:solidFill>
          <a:srgbClr val="FFFFFF"/>
        </a:solidFill>
        <a:ln w="9525">
          <a:solidFill>
            <a:srgbClr val="000000"/>
          </a:solidFill>
          <a:miter lim="800000"/>
          <a:headEnd/>
          <a:tailEnd/>
        </a:ln>
      </xdr:spPr>
      <xdr:txBody>
        <a:bodyPr vertOverflow="clip" wrap="square" lIns="27432" tIns="22860" rIns="0" bIns="0" anchor="t" upright="1"/>
        <a:lstStyle/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These are the S&amp;P returns</a:t>
          </a:r>
        </a:p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including dividends as given</a:t>
          </a:r>
        </a:p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by Vanguard on its web site.</a:t>
          </a:r>
        </a:p>
        <a:p>
          <a:pPr algn="l" rtl="0">
            <a:defRPr sz="1000"/>
          </a:pPr>
          <a:r>
            <a:rPr lang="en-US" sz="1000" b="0" i="0" strike="noStrike">
              <a:solidFill>
                <a:srgbClr val="000000"/>
              </a:solidFill>
              <a:latin typeface="arial"/>
              <a:cs typeface="arial"/>
            </a:rPr>
            <a:t>The difference between the total return on Vanguard's Index 500 portfolio and the total return on the S&amp;P is largely due to the management fees of the Vanguard 500 Index Fund.</a:t>
          </a:r>
        </a:p>
      </xdr:txBody>
    </xdr:sp>
    <xdr:clientData/>
  </xdr:twoCellAnchor>
  <xdr:twoCellAnchor>
    <xdr:from>
      <xdr:col>6</xdr:col>
      <xdr:colOff>266700</xdr:colOff>
      <xdr:row>10</xdr:row>
      <xdr:rowOff>57150</xdr:rowOff>
    </xdr:from>
    <xdr:to>
      <xdr:col>6</xdr:col>
      <xdr:colOff>676275</xdr:colOff>
      <xdr:row>10</xdr:row>
      <xdr:rowOff>66675</xdr:rowOff>
    </xdr:to>
    <xdr:sp macro="" textlink="">
      <xdr:nvSpPr>
        <xdr:cNvPr id="1028" name="Line 4">
          <a:extLst>
            <a:ext uri="{FF2B5EF4-FFF2-40B4-BE49-F238E27FC236}">
              <a16:creationId xmlns:a16="http://schemas.microsoft.com/office/drawing/2014/main" xmlns="" id="{00000000-0008-0000-0100-000004040000}"/>
            </a:ext>
          </a:extLst>
        </xdr:cNvPr>
        <xdr:cNvSpPr>
          <a:spLocks noChangeShapeType="1"/>
        </xdr:cNvSpPr>
      </xdr:nvSpPr>
      <xdr:spPr bwMode="auto">
        <a:xfrm flipH="1" flipV="1">
          <a:off x="4429125" y="2152650"/>
          <a:ext cx="409575" cy="95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 type="triangle" w="med" len="med"/>
        </a:ln>
      </xdr:spPr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6</xdr:col>
      <xdr:colOff>304800</xdr:colOff>
      <xdr:row>14</xdr:row>
      <xdr:rowOff>152398</xdr:rowOff>
    </xdr:from>
    <xdr:to>
      <xdr:col>17</xdr:col>
      <xdr:colOff>358775</xdr:colOff>
      <xdr:row>40</xdr:row>
      <xdr:rowOff>152399</xdr:rowOff>
    </xdr:to>
    <xdr:graphicFrame macro="">
      <xdr:nvGraphicFramePr>
        <xdr:cNvPr id="6" name="Chart 5">
          <a:extLst>
            <a:ext uri="{FF2B5EF4-FFF2-40B4-BE49-F238E27FC236}">
              <a16:creationId xmlns:a16="http://schemas.microsoft.com/office/drawing/2014/main" xmlns="" id="{00000000-0008-0000-0300-000006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0</xdr:colOff>
      <xdr:row>4</xdr:row>
      <xdr:rowOff>0</xdr:rowOff>
    </xdr:from>
    <xdr:to>
      <xdr:col>7</xdr:col>
      <xdr:colOff>95250</xdr:colOff>
      <xdr:row>4</xdr:row>
      <xdr:rowOff>133350</xdr:rowOff>
    </xdr:to>
    <xdr:pic>
      <xdr:nvPicPr>
        <xdr:cNvPr id="2" name="Picture 1" descr="Up">
          <a:extLst>
            <a:ext uri="{FF2B5EF4-FFF2-40B4-BE49-F238E27FC236}">
              <a16:creationId xmlns:a16="http://schemas.microsoft.com/office/drawing/2014/main" xmlns="" id="{00000000-0008-0000-04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673850" y="920750"/>
          <a:ext cx="95250" cy="133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24</xdr:col>
          <xdr:colOff>0</xdr:colOff>
          <xdr:row>0</xdr:row>
          <xdr:rowOff>0</xdr:rowOff>
        </xdr:from>
        <xdr:to>
          <xdr:col>24</xdr:col>
          <xdr:colOff>800100</xdr:colOff>
          <xdr:row>0</xdr:row>
          <xdr:rowOff>228600</xdr:rowOff>
        </xdr:to>
        <xdr:sp macro="" textlink="">
          <xdr:nvSpPr>
            <xdr:cNvPr id="5121" name="Control 1" hidden="1">
              <a:extLst>
                <a:ext uri="{63B3BB69-23CF-44E3-9099-C40C66FF867C}">
                  <a14:compatExt spid="_x0000_s5121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0</xdr:row>
          <xdr:rowOff>0</xdr:rowOff>
        </xdr:from>
        <xdr:to>
          <xdr:col>26</xdr:col>
          <xdr:colOff>314325</xdr:colOff>
          <xdr:row>0</xdr:row>
          <xdr:rowOff>228600</xdr:rowOff>
        </xdr:to>
        <xdr:sp macro="" textlink="">
          <xdr:nvSpPr>
            <xdr:cNvPr id="5122" name="Control 2" hidden="1">
              <a:extLst>
                <a:ext uri="{63B3BB69-23CF-44E3-9099-C40C66FF867C}">
                  <a14:compatExt spid="_x0000_s512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25</xdr:col>
          <xdr:colOff>0</xdr:colOff>
          <xdr:row>0</xdr:row>
          <xdr:rowOff>0</xdr:rowOff>
        </xdr:from>
        <xdr:to>
          <xdr:col>25</xdr:col>
          <xdr:colOff>333375</xdr:colOff>
          <xdr:row>1</xdr:row>
          <xdr:rowOff>9525</xdr:rowOff>
        </xdr:to>
        <xdr:sp macro="" textlink="">
          <xdr:nvSpPr>
            <xdr:cNvPr id="5123" name="Control 3" hidden="1">
              <a:extLst>
                <a:ext uri="{63B3BB69-23CF-44E3-9099-C40C66FF867C}">
                  <a14:compatExt spid="_x0000_s512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2.bin"/><Relationship Id="rId1" Type="http://schemas.openxmlformats.org/officeDocument/2006/relationships/hyperlink" Target="https://personal.vanguard.com/us/funds/snapshot?FundId=0040&amp;FundIntExt=INT" TargetMode="Externa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hyperlink" Target="http://www.econ.yale.edu/~shiller/data.htm" TargetMode="Externa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8" Type="http://schemas.openxmlformats.org/officeDocument/2006/relationships/image" Target="../media/image3.emf"/><Relationship Id="rId3" Type="http://schemas.openxmlformats.org/officeDocument/2006/relationships/drawing" Target="../drawings/drawing4.xml"/><Relationship Id="rId7" Type="http://schemas.openxmlformats.org/officeDocument/2006/relationships/control" Target="../activeX/activeX2.xml"/><Relationship Id="rId2" Type="http://schemas.openxmlformats.org/officeDocument/2006/relationships/printerSettings" Target="../printerSettings/printerSettings6.bin"/><Relationship Id="rId1" Type="http://schemas.openxmlformats.org/officeDocument/2006/relationships/hyperlink" Target="http://us.rd.yahoo.com/finance/capiq/SIG=10r7m9m4m/*http:/www.capitaliq.com/" TargetMode="External"/><Relationship Id="rId6" Type="http://schemas.openxmlformats.org/officeDocument/2006/relationships/image" Target="../media/image2.emf"/><Relationship Id="rId5" Type="http://schemas.openxmlformats.org/officeDocument/2006/relationships/control" Target="../activeX/activeX1.xml"/><Relationship Id="rId10" Type="http://schemas.openxmlformats.org/officeDocument/2006/relationships/image" Target="../media/image4.emf"/><Relationship Id="rId4" Type="http://schemas.openxmlformats.org/officeDocument/2006/relationships/vmlDrawing" Target="../drawings/vmlDrawing1.vml"/><Relationship Id="rId9" Type="http://schemas.openxmlformats.org/officeDocument/2006/relationships/control" Target="../activeX/activeX3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10"/>
  <sheetViews>
    <sheetView tabSelected="1" workbookViewId="0">
      <selection activeCell="B11" sqref="B11"/>
    </sheetView>
  </sheetViews>
  <sheetFormatPr defaultRowHeight="12.75" x14ac:dyDescent="0.2"/>
  <cols>
    <col min="1" max="1" width="16.28515625" bestFit="1" customWidth="1"/>
    <col min="2" max="2" width="97" bestFit="1" customWidth="1"/>
  </cols>
  <sheetData>
    <row r="1" spans="1:2" x14ac:dyDescent="0.2">
      <c r="A1" s="111" t="s">
        <v>295</v>
      </c>
      <c r="B1" s="111"/>
    </row>
    <row r="2" spans="1:2" x14ac:dyDescent="0.2">
      <c r="A2" s="1" t="s">
        <v>296</v>
      </c>
      <c r="B2" s="1" t="s">
        <v>297</v>
      </c>
    </row>
    <row r="3" spans="1:2" x14ac:dyDescent="0.2">
      <c r="A3" s="110" t="s">
        <v>298</v>
      </c>
      <c r="B3" t="str">
        <f ca="1">INDIRECT(ADDRESS(1,1,1,1,A3))</f>
        <v>VALUING ABRACADABRA'S INVESTMENT
we calculate the WACC using the SML to
compute the cost of equity rE</v>
      </c>
    </row>
    <row r="4" spans="1:2" x14ac:dyDescent="0.2">
      <c r="A4" s="110" t="s">
        <v>299</v>
      </c>
      <c r="B4" t="str">
        <f t="shared" ref="B4:B10" ca="1" si="0">INDIRECT(ADDRESS(1,1,1,1,A4))</f>
        <v>RETURNS ON THE S&amp;P 500 INDEX, 1999-2013
Uses return data for the Vanguard 500 Index Fund</v>
      </c>
    </row>
    <row r="5" spans="1:2" x14ac:dyDescent="0.2">
      <c r="A5" s="110" t="s">
        <v>300</v>
      </c>
      <c r="B5" t="str">
        <f t="shared" ca="1" si="0"/>
        <v>USING THE PRICE-EARNINGS 
RATIO TO COMPUTE E(rM)</v>
      </c>
    </row>
    <row r="6" spans="1:2" x14ac:dyDescent="0.2">
      <c r="A6" s="110" t="s">
        <v>301</v>
      </c>
      <c r="B6" t="str">
        <f t="shared" ca="1" si="0"/>
        <v>COMCAST CORPORATION (CMCSA)
Using Yahoo for much of the information</v>
      </c>
    </row>
    <row r="7" spans="1:2" x14ac:dyDescent="0.2">
      <c r="A7" s="110" t="s">
        <v>302</v>
      </c>
      <c r="B7" t="str">
        <f t="shared" ca="1" si="0"/>
        <v>COMCAST'S COST OF DEBT, rD</v>
      </c>
    </row>
    <row r="8" spans="1:2" x14ac:dyDescent="0.2">
      <c r="A8" s="110" t="s">
        <v>303</v>
      </c>
      <c r="B8" t="str">
        <f t="shared" ca="1" si="0"/>
        <v>COMCAST'S TAX RATE TC</v>
      </c>
    </row>
    <row r="9" spans="1:2" x14ac:dyDescent="0.2">
      <c r="A9" s="110" t="s">
        <v>304</v>
      </c>
      <c r="B9" t="str">
        <f t="shared" ca="1" si="0"/>
        <v>COMPUTING E(rM) FOR SEPTEMBER 2014</v>
      </c>
    </row>
    <row r="10" spans="1:2" x14ac:dyDescent="0.2">
      <c r="A10" s="110" t="s">
        <v>305</v>
      </c>
      <c r="B10" t="str">
        <f t="shared" ca="1" si="0"/>
        <v>COMCAST CORPORATION (CMCSA)
Using Yahoo for much of the information</v>
      </c>
    </row>
  </sheetData>
  <mergeCells count="1">
    <mergeCell ref="A1:B1"/>
  </mergeCells>
  <hyperlinks>
    <hyperlink ref="A3" location="'Pages 395 and 398'!A1" display="'Pages 395 and 398'!A1"/>
    <hyperlink ref="A4" location="'Page 400'!A1" display="'Page 400'!A1"/>
    <hyperlink ref="A5" location="'Pages 403+404'!A1" display="'Pages 403+404'!A1"/>
    <hyperlink ref="A6" location="'Page 407'!A1" display="'Page 407'!A1"/>
    <hyperlink ref="A7" location="'Page 410'!A1" display="'Page 410'!A1"/>
    <hyperlink ref="A8" location="'Page 410 bottom'!A1" display="'Page 410 bottom'!A1"/>
    <hyperlink ref="A9" location="'Page 411'!A1" display="'Page 411'!A1"/>
    <hyperlink ref="A10" location="'Page 412'!A1" display="'Page 412'!A1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/>
  <dimension ref="A1:D36"/>
  <sheetViews>
    <sheetView workbookViewId="0">
      <selection sqref="A1:C1"/>
    </sheetView>
  </sheetViews>
  <sheetFormatPr defaultRowHeight="12.75" x14ac:dyDescent="0.2"/>
  <cols>
    <col min="1" max="1" width="35" customWidth="1"/>
    <col min="2" max="2" width="9.140625" style="6" customWidth="1"/>
    <col min="3" max="3" width="36" style="6" bestFit="1" customWidth="1"/>
    <col min="4" max="4" width="9.140625" style="6" customWidth="1"/>
    <col min="6" max="6" width="27.42578125" customWidth="1"/>
  </cols>
  <sheetData>
    <row r="1" spans="1:4" ht="56.45" customHeight="1" x14ac:dyDescent="0.2">
      <c r="A1" s="112" t="s">
        <v>35</v>
      </c>
      <c r="B1" s="113"/>
      <c r="C1" s="113"/>
    </row>
    <row r="2" spans="1:4" x14ac:dyDescent="0.2">
      <c r="A2" s="19" t="s">
        <v>0</v>
      </c>
      <c r="B2" s="20" t="s">
        <v>1</v>
      </c>
    </row>
    <row r="3" spans="1:4" x14ac:dyDescent="0.2">
      <c r="A3" s="7">
        <v>0</v>
      </c>
      <c r="B3" s="6">
        <v>-1000</v>
      </c>
    </row>
    <row r="4" spans="1:4" x14ac:dyDescent="0.2">
      <c r="A4" s="7">
        <v>1</v>
      </c>
      <c r="B4" s="6">
        <v>1323</v>
      </c>
    </row>
    <row r="5" spans="1:4" x14ac:dyDescent="0.2">
      <c r="A5" s="7">
        <v>2</v>
      </c>
      <c r="B5" s="6">
        <v>1569</v>
      </c>
    </row>
    <row r="6" spans="1:4" x14ac:dyDescent="0.2">
      <c r="A6" s="7">
        <v>3</v>
      </c>
      <c r="B6" s="6">
        <v>3288</v>
      </c>
    </row>
    <row r="7" spans="1:4" x14ac:dyDescent="0.2">
      <c r="A7" s="7">
        <v>4</v>
      </c>
      <c r="B7" s="6">
        <v>1029</v>
      </c>
    </row>
    <row r="8" spans="1:4" x14ac:dyDescent="0.2">
      <c r="A8" s="7">
        <v>5</v>
      </c>
      <c r="B8" s="6">
        <v>1425</v>
      </c>
    </row>
    <row r="9" spans="1:4" x14ac:dyDescent="0.2">
      <c r="A9" s="7">
        <v>6</v>
      </c>
      <c r="B9" s="6">
        <v>622</v>
      </c>
    </row>
    <row r="10" spans="1:4" x14ac:dyDescent="0.2">
      <c r="A10" s="7">
        <v>7</v>
      </c>
      <c r="B10" s="6">
        <v>3800</v>
      </c>
    </row>
    <row r="11" spans="1:4" x14ac:dyDescent="0.2">
      <c r="A11" s="7">
        <v>8</v>
      </c>
      <c r="B11" s="6">
        <v>3800</v>
      </c>
    </row>
    <row r="12" spans="1:4" x14ac:dyDescent="0.2">
      <c r="A12" s="7">
        <v>9</v>
      </c>
      <c r="B12" s="6">
        <v>3800</v>
      </c>
    </row>
    <row r="13" spans="1:4" x14ac:dyDescent="0.2">
      <c r="A13" s="7">
        <v>10</v>
      </c>
      <c r="B13" s="6">
        <v>2700</v>
      </c>
    </row>
    <row r="15" spans="1:4" x14ac:dyDescent="0.2">
      <c r="A15" s="8" t="s">
        <v>32</v>
      </c>
      <c r="B15" s="9">
        <f>B36</f>
        <v>7.1199999999999999E-2</v>
      </c>
      <c r="C15" s="4" t="e">
        <f ca="1">getformula(B15)</f>
        <v>#NAME?</v>
      </c>
      <c r="D15" s="4"/>
    </row>
    <row r="16" spans="1:4" x14ac:dyDescent="0.2">
      <c r="A16" s="8" t="s">
        <v>6</v>
      </c>
      <c r="B16" s="13">
        <f>NPV(B15,B4:B13)+B3</f>
        <v>14424.211741318157</v>
      </c>
      <c r="C16" s="4" t="e">
        <f ca="1">getformula(B16)</f>
        <v>#NAME?</v>
      </c>
    </row>
    <row r="19" spans="1:3" ht="15.75" x14ac:dyDescent="0.25">
      <c r="A19" s="2" t="s">
        <v>33</v>
      </c>
      <c r="B19"/>
      <c r="C19"/>
    </row>
    <row r="20" spans="1:3" x14ac:dyDescent="0.2">
      <c r="A20" t="s">
        <v>25</v>
      </c>
      <c r="B20" s="6">
        <v>10000</v>
      </c>
      <c r="C20"/>
    </row>
    <row r="21" spans="1:3" x14ac:dyDescent="0.2">
      <c r="A21" t="s">
        <v>26</v>
      </c>
      <c r="B21" s="6">
        <v>15000</v>
      </c>
      <c r="C21"/>
    </row>
    <row r="22" spans="1:3" x14ac:dyDescent="0.2">
      <c r="A22" t="s">
        <v>30</v>
      </c>
      <c r="B22" s="6">
        <f>SUM(B20:B21)</f>
        <v>25000</v>
      </c>
      <c r="C22"/>
    </row>
    <row r="23" spans="1:3" x14ac:dyDescent="0.2">
      <c r="B23"/>
      <c r="C23"/>
    </row>
    <row r="24" spans="1:3" ht="15.75" x14ac:dyDescent="0.3">
      <c r="A24" t="s">
        <v>24</v>
      </c>
      <c r="B24" s="3">
        <v>0.4</v>
      </c>
      <c r="C24"/>
    </row>
    <row r="25" spans="1:3" x14ac:dyDescent="0.2">
      <c r="B25"/>
      <c r="C25"/>
    </row>
    <row r="26" spans="1:3" x14ac:dyDescent="0.2">
      <c r="A26" s="8" t="s">
        <v>31</v>
      </c>
      <c r="B26" s="8">
        <v>1.4</v>
      </c>
      <c r="C26"/>
    </row>
    <row r="27" spans="1:3" x14ac:dyDescent="0.2">
      <c r="B27"/>
      <c r="C27"/>
    </row>
    <row r="28" spans="1:3" x14ac:dyDescent="0.2">
      <c r="A28" s="1" t="s">
        <v>3</v>
      </c>
      <c r="B28"/>
      <c r="C28"/>
    </row>
    <row r="29" spans="1:3" ht="15.75" x14ac:dyDescent="0.3">
      <c r="A29" s="8" t="s">
        <v>4</v>
      </c>
      <c r="B29" s="14">
        <v>0.1</v>
      </c>
      <c r="C29"/>
    </row>
    <row r="30" spans="1:3" ht="15.75" x14ac:dyDescent="0.3">
      <c r="A30" s="8" t="s">
        <v>5</v>
      </c>
      <c r="B30" s="14">
        <v>0.04</v>
      </c>
      <c r="C30"/>
    </row>
    <row r="31" spans="1:3" x14ac:dyDescent="0.2">
      <c r="B31" s="3"/>
      <c r="C31"/>
    </row>
    <row r="32" spans="1:3" x14ac:dyDescent="0.2">
      <c r="A32" s="1" t="s">
        <v>7</v>
      </c>
      <c r="B32"/>
      <c r="C32"/>
    </row>
    <row r="33" spans="1:3" ht="15.75" x14ac:dyDescent="0.3">
      <c r="A33" s="8" t="s">
        <v>34</v>
      </c>
      <c r="B33" s="9">
        <f>B30+B26*(B29-B30)</f>
        <v>0.124</v>
      </c>
      <c r="C33" t="e">
        <f ca="1">getformula(B33)</f>
        <v>#NAME?</v>
      </c>
    </row>
    <row r="34" spans="1:3" ht="15.75" x14ac:dyDescent="0.3">
      <c r="A34" t="s">
        <v>15</v>
      </c>
      <c r="B34" s="5">
        <v>0.06</v>
      </c>
      <c r="C34"/>
    </row>
    <row r="35" spans="1:3" x14ac:dyDescent="0.2">
      <c r="B35"/>
      <c r="C35"/>
    </row>
    <row r="36" spans="1:3" x14ac:dyDescent="0.2">
      <c r="A36" s="8" t="s">
        <v>29</v>
      </c>
      <c r="B36" s="9">
        <f>B20/B22*B33+B21/B22*B34*(1-B24)</f>
        <v>7.1199999999999999E-2</v>
      </c>
      <c r="C36" t="e">
        <f ca="1">getformula(B36)</f>
        <v>#NAME?</v>
      </c>
    </row>
  </sheetData>
  <mergeCells count="1">
    <mergeCell ref="A1:C1"/>
  </mergeCells>
  <phoneticPr fontId="0" type="noConversion"/>
  <printOptions headings="1" gridLines="1"/>
  <pageMargins left="0.75" right="0.75" top="1" bottom="1" header="0.5" footer="0.5"/>
  <pageSetup orientation="portrait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Q40"/>
  <sheetViews>
    <sheetView workbookViewId="0">
      <selection sqref="A1:G1"/>
    </sheetView>
  </sheetViews>
  <sheetFormatPr defaultRowHeight="12.75" x14ac:dyDescent="0.2"/>
  <cols>
    <col min="1" max="1" width="19.28515625" customWidth="1"/>
    <col min="2" max="2" width="11" bestFit="1" customWidth="1"/>
    <col min="4" max="4" width="11.7109375" customWidth="1"/>
    <col min="5" max="5" width="4" customWidth="1"/>
    <col min="7" max="7" width="39" customWidth="1"/>
  </cols>
  <sheetData>
    <row r="1" spans="1:17" ht="37.9" customHeight="1" x14ac:dyDescent="0.25">
      <c r="A1" s="112" t="s">
        <v>63</v>
      </c>
      <c r="B1" s="113"/>
      <c r="C1" s="113"/>
      <c r="D1" s="113"/>
      <c r="E1" s="113"/>
      <c r="F1" s="113"/>
      <c r="G1" s="113"/>
      <c r="H1" s="15"/>
      <c r="L1" s="47"/>
    </row>
    <row r="2" spans="1:17" ht="26.1" customHeight="1" x14ac:dyDescent="0.2">
      <c r="B2" s="114" t="s">
        <v>51</v>
      </c>
      <c r="C2" s="114"/>
      <c r="D2" s="114"/>
      <c r="E2" s="21"/>
      <c r="F2" s="22"/>
      <c r="L2" s="115" t="s">
        <v>60</v>
      </c>
      <c r="M2" s="116" t="s">
        <v>51</v>
      </c>
      <c r="N2" s="116"/>
      <c r="O2" s="116"/>
      <c r="P2" s="115" t="s">
        <v>61</v>
      </c>
      <c r="Q2" s="115"/>
    </row>
    <row r="3" spans="1:17" ht="25.5" x14ac:dyDescent="0.2">
      <c r="A3" s="21" t="s">
        <v>0</v>
      </c>
      <c r="B3" s="21" t="s">
        <v>52</v>
      </c>
      <c r="C3" s="21" t="s">
        <v>53</v>
      </c>
      <c r="D3" s="21" t="s">
        <v>54</v>
      </c>
      <c r="E3" s="21"/>
      <c r="F3" s="21" t="s">
        <v>55</v>
      </c>
      <c r="G3" s="5"/>
      <c r="L3" s="115"/>
      <c r="M3" s="48" t="s">
        <v>52</v>
      </c>
      <c r="N3" s="49" t="s">
        <v>62</v>
      </c>
      <c r="O3" s="49" t="s">
        <v>54</v>
      </c>
      <c r="P3" s="48" t="s">
        <v>54</v>
      </c>
      <c r="Q3" s="50"/>
    </row>
    <row r="4" spans="1:17" x14ac:dyDescent="0.2">
      <c r="A4" s="23">
        <v>1999</v>
      </c>
      <c r="B4" s="24">
        <f>VLOOKUP($A4,$L$4:$P$18,2,0)</f>
        <v>0.19700000000000001</v>
      </c>
      <c r="C4" s="24">
        <f>VLOOKUP($A4,$L$4:$P$18,3,0)</f>
        <v>1.37E-2</v>
      </c>
      <c r="D4" s="25">
        <f>VLOOKUP($A4,$L$4:$P$18,4,0)</f>
        <v>0.2107</v>
      </c>
      <c r="E4" s="25"/>
      <c r="F4" s="25">
        <f>VLOOKUP($A4,$L$4:$P$18,5,0)</f>
        <v>0.2104</v>
      </c>
      <c r="G4" s="5"/>
      <c r="L4" s="51">
        <v>2013</v>
      </c>
      <c r="M4" s="52">
        <v>0.29680000000000001</v>
      </c>
      <c r="N4" s="52">
        <v>2.5000000000000001E-2</v>
      </c>
      <c r="O4" s="52">
        <v>0.32179999999999997</v>
      </c>
      <c r="P4" s="52">
        <v>0.32390000000000002</v>
      </c>
      <c r="Q4" s="50"/>
    </row>
    <row r="5" spans="1:17" x14ac:dyDescent="0.2">
      <c r="A5" s="23">
        <f>A4+1</f>
        <v>2000</v>
      </c>
      <c r="B5" s="24">
        <f>VLOOKUP($A5,$L$4:$P$18,2,0)</f>
        <v>-9.9500000000000005E-2</v>
      </c>
      <c r="C5" s="24">
        <f t="shared" ref="C5:C18" si="0">VLOOKUP($A5,$L$4:$P$18,3,0)</f>
        <v>8.9999999999999993E-3</v>
      </c>
      <c r="D5" s="25">
        <f t="shared" ref="D5:D18" si="1">VLOOKUP($A5,$L$4:$P$18,4,0)</f>
        <v>-9.06E-2</v>
      </c>
      <c r="E5" s="25"/>
      <c r="F5" s="25">
        <f t="shared" ref="F5:F18" si="2">VLOOKUP($A5,$L$4:$P$18,5,0)</f>
        <v>-9.0999999999999998E-2</v>
      </c>
      <c r="G5" s="5"/>
      <c r="L5" s="51">
        <v>2012</v>
      </c>
      <c r="M5" s="52">
        <v>0.13450000000000001</v>
      </c>
      <c r="N5" s="52">
        <v>2.3800000000000002E-2</v>
      </c>
      <c r="O5" s="52">
        <v>0.15820000000000001</v>
      </c>
      <c r="P5" s="52">
        <v>0.16</v>
      </c>
      <c r="Q5" s="50"/>
    </row>
    <row r="6" spans="1:17" x14ac:dyDescent="0.2">
      <c r="A6" s="23">
        <f t="shared" ref="A6:A18" si="3">A5+1</f>
        <v>2001</v>
      </c>
      <c r="B6" s="24">
        <f t="shared" ref="B6:B18" si="4">VLOOKUP($A6,$L$4:$P$18,2,0)</f>
        <v>-0.13109999999999999</v>
      </c>
      <c r="C6" s="24">
        <f t="shared" si="0"/>
        <v>1.0800000000000001E-2</v>
      </c>
      <c r="D6" s="25">
        <f t="shared" si="1"/>
        <v>-0.1202</v>
      </c>
      <c r="E6" s="25"/>
      <c r="F6" s="25">
        <f t="shared" si="2"/>
        <v>-0.11890000000000001</v>
      </c>
      <c r="G6" s="5"/>
      <c r="L6" s="51">
        <v>2011</v>
      </c>
      <c r="M6" s="53">
        <v>-2.0000000000000001E-4</v>
      </c>
      <c r="N6" s="52">
        <v>1.9800000000000002E-2</v>
      </c>
      <c r="O6" s="52">
        <v>1.9699999999999999E-2</v>
      </c>
      <c r="P6" s="52">
        <v>2.1100000000000001E-2</v>
      </c>
      <c r="Q6" s="50"/>
    </row>
    <row r="7" spans="1:17" x14ac:dyDescent="0.2">
      <c r="A7" s="23">
        <f t="shared" si="3"/>
        <v>2002</v>
      </c>
      <c r="B7" s="24">
        <f t="shared" si="4"/>
        <v>-0.2336</v>
      </c>
      <c r="C7" s="24">
        <f t="shared" si="0"/>
        <v>1.2200000000000001E-2</v>
      </c>
      <c r="D7" s="25">
        <f t="shared" si="1"/>
        <v>-0.2215</v>
      </c>
      <c r="E7" s="25"/>
      <c r="F7" s="25">
        <f t="shared" si="2"/>
        <v>-0.221</v>
      </c>
      <c r="G7" s="5"/>
      <c r="L7" s="51">
        <v>2010</v>
      </c>
      <c r="M7" s="52">
        <v>0.12809999999999999</v>
      </c>
      <c r="N7" s="52">
        <v>2.1100000000000001E-2</v>
      </c>
      <c r="O7" s="52">
        <v>0.14910000000000001</v>
      </c>
      <c r="P7" s="52">
        <v>0.15060000000000001</v>
      </c>
      <c r="Q7" s="50"/>
    </row>
    <row r="8" spans="1:17" x14ac:dyDescent="0.2">
      <c r="A8" s="23">
        <f t="shared" si="3"/>
        <v>2003</v>
      </c>
      <c r="B8" s="24">
        <f t="shared" si="4"/>
        <v>0.26519999999999999</v>
      </c>
      <c r="C8" s="24">
        <f t="shared" si="0"/>
        <v>1.9800000000000002E-2</v>
      </c>
      <c r="D8" s="25">
        <f t="shared" si="1"/>
        <v>0.28499999999999998</v>
      </c>
      <c r="E8" s="25"/>
      <c r="F8" s="25">
        <f t="shared" si="2"/>
        <v>0.2868</v>
      </c>
      <c r="G8" s="5"/>
      <c r="L8" s="51">
        <v>2009</v>
      </c>
      <c r="M8" s="52">
        <v>0.2356</v>
      </c>
      <c r="N8" s="52">
        <v>2.92E-2</v>
      </c>
      <c r="O8" s="52">
        <v>0.26490000000000002</v>
      </c>
      <c r="P8" s="52">
        <v>0.2646</v>
      </c>
      <c r="Q8" s="50"/>
    </row>
    <row r="9" spans="1:17" x14ac:dyDescent="0.2">
      <c r="A9" s="23">
        <f t="shared" si="3"/>
        <v>2004</v>
      </c>
      <c r="B9" s="24">
        <f t="shared" si="4"/>
        <v>8.7400000000000005E-2</v>
      </c>
      <c r="C9" s="24">
        <f t="shared" si="0"/>
        <v>0.02</v>
      </c>
      <c r="D9" s="25">
        <f t="shared" si="1"/>
        <v>0.1074</v>
      </c>
      <c r="E9" s="25"/>
      <c r="F9" s="25">
        <f t="shared" si="2"/>
        <v>0.10879999999999999</v>
      </c>
      <c r="G9" s="5"/>
      <c r="L9" s="51">
        <v>2008</v>
      </c>
      <c r="M9" s="53">
        <v>-0.38519999999999999</v>
      </c>
      <c r="N9" s="52">
        <v>1.4999999999999999E-2</v>
      </c>
      <c r="O9" s="53">
        <v>-0.37019999999999997</v>
      </c>
      <c r="P9" s="53">
        <v>-0.37</v>
      </c>
      <c r="Q9" s="50"/>
    </row>
    <row r="10" spans="1:17" x14ac:dyDescent="0.2">
      <c r="A10" s="23">
        <f t="shared" si="3"/>
        <v>2005</v>
      </c>
      <c r="B10" s="24">
        <f t="shared" si="4"/>
        <v>2.9399999999999999E-2</v>
      </c>
      <c r="C10" s="24">
        <f t="shared" si="0"/>
        <v>1.84E-2</v>
      </c>
      <c r="D10" s="25">
        <f t="shared" si="1"/>
        <v>4.7699999999999999E-2</v>
      </c>
      <c r="E10" s="24"/>
      <c r="F10" s="25">
        <f t="shared" si="2"/>
        <v>4.9099999999999998E-2</v>
      </c>
      <c r="G10" s="5"/>
      <c r="L10" s="51">
        <v>2007</v>
      </c>
      <c r="M10" s="52">
        <v>3.49E-2</v>
      </c>
      <c r="N10" s="52">
        <v>1.89E-2</v>
      </c>
      <c r="O10" s="52">
        <v>5.3900000000000003E-2</v>
      </c>
      <c r="P10" s="52">
        <v>5.4899999999999997E-2</v>
      </c>
      <c r="Q10" s="50"/>
    </row>
    <row r="11" spans="1:17" x14ac:dyDescent="0.2">
      <c r="A11" s="23">
        <f t="shared" si="3"/>
        <v>2006</v>
      </c>
      <c r="B11" s="24">
        <f t="shared" si="4"/>
        <v>0.13639999999999999</v>
      </c>
      <c r="C11" s="24">
        <f t="shared" si="0"/>
        <v>2.01E-2</v>
      </c>
      <c r="D11" s="25">
        <f t="shared" si="1"/>
        <v>0.15640000000000001</v>
      </c>
      <c r="E11" s="24"/>
      <c r="F11" s="25">
        <f t="shared" si="2"/>
        <v>0.15790000000000001</v>
      </c>
      <c r="G11" s="5"/>
      <c r="L11" s="51">
        <v>2006</v>
      </c>
      <c r="M11" s="52">
        <v>0.13639999999999999</v>
      </c>
      <c r="N11" s="52">
        <v>2.01E-2</v>
      </c>
      <c r="O11" s="52">
        <v>0.15640000000000001</v>
      </c>
      <c r="P11" s="52">
        <v>0.15790000000000001</v>
      </c>
      <c r="Q11" s="50"/>
    </row>
    <row r="12" spans="1:17" x14ac:dyDescent="0.2">
      <c r="A12" s="23">
        <f t="shared" si="3"/>
        <v>2007</v>
      </c>
      <c r="B12" s="24">
        <f t="shared" si="4"/>
        <v>3.49E-2</v>
      </c>
      <c r="C12" s="24">
        <f t="shared" si="0"/>
        <v>1.89E-2</v>
      </c>
      <c r="D12" s="25">
        <f t="shared" si="1"/>
        <v>5.3900000000000003E-2</v>
      </c>
      <c r="E12" s="24"/>
      <c r="F12" s="25">
        <f t="shared" si="2"/>
        <v>5.4899999999999997E-2</v>
      </c>
      <c r="G12" s="5"/>
      <c r="L12" s="51">
        <v>2005</v>
      </c>
      <c r="M12" s="52">
        <v>2.9399999999999999E-2</v>
      </c>
      <c r="N12" s="52">
        <v>1.84E-2</v>
      </c>
      <c r="O12" s="52">
        <v>4.7699999999999999E-2</v>
      </c>
      <c r="P12" s="52">
        <v>4.9099999999999998E-2</v>
      </c>
      <c r="Q12" s="50"/>
    </row>
    <row r="13" spans="1:17" x14ac:dyDescent="0.2">
      <c r="A13" s="23">
        <f t="shared" si="3"/>
        <v>2008</v>
      </c>
      <c r="B13" s="24">
        <f t="shared" si="4"/>
        <v>-0.38519999999999999</v>
      </c>
      <c r="C13" s="24">
        <f t="shared" si="0"/>
        <v>1.4999999999999999E-2</v>
      </c>
      <c r="D13" s="25">
        <f t="shared" si="1"/>
        <v>-0.37019999999999997</v>
      </c>
      <c r="E13" s="25"/>
      <c r="F13" s="25">
        <f t="shared" si="2"/>
        <v>-0.37</v>
      </c>
      <c r="G13" s="5"/>
      <c r="L13" s="51">
        <v>2004</v>
      </c>
      <c r="M13" s="52">
        <v>8.7400000000000005E-2</v>
      </c>
      <c r="N13" s="52">
        <v>0.02</v>
      </c>
      <c r="O13" s="52">
        <v>0.1074</v>
      </c>
      <c r="P13" s="52">
        <v>0.10879999999999999</v>
      </c>
      <c r="Q13" s="50"/>
    </row>
    <row r="14" spans="1:17" x14ac:dyDescent="0.2">
      <c r="A14" s="23">
        <f t="shared" si="3"/>
        <v>2009</v>
      </c>
      <c r="B14" s="24">
        <f t="shared" si="4"/>
        <v>0.2356</v>
      </c>
      <c r="C14" s="24">
        <f t="shared" si="0"/>
        <v>2.92E-2</v>
      </c>
      <c r="D14" s="25">
        <f t="shared" si="1"/>
        <v>0.26490000000000002</v>
      </c>
      <c r="E14" s="25"/>
      <c r="F14" s="25">
        <f t="shared" si="2"/>
        <v>0.2646</v>
      </c>
      <c r="G14" s="5"/>
      <c r="L14" s="51">
        <v>2003</v>
      </c>
      <c r="M14" s="52">
        <v>0.26519999999999999</v>
      </c>
      <c r="N14" s="52">
        <v>1.9800000000000002E-2</v>
      </c>
      <c r="O14" s="52">
        <v>0.28499999999999998</v>
      </c>
      <c r="P14" s="52">
        <v>0.2868</v>
      </c>
      <c r="Q14" s="50"/>
    </row>
    <row r="15" spans="1:17" x14ac:dyDescent="0.2">
      <c r="A15" s="23">
        <f t="shared" si="3"/>
        <v>2010</v>
      </c>
      <c r="B15" s="24">
        <f t="shared" si="4"/>
        <v>0.12809999999999999</v>
      </c>
      <c r="C15" s="24">
        <f t="shared" si="0"/>
        <v>2.1100000000000001E-2</v>
      </c>
      <c r="D15" s="25">
        <f t="shared" si="1"/>
        <v>0.14910000000000001</v>
      </c>
      <c r="E15" s="25"/>
      <c r="F15" s="25">
        <f t="shared" si="2"/>
        <v>0.15060000000000001</v>
      </c>
      <c r="G15" s="5"/>
      <c r="L15" s="51">
        <v>2002</v>
      </c>
      <c r="M15" s="53">
        <v>-0.2336</v>
      </c>
      <c r="N15" s="52">
        <v>1.2200000000000001E-2</v>
      </c>
      <c r="O15" s="53">
        <v>-0.2215</v>
      </c>
      <c r="P15" s="53">
        <v>-0.221</v>
      </c>
      <c r="Q15" s="50"/>
    </row>
    <row r="16" spans="1:17" x14ac:dyDescent="0.2">
      <c r="A16" s="23">
        <f t="shared" si="3"/>
        <v>2011</v>
      </c>
      <c r="B16" s="24">
        <f t="shared" si="4"/>
        <v>-2.0000000000000001E-4</v>
      </c>
      <c r="C16" s="24">
        <f t="shared" si="0"/>
        <v>1.9800000000000002E-2</v>
      </c>
      <c r="D16" s="25">
        <f t="shared" si="1"/>
        <v>1.9699999999999999E-2</v>
      </c>
      <c r="E16" s="25"/>
      <c r="F16" s="25">
        <f t="shared" si="2"/>
        <v>2.1100000000000001E-2</v>
      </c>
      <c r="G16" s="5"/>
      <c r="L16" s="51">
        <v>2001</v>
      </c>
      <c r="M16" s="53">
        <v>-0.13109999999999999</v>
      </c>
      <c r="N16" s="52">
        <v>1.0800000000000001E-2</v>
      </c>
      <c r="O16" s="53">
        <v>-0.1202</v>
      </c>
      <c r="P16" s="53">
        <v>-0.11890000000000001</v>
      </c>
      <c r="Q16" s="50"/>
    </row>
    <row r="17" spans="1:17" x14ac:dyDescent="0.2">
      <c r="A17" s="23">
        <f t="shared" si="3"/>
        <v>2012</v>
      </c>
      <c r="B17" s="24">
        <f t="shared" si="4"/>
        <v>0.13450000000000001</v>
      </c>
      <c r="C17" s="24">
        <f t="shared" si="0"/>
        <v>2.3800000000000002E-2</v>
      </c>
      <c r="D17" s="25">
        <f t="shared" si="1"/>
        <v>0.15820000000000001</v>
      </c>
      <c r="E17" s="25"/>
      <c r="F17" s="25">
        <f t="shared" si="2"/>
        <v>0.16</v>
      </c>
      <c r="G17" s="5"/>
      <c r="L17" s="51">
        <v>2000</v>
      </c>
      <c r="M17" s="53">
        <v>-9.9500000000000005E-2</v>
      </c>
      <c r="N17" s="52">
        <v>8.9999999999999993E-3</v>
      </c>
      <c r="O17" s="53">
        <v>-9.06E-2</v>
      </c>
      <c r="P17" s="53">
        <v>-9.0999999999999998E-2</v>
      </c>
      <c r="Q17" s="50"/>
    </row>
    <row r="18" spans="1:17" x14ac:dyDescent="0.2">
      <c r="A18" s="23">
        <f t="shared" si="3"/>
        <v>2013</v>
      </c>
      <c r="B18" s="24">
        <f t="shared" si="4"/>
        <v>0.29680000000000001</v>
      </c>
      <c r="C18" s="24">
        <f t="shared" si="0"/>
        <v>2.5000000000000001E-2</v>
      </c>
      <c r="D18" s="25">
        <f t="shared" si="1"/>
        <v>0.32179999999999997</v>
      </c>
      <c r="E18" s="24"/>
      <c r="F18" s="25">
        <f t="shared" si="2"/>
        <v>0.32390000000000002</v>
      </c>
      <c r="G18" s="5"/>
      <c r="L18" s="51">
        <v>1999</v>
      </c>
      <c r="M18" s="52">
        <v>0.19700000000000001</v>
      </c>
      <c r="N18" s="52">
        <v>1.37E-2</v>
      </c>
      <c r="O18" s="52">
        <v>0.2107</v>
      </c>
      <c r="P18" s="52">
        <v>0.2104</v>
      </c>
      <c r="Q18" s="50"/>
    </row>
    <row r="19" spans="1:17" x14ac:dyDescent="0.2">
      <c r="A19" s="7"/>
      <c r="B19" s="11"/>
      <c r="C19" s="11"/>
      <c r="D19" s="11"/>
      <c r="E19" s="11"/>
      <c r="F19" s="11"/>
      <c r="G19" s="5"/>
    </row>
    <row r="20" spans="1:17" x14ac:dyDescent="0.2">
      <c r="A20" s="1" t="s">
        <v>27</v>
      </c>
      <c r="B20" s="5">
        <f>AVERAGE(B4:B18)</f>
        <v>4.6379999999999998E-2</v>
      </c>
      <c r="C20" s="5">
        <f t="shared" ref="C20:D20" si="5">AVERAGE(C4:C18)</f>
        <v>1.8453333333333335E-2</v>
      </c>
      <c r="D20" s="5">
        <f t="shared" si="5"/>
        <v>6.4820000000000003E-2</v>
      </c>
      <c r="F20" s="5">
        <f>AVERAGE(F4:F18)</f>
        <v>6.5813333333333335E-2</v>
      </c>
      <c r="G20" s="5" t="e">
        <f ca="1">getformula(F20)</f>
        <v>#NAME?</v>
      </c>
    </row>
    <row r="21" spans="1:17" x14ac:dyDescent="0.2">
      <c r="A21" s="1" t="s">
        <v>28</v>
      </c>
      <c r="B21" s="11">
        <f>STDEVP(B4:B18)</f>
        <v>0.18499234650835333</v>
      </c>
      <c r="C21" s="11">
        <f>STDEVP(C4:C18)</f>
        <v>5.3193817518788844E-3</v>
      </c>
      <c r="D21" s="11">
        <f>STDEVP(D4:D18)</f>
        <v>0.18866395239508085</v>
      </c>
      <c r="F21" s="11">
        <f>STDEVP(F4:F18)</f>
        <v>0.18895419150918272</v>
      </c>
      <c r="G21" s="5" t="e">
        <f ca="1">getformula(F21)</f>
        <v>#NAME?</v>
      </c>
    </row>
    <row r="40" spans="1:2" x14ac:dyDescent="0.2">
      <c r="A40" s="26" t="s">
        <v>291</v>
      </c>
      <c r="B40" s="66" t="s">
        <v>292</v>
      </c>
    </row>
  </sheetData>
  <mergeCells count="5">
    <mergeCell ref="A1:G1"/>
    <mergeCell ref="B2:D2"/>
    <mergeCell ref="L2:L3"/>
    <mergeCell ref="M2:O2"/>
    <mergeCell ref="P2:Q2"/>
  </mergeCells>
  <phoneticPr fontId="0" type="noConversion"/>
  <hyperlinks>
    <hyperlink ref="B40" r:id="rId1" location="hist=tab%3A1a"/>
  </hyperlinks>
  <printOptions headings="1" gridLines="1"/>
  <pageMargins left="0.75" right="0.75" top="1" bottom="1" header="0.5" footer="0.5"/>
  <pageSetup orientation="portrait" r:id="rId2"/>
  <headerFooter alignWithMargins="0"/>
  <drawing r:id="rId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33"/>
  <sheetViews>
    <sheetView workbookViewId="0">
      <selection activeCell="A3" sqref="A3"/>
    </sheetView>
  </sheetViews>
  <sheetFormatPr defaultRowHeight="12.75" x14ac:dyDescent="0.2"/>
  <cols>
    <col min="1" max="1" width="33" customWidth="1"/>
    <col min="2" max="2" width="9.85546875" customWidth="1"/>
    <col min="3" max="3" width="20.140625" bestFit="1" customWidth="1"/>
    <col min="4" max="4" width="20.140625" customWidth="1"/>
    <col min="6" max="6" width="10.140625" bestFit="1" customWidth="1"/>
    <col min="14" max="14" width="10.28515625" bestFit="1" customWidth="1"/>
  </cols>
  <sheetData>
    <row r="1" spans="1:15" ht="40.15" customHeight="1" x14ac:dyDescent="0.2">
      <c r="A1" s="112" t="s">
        <v>36</v>
      </c>
      <c r="B1" s="112"/>
      <c r="C1" s="112"/>
      <c r="D1" s="46"/>
    </row>
    <row r="2" spans="1:15" x14ac:dyDescent="0.2">
      <c r="A2" s="40" t="s">
        <v>293</v>
      </c>
      <c r="B2" s="69">
        <f>D97</f>
        <v>18.478135845314824</v>
      </c>
    </row>
    <row r="3" spans="1:15" x14ac:dyDescent="0.2">
      <c r="A3" t="s">
        <v>37</v>
      </c>
      <c r="B3" s="3">
        <v>0.06</v>
      </c>
    </row>
    <row r="4" spans="1:15" x14ac:dyDescent="0.2">
      <c r="A4" t="s">
        <v>38</v>
      </c>
      <c r="B4" s="3">
        <v>0.5</v>
      </c>
    </row>
    <row r="6" spans="1:15" ht="15.75" x14ac:dyDescent="0.3">
      <c r="A6" t="s">
        <v>4</v>
      </c>
      <c r="B6" s="5">
        <f>B4*(1+B3)/B2+B3</f>
        <v>8.8682547007813167E-2</v>
      </c>
      <c r="C6" t="e">
        <f ca="1">getformula(B6)</f>
        <v>#NAME?</v>
      </c>
    </row>
    <row r="12" spans="1:15" x14ac:dyDescent="0.2">
      <c r="A12" s="40" t="s">
        <v>58</v>
      </c>
    </row>
    <row r="13" spans="1:15" x14ac:dyDescent="0.2">
      <c r="A13" s="40" t="s">
        <v>57</v>
      </c>
      <c r="B13" s="12">
        <f>AVERAGE(D16:D97)</f>
        <v>25.371564597662339</v>
      </c>
    </row>
    <row r="14" spans="1:15" x14ac:dyDescent="0.2">
      <c r="A14" s="40"/>
    </row>
    <row r="15" spans="1:15" x14ac:dyDescent="0.2">
      <c r="A15" s="40" t="s">
        <v>56</v>
      </c>
      <c r="B15" s="40" t="s">
        <v>70</v>
      </c>
      <c r="C15" s="40" t="s">
        <v>68</v>
      </c>
      <c r="D15" s="47" t="s">
        <v>94</v>
      </c>
      <c r="E15" s="40" t="s">
        <v>27</v>
      </c>
    </row>
    <row r="16" spans="1:15" x14ac:dyDescent="0.2">
      <c r="A16" s="44">
        <v>34334</v>
      </c>
      <c r="B16" s="68">
        <f>VLOOKUP(A16,'Market Data'!$C:$F,2,1)</f>
        <v>465.95</v>
      </c>
      <c r="C16" s="68">
        <f>VLOOKUP(A16,'Market Data'!$C:$F,4,1)</f>
        <v>21.88</v>
      </c>
      <c r="D16" s="68">
        <f>B16/C16</f>
        <v>21.295703839122488</v>
      </c>
      <c r="E16" s="12">
        <f>$B$13</f>
        <v>25.371564597662339</v>
      </c>
      <c r="F16" s="12">
        <f>E16-D16</f>
        <v>4.0758607585398501</v>
      </c>
      <c r="O16" s="10">
        <f>A16</f>
        <v>34334</v>
      </c>
    </row>
    <row r="17" spans="1:15" x14ac:dyDescent="0.2">
      <c r="A17" s="44">
        <v>34424</v>
      </c>
      <c r="B17" s="68">
        <f>VLOOKUP(A17,'Market Data'!$C:$F,2,1)</f>
        <v>463.81</v>
      </c>
      <c r="C17" s="68">
        <f>VLOOKUP(A17,'Market Data'!$C:$F,4,1)</f>
        <v>22.71</v>
      </c>
      <c r="D17" s="68">
        <f t="shared" ref="D17:D80" si="0">B17/C17</f>
        <v>20.423161602818141</v>
      </c>
      <c r="E17" s="12">
        <f t="shared" ref="E17:E80" si="1">$B$13</f>
        <v>25.371564597662339</v>
      </c>
      <c r="F17" s="12">
        <f t="shared" ref="F17:F80" si="2">E17-D17</f>
        <v>4.9484029948441979</v>
      </c>
      <c r="H17" s="27"/>
      <c r="I17" s="34"/>
      <c r="J17" s="34"/>
      <c r="O17" s="10">
        <f>A99</f>
        <v>0</v>
      </c>
    </row>
    <row r="18" spans="1:15" x14ac:dyDescent="0.2">
      <c r="A18" s="44">
        <v>34515</v>
      </c>
      <c r="B18" s="68">
        <f>VLOOKUP(A18,'Market Data'!$C:$F,2,1)</f>
        <v>454.83</v>
      </c>
      <c r="C18" s="68">
        <f>VLOOKUP(A18,'Market Data'!$C:$F,4,1)</f>
        <v>25.2</v>
      </c>
      <c r="D18" s="68">
        <f t="shared" si="0"/>
        <v>18.048809523809524</v>
      </c>
      <c r="E18" s="12">
        <f t="shared" si="1"/>
        <v>25.371564597662339</v>
      </c>
      <c r="F18" s="12">
        <f t="shared" si="2"/>
        <v>7.3227550738528144</v>
      </c>
      <c r="H18" s="27"/>
      <c r="I18" s="34"/>
      <c r="J18" s="34"/>
      <c r="O18" s="42"/>
    </row>
    <row r="19" spans="1:15" x14ac:dyDescent="0.2">
      <c r="A19" s="44">
        <v>34607</v>
      </c>
      <c r="B19" s="68">
        <f>VLOOKUP(A19,'Market Data'!$C:$F,2,1)</f>
        <v>463.81</v>
      </c>
      <c r="C19" s="68">
        <f>VLOOKUP(A19,'Market Data'!$C:$F,4,1)</f>
        <v>28.42</v>
      </c>
      <c r="D19" s="68">
        <f t="shared" si="0"/>
        <v>16.319845179451089</v>
      </c>
      <c r="E19" s="12">
        <f t="shared" si="1"/>
        <v>25.371564597662339</v>
      </c>
      <c r="F19" s="12">
        <f t="shared" si="2"/>
        <v>9.051719418211249</v>
      </c>
      <c r="H19" s="33"/>
      <c r="I19" s="34"/>
      <c r="J19" s="34"/>
      <c r="O19" s="42"/>
    </row>
    <row r="20" spans="1:15" x14ac:dyDescent="0.2">
      <c r="A20" s="44">
        <v>34699</v>
      </c>
      <c r="B20" s="68">
        <f>VLOOKUP(A20,'Market Data'!$C:$F,2,1)</f>
        <v>455.19</v>
      </c>
      <c r="C20" s="68">
        <f>VLOOKUP(A20,'Market Data'!$C:$F,4,1)</f>
        <v>30.6</v>
      </c>
      <c r="D20" s="68">
        <f t="shared" si="0"/>
        <v>14.875490196078431</v>
      </c>
      <c r="E20" s="12">
        <f t="shared" si="1"/>
        <v>25.371564597662339</v>
      </c>
      <c r="F20" s="12">
        <f t="shared" si="2"/>
        <v>10.496074401583908</v>
      </c>
      <c r="H20" s="39"/>
      <c r="I20" s="34"/>
      <c r="J20" s="34"/>
      <c r="O20" s="42"/>
    </row>
    <row r="21" spans="1:15" x14ac:dyDescent="0.2">
      <c r="A21" s="44">
        <v>34789</v>
      </c>
      <c r="B21" s="68">
        <f>VLOOKUP(A21,'Market Data'!$C:$F,2,1)</f>
        <v>493.15</v>
      </c>
      <c r="C21" s="68">
        <f>VLOOKUP(A21,'Market Data'!$C:$F,4,1)</f>
        <v>32.549999999999997</v>
      </c>
      <c r="D21" s="68">
        <f t="shared" si="0"/>
        <v>15.150537634408602</v>
      </c>
      <c r="E21" s="12">
        <f t="shared" si="1"/>
        <v>25.371564597662339</v>
      </c>
      <c r="F21" s="12">
        <f t="shared" si="2"/>
        <v>10.221026963253736</v>
      </c>
      <c r="H21" s="39"/>
      <c r="I21" s="34"/>
      <c r="J21" s="34"/>
      <c r="O21" s="42"/>
    </row>
    <row r="22" spans="1:15" x14ac:dyDescent="0.2">
      <c r="A22" s="44">
        <v>34880</v>
      </c>
      <c r="B22" s="68">
        <f>VLOOKUP(A22,'Market Data'!$C:$F,2,1)</f>
        <v>539.35</v>
      </c>
      <c r="C22" s="68">
        <f>VLOOKUP(A22,'Market Data'!$C:$F,4,1)</f>
        <v>34.43</v>
      </c>
      <c r="D22" s="68">
        <f t="shared" si="0"/>
        <v>15.66511762997386</v>
      </c>
      <c r="E22" s="12">
        <f t="shared" si="1"/>
        <v>25.371564597662339</v>
      </c>
      <c r="F22" s="12">
        <f t="shared" si="2"/>
        <v>9.7064469676884784</v>
      </c>
      <c r="H22" s="37"/>
      <c r="I22" s="34"/>
      <c r="J22" s="34"/>
      <c r="O22" s="42"/>
    </row>
    <row r="23" spans="1:15" x14ac:dyDescent="0.2">
      <c r="A23" s="44">
        <v>34972</v>
      </c>
      <c r="B23" s="68">
        <f>VLOOKUP(A23,'Market Data'!$C:$F,2,1)</f>
        <v>582.91999999999996</v>
      </c>
      <c r="C23" s="68">
        <f>VLOOKUP(A23,'Market Data'!$C:$F,4,1)</f>
        <v>34.773299999999999</v>
      </c>
      <c r="D23" s="68">
        <f t="shared" si="0"/>
        <v>16.763436314643705</v>
      </c>
      <c r="E23" s="12">
        <f t="shared" si="1"/>
        <v>25.371564597662339</v>
      </c>
      <c r="F23" s="12">
        <f t="shared" si="2"/>
        <v>8.6081282830186332</v>
      </c>
      <c r="H23" s="37"/>
      <c r="I23" s="34"/>
      <c r="J23" s="34"/>
      <c r="O23" s="42"/>
    </row>
    <row r="24" spans="1:15" x14ac:dyDescent="0.2">
      <c r="A24" s="44">
        <v>35064</v>
      </c>
      <c r="B24" s="68">
        <f>VLOOKUP(A24,'Market Data'!$C:$F,2,1)</f>
        <v>614.57000000000005</v>
      </c>
      <c r="C24" s="68">
        <f>VLOOKUP(A24,'Market Data'!$C:$F,4,1)</f>
        <v>33.96</v>
      </c>
      <c r="D24" s="68">
        <f t="shared" si="0"/>
        <v>18.096878680800945</v>
      </c>
      <c r="E24" s="12">
        <f t="shared" si="1"/>
        <v>25.371564597662339</v>
      </c>
      <c r="F24" s="12">
        <f t="shared" si="2"/>
        <v>7.2746859168613938</v>
      </c>
      <c r="H24" s="37"/>
      <c r="I24" s="34"/>
      <c r="J24" s="34"/>
      <c r="O24" s="42"/>
    </row>
    <row r="25" spans="1:15" x14ac:dyDescent="0.2">
      <c r="A25" s="44">
        <v>35155</v>
      </c>
      <c r="B25" s="68">
        <f>VLOOKUP(A25,'Market Data'!$C:$F,2,1)</f>
        <v>647.07000000000005</v>
      </c>
      <c r="C25" s="68">
        <f>VLOOKUP(A25,'Market Data'!$C:$F,4,1)</f>
        <v>34.04</v>
      </c>
      <c r="D25" s="68">
        <f t="shared" si="0"/>
        <v>19.009106933019979</v>
      </c>
      <c r="E25" s="12">
        <f t="shared" si="1"/>
        <v>25.371564597662339</v>
      </c>
      <c r="F25" s="12">
        <f t="shared" si="2"/>
        <v>6.3624576646423598</v>
      </c>
      <c r="H25" s="37"/>
      <c r="I25" s="34"/>
      <c r="J25" s="34"/>
      <c r="O25" s="42"/>
    </row>
    <row r="26" spans="1:15" x14ac:dyDescent="0.2">
      <c r="A26" s="44">
        <v>35246</v>
      </c>
      <c r="B26" s="68">
        <f>VLOOKUP(A26,'Market Data'!$C:$F,2,1)</f>
        <v>668.5</v>
      </c>
      <c r="C26" s="68">
        <f>VLOOKUP(A26,'Market Data'!$C:$F,4,1)</f>
        <v>34.909999999999997</v>
      </c>
      <c r="D26" s="68">
        <f t="shared" si="0"/>
        <v>19.149240905184762</v>
      </c>
      <c r="E26" s="12">
        <f t="shared" si="1"/>
        <v>25.371564597662339</v>
      </c>
      <c r="F26" s="12">
        <f t="shared" si="2"/>
        <v>6.2223236924775769</v>
      </c>
      <c r="H26" s="37"/>
      <c r="I26" s="34"/>
      <c r="J26" s="34"/>
      <c r="O26" s="42"/>
    </row>
    <row r="27" spans="1:15" x14ac:dyDescent="0.2">
      <c r="A27" s="44">
        <v>35338</v>
      </c>
      <c r="B27" s="68">
        <f>VLOOKUP(A27,'Market Data'!$C:$F,2,1)</f>
        <v>701.46</v>
      </c>
      <c r="C27" s="68">
        <f>VLOOKUP(A27,'Market Data'!$C:$F,4,1)</f>
        <v>36.909999999999997</v>
      </c>
      <c r="D27" s="68">
        <f t="shared" si="0"/>
        <v>19.004605797886754</v>
      </c>
      <c r="E27" s="12">
        <f t="shared" si="1"/>
        <v>25.371564597662339</v>
      </c>
      <c r="F27" s="12">
        <f t="shared" si="2"/>
        <v>6.3669587997755848</v>
      </c>
      <c r="H27" s="35"/>
      <c r="I27" s="34"/>
      <c r="J27" s="34"/>
      <c r="O27" s="42"/>
    </row>
    <row r="28" spans="1:15" x14ac:dyDescent="0.2">
      <c r="A28" s="44">
        <v>35430</v>
      </c>
      <c r="B28" s="68">
        <f>VLOOKUP(A28,'Market Data'!$C:$F,2,1)</f>
        <v>743.25</v>
      </c>
      <c r="C28" s="68">
        <f>VLOOKUP(A28,'Market Data'!$C:$F,4,1)</f>
        <v>38.729999999999997</v>
      </c>
      <c r="D28" s="68">
        <f t="shared" si="0"/>
        <v>19.190549961270335</v>
      </c>
      <c r="E28" s="12">
        <f t="shared" si="1"/>
        <v>25.371564597662339</v>
      </c>
      <c r="F28" s="12">
        <f t="shared" si="2"/>
        <v>6.1810146363920033</v>
      </c>
      <c r="H28" s="35"/>
      <c r="I28" s="34"/>
      <c r="J28" s="34"/>
      <c r="O28" s="42"/>
    </row>
    <row r="29" spans="1:15" x14ac:dyDescent="0.2">
      <c r="A29" s="44">
        <v>35520</v>
      </c>
      <c r="B29" s="68">
        <f>VLOOKUP(A29,'Market Data'!$C:$F,2,1)</f>
        <v>792.16</v>
      </c>
      <c r="C29" s="68">
        <f>VLOOKUP(A29,'Market Data'!$C:$F,4,1)</f>
        <v>40.24</v>
      </c>
      <c r="D29" s="68">
        <f t="shared" si="0"/>
        <v>19.685884691848905</v>
      </c>
      <c r="E29" s="12">
        <f t="shared" si="1"/>
        <v>25.371564597662339</v>
      </c>
      <c r="F29" s="12">
        <f t="shared" si="2"/>
        <v>5.6856799058134335</v>
      </c>
      <c r="H29" s="29"/>
      <c r="I29" s="34"/>
      <c r="J29" s="34"/>
      <c r="O29" s="42"/>
    </row>
    <row r="30" spans="1:15" x14ac:dyDescent="0.2">
      <c r="A30" s="44">
        <v>35611</v>
      </c>
      <c r="B30" s="68">
        <f>VLOOKUP(A30,'Market Data'!$C:$F,2,1)</f>
        <v>876.29</v>
      </c>
      <c r="C30" s="68">
        <f>VLOOKUP(A30,'Market Data'!$C:$F,4,1)</f>
        <v>40.549999999999997</v>
      </c>
      <c r="D30" s="68">
        <f t="shared" si="0"/>
        <v>21.610110974106043</v>
      </c>
      <c r="E30" s="12">
        <f t="shared" si="1"/>
        <v>25.371564597662339</v>
      </c>
      <c r="F30" s="12">
        <f t="shared" si="2"/>
        <v>3.7614536235562959</v>
      </c>
      <c r="H30" s="27"/>
      <c r="I30" s="34"/>
      <c r="J30" s="34"/>
      <c r="O30" s="42"/>
    </row>
    <row r="31" spans="1:15" x14ac:dyDescent="0.2">
      <c r="A31" s="44">
        <v>35703</v>
      </c>
      <c r="B31" s="68">
        <f>VLOOKUP(A31,'Market Data'!$C:$F,2,1)</f>
        <v>951.16</v>
      </c>
      <c r="C31" s="68">
        <f>VLOOKUP(A31,'Market Data'!$C:$F,4,1)</f>
        <v>40.333300000000001</v>
      </c>
      <c r="D31" s="68">
        <f t="shared" si="0"/>
        <v>23.582498828511426</v>
      </c>
      <c r="E31" s="12">
        <f t="shared" si="1"/>
        <v>25.371564597662339</v>
      </c>
      <c r="F31" s="12">
        <f t="shared" si="2"/>
        <v>1.7890657691509126</v>
      </c>
      <c r="H31" s="29"/>
      <c r="I31" s="34"/>
      <c r="J31" s="34"/>
      <c r="O31" s="42"/>
    </row>
    <row r="32" spans="1:15" x14ac:dyDescent="0.2">
      <c r="A32" s="44">
        <v>35795</v>
      </c>
      <c r="B32" s="68">
        <f>VLOOKUP(A32,'Market Data'!$C:$F,2,1)</f>
        <v>962.37</v>
      </c>
      <c r="C32" s="68">
        <f>VLOOKUP(A32,'Market Data'!$C:$F,4,1)</f>
        <v>39.72</v>
      </c>
      <c r="D32" s="68">
        <f t="shared" si="0"/>
        <v>24.228851963746223</v>
      </c>
      <c r="E32" s="12">
        <f t="shared" si="1"/>
        <v>25.371564597662339</v>
      </c>
      <c r="F32" s="12">
        <f t="shared" si="2"/>
        <v>1.1427126339161155</v>
      </c>
      <c r="H32" s="29"/>
      <c r="I32" s="34"/>
      <c r="J32" s="34"/>
      <c r="O32" s="42"/>
    </row>
    <row r="33" spans="1:15" x14ac:dyDescent="0.2">
      <c r="A33" s="44">
        <v>35885</v>
      </c>
      <c r="B33" s="68">
        <f>VLOOKUP(A33,'Market Data'!$C:$F,2,1)</f>
        <v>1076.83</v>
      </c>
      <c r="C33" s="68">
        <f>VLOOKUP(A33,'Market Data'!$C:$F,4,1)</f>
        <v>39.54</v>
      </c>
      <c r="D33" s="68">
        <f t="shared" si="0"/>
        <v>27.233940313606475</v>
      </c>
      <c r="E33" s="12">
        <f t="shared" si="1"/>
        <v>25.371564597662339</v>
      </c>
      <c r="F33" s="12">
        <f t="shared" si="2"/>
        <v>-1.8623757159441361</v>
      </c>
      <c r="H33" s="29"/>
      <c r="I33" s="34"/>
      <c r="J33" s="34"/>
      <c r="O33" s="42"/>
    </row>
    <row r="34" spans="1:15" x14ac:dyDescent="0.2">
      <c r="A34" s="44">
        <v>35976</v>
      </c>
      <c r="B34" s="68">
        <f>VLOOKUP(A34,'Market Data'!$C:$F,2,1)</f>
        <v>1108.3900000000001</v>
      </c>
      <c r="C34" s="68">
        <f>VLOOKUP(A34,'Market Data'!$C:$F,4,1)</f>
        <v>38.97</v>
      </c>
      <c r="D34" s="68">
        <f t="shared" si="0"/>
        <v>28.442134975622277</v>
      </c>
      <c r="E34" s="12">
        <f t="shared" si="1"/>
        <v>25.371564597662339</v>
      </c>
      <c r="F34" s="12">
        <f t="shared" si="2"/>
        <v>-3.0705703779599389</v>
      </c>
      <c r="H34" s="29"/>
      <c r="I34" s="34"/>
      <c r="J34" s="34"/>
      <c r="O34" s="42"/>
    </row>
    <row r="35" spans="1:15" x14ac:dyDescent="0.2">
      <c r="A35" s="44">
        <v>36068</v>
      </c>
      <c r="B35" s="68">
        <f>VLOOKUP(A35,'Market Data'!$C:$F,2,1)</f>
        <v>1032.47</v>
      </c>
      <c r="C35" s="68">
        <f>VLOOKUP(A35,'Market Data'!$C:$F,4,1)</f>
        <v>37.963299999999997</v>
      </c>
      <c r="D35" s="68">
        <f t="shared" si="0"/>
        <v>27.196529279593715</v>
      </c>
      <c r="E35" s="12">
        <f t="shared" si="1"/>
        <v>25.371564597662339</v>
      </c>
      <c r="F35" s="12">
        <f t="shared" si="2"/>
        <v>-1.8249646819313767</v>
      </c>
      <c r="H35" s="29"/>
      <c r="I35" s="34"/>
      <c r="J35" s="34"/>
      <c r="O35" s="42"/>
    </row>
    <row r="36" spans="1:15" x14ac:dyDescent="0.2">
      <c r="A36" s="44">
        <v>36160</v>
      </c>
      <c r="B36" s="68">
        <f>VLOOKUP(A36,'Market Data'!$C:$F,2,1)</f>
        <v>1190.05</v>
      </c>
      <c r="C36" s="68">
        <f>VLOOKUP(A36,'Market Data'!$C:$F,4,1)</f>
        <v>37.71</v>
      </c>
      <c r="D36" s="68">
        <f t="shared" si="0"/>
        <v>31.557942190400421</v>
      </c>
      <c r="E36" s="12">
        <f t="shared" si="1"/>
        <v>25.371564597662339</v>
      </c>
      <c r="F36" s="12">
        <f t="shared" si="2"/>
        <v>-6.1863775927380829</v>
      </c>
      <c r="H36" s="29"/>
      <c r="I36" s="34"/>
      <c r="J36" s="34"/>
      <c r="O36" s="42"/>
    </row>
    <row r="37" spans="1:15" x14ac:dyDescent="0.2">
      <c r="A37" s="44">
        <v>36250</v>
      </c>
      <c r="B37" s="68">
        <f>VLOOKUP(A37,'Market Data'!$C:$F,2,1)</f>
        <v>1281.6600000000001</v>
      </c>
      <c r="C37" s="68">
        <f>VLOOKUP(A37,'Market Data'!$C:$F,4,1)</f>
        <v>38.380000000000003</v>
      </c>
      <c r="D37" s="68">
        <f t="shared" si="0"/>
        <v>33.39395518499218</v>
      </c>
      <c r="E37" s="12">
        <f t="shared" si="1"/>
        <v>25.371564597662339</v>
      </c>
      <c r="F37" s="12">
        <f t="shared" si="2"/>
        <v>-8.0223905873298413</v>
      </c>
      <c r="H37" s="29"/>
      <c r="I37" s="34"/>
      <c r="J37" s="34"/>
      <c r="O37" s="42"/>
    </row>
    <row r="38" spans="1:15" x14ac:dyDescent="0.2">
      <c r="A38" s="44">
        <v>36341</v>
      </c>
      <c r="B38" s="68">
        <f>VLOOKUP(A38,'Market Data'!$C:$F,2,1)</f>
        <v>1322.55</v>
      </c>
      <c r="C38" s="68">
        <f>VLOOKUP(A38,'Market Data'!$C:$F,4,1)</f>
        <v>41.02</v>
      </c>
      <c r="D38" s="68">
        <f t="shared" si="0"/>
        <v>32.241589468551922</v>
      </c>
      <c r="E38" s="12">
        <f t="shared" si="1"/>
        <v>25.371564597662339</v>
      </c>
      <c r="F38" s="12">
        <f t="shared" si="2"/>
        <v>-6.8700248708895835</v>
      </c>
      <c r="H38" s="29"/>
      <c r="I38" s="34"/>
      <c r="J38" s="34"/>
      <c r="O38" s="42"/>
    </row>
    <row r="39" spans="1:15" x14ac:dyDescent="0.2">
      <c r="A39" s="44">
        <v>36433</v>
      </c>
      <c r="B39" s="68">
        <f>VLOOKUP(A39,'Market Data'!$C:$F,2,1)</f>
        <v>1300.01</v>
      </c>
      <c r="C39" s="68">
        <f>VLOOKUP(A39,'Market Data'!$C:$F,4,1)</f>
        <v>45.363333333333337</v>
      </c>
      <c r="D39" s="68">
        <f t="shared" si="0"/>
        <v>28.657726504519065</v>
      </c>
      <c r="E39" s="12">
        <f t="shared" si="1"/>
        <v>25.371564597662339</v>
      </c>
      <c r="F39" s="12">
        <f t="shared" si="2"/>
        <v>-3.2861619068567265</v>
      </c>
      <c r="H39" s="29"/>
      <c r="I39" s="34"/>
      <c r="J39" s="34"/>
      <c r="O39" s="42"/>
    </row>
    <row r="40" spans="1:15" x14ac:dyDescent="0.2">
      <c r="A40" s="44">
        <v>36525</v>
      </c>
      <c r="B40" s="68">
        <f>VLOOKUP(A40,'Market Data'!$C:$F,2,1)</f>
        <v>1428.68</v>
      </c>
      <c r="C40" s="68">
        <f>VLOOKUP(A40,'Market Data'!$C:$F,4,1)</f>
        <v>48.17</v>
      </c>
      <c r="D40" s="68">
        <f t="shared" si="0"/>
        <v>29.659123936059789</v>
      </c>
      <c r="E40" s="12">
        <f t="shared" si="1"/>
        <v>25.371564597662339</v>
      </c>
      <c r="F40" s="12">
        <f t="shared" si="2"/>
        <v>-4.2875593383974504</v>
      </c>
      <c r="H40" s="29"/>
      <c r="I40" s="34"/>
      <c r="J40" s="34"/>
      <c r="O40" s="42"/>
    </row>
    <row r="41" spans="1:15" x14ac:dyDescent="0.2">
      <c r="A41" s="44">
        <v>36616</v>
      </c>
      <c r="B41" s="68">
        <f>VLOOKUP(A41,'Market Data'!$C:$F,2,1)</f>
        <v>1442.21</v>
      </c>
      <c r="C41" s="68">
        <f>VLOOKUP(A41,'Market Data'!$C:$F,4,1)</f>
        <v>50.94</v>
      </c>
      <c r="D41" s="68">
        <f t="shared" si="0"/>
        <v>28.311935610522184</v>
      </c>
      <c r="E41" s="12">
        <f t="shared" si="1"/>
        <v>25.371564597662339</v>
      </c>
      <c r="F41" s="12">
        <f t="shared" si="2"/>
        <v>-2.9403710128598455</v>
      </c>
      <c r="H41" s="29"/>
      <c r="I41" s="34"/>
      <c r="J41" s="34"/>
      <c r="O41" s="42"/>
    </row>
    <row r="42" spans="1:15" x14ac:dyDescent="0.2">
      <c r="A42" s="44">
        <v>36707</v>
      </c>
      <c r="B42" s="68">
        <f>VLOOKUP(A42,'Market Data'!$C:$F,2,1)</f>
        <v>1461.96</v>
      </c>
      <c r="C42" s="68">
        <f>VLOOKUP(A42,'Market Data'!$C:$F,4,1)</f>
        <v>51.92</v>
      </c>
      <c r="D42" s="68">
        <f t="shared" si="0"/>
        <v>28.157935285053927</v>
      </c>
      <c r="E42" s="12">
        <f t="shared" si="1"/>
        <v>25.371564597662339</v>
      </c>
      <c r="F42" s="12">
        <f t="shared" si="2"/>
        <v>-2.7863706873915888</v>
      </c>
      <c r="H42" s="29"/>
      <c r="I42" s="34"/>
      <c r="J42" s="34"/>
      <c r="O42" s="42"/>
    </row>
    <row r="43" spans="1:15" x14ac:dyDescent="0.2">
      <c r="A43" s="44">
        <v>36799</v>
      </c>
      <c r="B43" s="68">
        <f>VLOOKUP(A43,'Market Data'!$C:$F,2,1)</f>
        <v>1390.14</v>
      </c>
      <c r="C43" s="68">
        <f>VLOOKUP(A43,'Market Data'!$C:$F,4,1)</f>
        <v>52.466666666666669</v>
      </c>
      <c r="D43" s="68">
        <f t="shared" si="0"/>
        <v>26.495679796696315</v>
      </c>
      <c r="E43" s="12">
        <f t="shared" si="1"/>
        <v>25.371564597662339</v>
      </c>
      <c r="F43" s="12">
        <f t="shared" si="2"/>
        <v>-1.1241151990339766</v>
      </c>
      <c r="H43" s="29"/>
      <c r="I43" s="34"/>
      <c r="J43" s="34"/>
      <c r="O43" s="42"/>
    </row>
    <row r="44" spans="1:15" x14ac:dyDescent="0.2">
      <c r="A44" s="44">
        <v>36891</v>
      </c>
      <c r="B44" s="68">
        <f>VLOOKUP(A44,'Market Data'!$C:$F,2,1)</f>
        <v>1330.93</v>
      </c>
      <c r="C44" s="68">
        <f>VLOOKUP(A44,'Market Data'!$C:$F,4,1)</f>
        <v>50</v>
      </c>
      <c r="D44" s="68">
        <f t="shared" si="0"/>
        <v>26.618600000000001</v>
      </c>
      <c r="E44" s="12">
        <f t="shared" si="1"/>
        <v>25.371564597662339</v>
      </c>
      <c r="F44" s="12">
        <f t="shared" si="2"/>
        <v>-1.2470354023376622</v>
      </c>
      <c r="H44" s="29"/>
      <c r="I44" s="34"/>
      <c r="J44" s="34"/>
      <c r="O44" s="42"/>
    </row>
    <row r="45" spans="1:15" x14ac:dyDescent="0.2">
      <c r="A45" s="44">
        <v>36981</v>
      </c>
      <c r="B45" s="68">
        <f>VLOOKUP(A45,'Market Data'!$C:$F,2,1)</f>
        <v>1185.8499999999999</v>
      </c>
      <c r="C45" s="68">
        <f>VLOOKUP(A45,'Market Data'!$C:$F,4,1)</f>
        <v>45.44</v>
      </c>
      <c r="D45" s="68">
        <f t="shared" si="0"/>
        <v>26.097051056338028</v>
      </c>
      <c r="E45" s="12">
        <f t="shared" si="1"/>
        <v>25.371564597662339</v>
      </c>
      <c r="F45" s="12">
        <f t="shared" si="2"/>
        <v>-0.72548645867568951</v>
      </c>
      <c r="H45" s="29"/>
      <c r="I45" s="32"/>
      <c r="J45" s="32"/>
      <c r="O45" s="42"/>
    </row>
    <row r="46" spans="1:15" x14ac:dyDescent="0.2">
      <c r="A46" s="44">
        <v>37072</v>
      </c>
      <c r="B46" s="68">
        <f>VLOOKUP(A46,'Market Data'!$C:$F,2,1)</f>
        <v>1238.71</v>
      </c>
      <c r="C46" s="68">
        <f>VLOOKUP(A46,'Market Data'!$C:$F,4,1)</f>
        <v>36.79</v>
      </c>
      <c r="D46" s="68">
        <f t="shared" si="0"/>
        <v>33.669747213916828</v>
      </c>
      <c r="E46" s="12">
        <f t="shared" si="1"/>
        <v>25.371564597662339</v>
      </c>
      <c r="F46" s="12">
        <f t="shared" si="2"/>
        <v>-8.2981826162544898</v>
      </c>
      <c r="H46" s="29"/>
      <c r="I46" s="32"/>
      <c r="J46" s="32"/>
      <c r="O46" s="42"/>
    </row>
    <row r="47" spans="1:15" x14ac:dyDescent="0.2">
      <c r="A47" s="44">
        <v>37164</v>
      </c>
      <c r="B47" s="68">
        <f>VLOOKUP(A47,'Market Data'!$C:$F,2,1)</f>
        <v>1076.5899999999999</v>
      </c>
      <c r="C47" s="68">
        <f>VLOOKUP(A47,'Market Data'!$C:$F,4,1)</f>
        <v>27.103333333333335</v>
      </c>
      <c r="D47" s="68">
        <f t="shared" si="0"/>
        <v>39.721682449883154</v>
      </c>
      <c r="E47" s="12">
        <f t="shared" si="1"/>
        <v>25.371564597662339</v>
      </c>
      <c r="F47" s="12">
        <f t="shared" si="2"/>
        <v>-14.350117852220816</v>
      </c>
      <c r="H47" s="29"/>
      <c r="I47" s="32"/>
      <c r="J47" s="32"/>
      <c r="O47" s="42"/>
    </row>
    <row r="48" spans="1:15" x14ac:dyDescent="0.2">
      <c r="A48" s="44">
        <v>37256</v>
      </c>
      <c r="B48" s="68">
        <f>VLOOKUP(A48,'Market Data'!$C:$F,2,1)</f>
        <v>1144.93</v>
      </c>
      <c r="C48" s="68">
        <f>VLOOKUP(A48,'Market Data'!$C:$F,4,1)</f>
        <v>24.69</v>
      </c>
      <c r="D48" s="68">
        <f t="shared" si="0"/>
        <v>46.37221547185095</v>
      </c>
      <c r="E48" s="12">
        <f t="shared" si="1"/>
        <v>25.371564597662339</v>
      </c>
      <c r="F48" s="12">
        <f t="shared" si="2"/>
        <v>-21.000650874188612</v>
      </c>
      <c r="H48" s="29"/>
      <c r="I48" s="32"/>
      <c r="J48" s="32"/>
      <c r="O48" s="42"/>
    </row>
    <row r="49" spans="1:15" x14ac:dyDescent="0.2">
      <c r="A49" s="44">
        <v>37346</v>
      </c>
      <c r="B49" s="68">
        <f>VLOOKUP(A49,'Market Data'!$C:$F,2,1)</f>
        <v>1153.79</v>
      </c>
      <c r="C49" s="68">
        <f>VLOOKUP(A49,'Market Data'!$C:$F,4,1)</f>
        <v>24.7</v>
      </c>
      <c r="D49" s="68">
        <f t="shared" si="0"/>
        <v>46.712145748987851</v>
      </c>
      <c r="E49" s="12">
        <f t="shared" si="1"/>
        <v>25.371564597662339</v>
      </c>
      <c r="F49" s="12">
        <f t="shared" si="2"/>
        <v>-21.340581151325512</v>
      </c>
      <c r="H49" s="29"/>
      <c r="I49" s="32"/>
      <c r="J49" s="32"/>
      <c r="O49" s="42"/>
    </row>
    <row r="50" spans="1:15" x14ac:dyDescent="0.2">
      <c r="A50" s="44">
        <v>37437</v>
      </c>
      <c r="B50" s="68">
        <f>VLOOKUP(A50,'Market Data'!$C:$F,2,1)</f>
        <v>1014.02</v>
      </c>
      <c r="C50" s="68">
        <f>VLOOKUP(A50,'Market Data'!$C:$F,4,1)</f>
        <v>26.74</v>
      </c>
      <c r="D50" s="68">
        <f t="shared" si="0"/>
        <v>37.921465968586389</v>
      </c>
      <c r="E50" s="12">
        <f t="shared" si="1"/>
        <v>25.371564597662339</v>
      </c>
      <c r="F50" s="12">
        <f t="shared" si="2"/>
        <v>-12.549901370924051</v>
      </c>
      <c r="H50" s="29"/>
      <c r="I50" s="32"/>
      <c r="J50" s="32"/>
      <c r="O50" s="42"/>
    </row>
    <row r="51" spans="1:15" x14ac:dyDescent="0.2">
      <c r="A51" s="44">
        <v>37529</v>
      </c>
      <c r="B51" s="68">
        <f>VLOOKUP(A51,'Market Data'!$C:$F,2,1)</f>
        <v>854.63</v>
      </c>
      <c r="C51" s="68">
        <f>VLOOKUP(A51,'Market Data'!$C:$F,4,1)</f>
        <v>29.423333333333332</v>
      </c>
      <c r="D51" s="68">
        <f t="shared" si="0"/>
        <v>29.04599524187153</v>
      </c>
      <c r="E51" s="12">
        <f t="shared" si="1"/>
        <v>25.371564597662339</v>
      </c>
      <c r="F51" s="12">
        <f t="shared" si="2"/>
        <v>-3.6744306442091919</v>
      </c>
      <c r="H51" s="29"/>
      <c r="I51" s="32"/>
      <c r="J51" s="32"/>
      <c r="O51" s="42"/>
    </row>
    <row r="52" spans="1:15" x14ac:dyDescent="0.2">
      <c r="A52" s="44">
        <v>37621</v>
      </c>
      <c r="B52" s="68">
        <f>VLOOKUP(A52,'Market Data'!$C:$F,2,1)</f>
        <v>899.18</v>
      </c>
      <c r="C52" s="68">
        <f>VLOOKUP(A52,'Market Data'!$C:$F,4,1)</f>
        <v>27.59</v>
      </c>
      <c r="D52" s="68">
        <f t="shared" si="0"/>
        <v>32.590793765857192</v>
      </c>
      <c r="E52" s="12">
        <f t="shared" si="1"/>
        <v>25.371564597662339</v>
      </c>
      <c r="F52" s="12">
        <f t="shared" si="2"/>
        <v>-7.2192291681948539</v>
      </c>
      <c r="H52" s="29"/>
      <c r="I52" s="32"/>
      <c r="J52" s="32"/>
      <c r="O52" s="42"/>
    </row>
    <row r="53" spans="1:15" x14ac:dyDescent="0.2">
      <c r="A53" s="44">
        <v>37711</v>
      </c>
      <c r="B53" s="68">
        <f>VLOOKUP(A53,'Market Data'!$C:$F,2,1)</f>
        <v>846.63</v>
      </c>
      <c r="C53" s="68">
        <f>VLOOKUP(A53,'Market Data'!$C:$F,4,1)</f>
        <v>30.32</v>
      </c>
      <c r="D53" s="68">
        <f t="shared" si="0"/>
        <v>27.923153034300793</v>
      </c>
      <c r="E53" s="12">
        <f t="shared" si="1"/>
        <v>25.371564597662339</v>
      </c>
      <c r="F53" s="12">
        <f t="shared" si="2"/>
        <v>-2.551588436638454</v>
      </c>
      <c r="H53" s="29"/>
      <c r="I53" s="32"/>
      <c r="J53" s="32"/>
      <c r="O53" s="42"/>
    </row>
    <row r="54" spans="1:15" x14ac:dyDescent="0.2">
      <c r="A54" s="44">
        <v>37802</v>
      </c>
      <c r="B54" s="68">
        <f>VLOOKUP(A54,'Market Data'!$C:$F,2,1)</f>
        <v>988</v>
      </c>
      <c r="C54" s="68">
        <f>VLOOKUP(A54,'Market Data'!$C:$F,4,1)</f>
        <v>34.549999999999997</v>
      </c>
      <c r="D54" s="68">
        <f t="shared" si="0"/>
        <v>28.596237337192477</v>
      </c>
      <c r="E54" s="12">
        <f t="shared" si="1"/>
        <v>25.371564597662339</v>
      </c>
      <c r="F54" s="12">
        <f t="shared" si="2"/>
        <v>-3.2246727395301384</v>
      </c>
      <c r="H54" s="29"/>
      <c r="I54" s="32"/>
      <c r="J54" s="32"/>
      <c r="O54" s="42"/>
    </row>
    <row r="55" spans="1:15" x14ac:dyDescent="0.2">
      <c r="A55" s="44">
        <v>37894</v>
      </c>
      <c r="B55" s="68">
        <f>VLOOKUP(A55,'Market Data'!$C:$F,2,1)</f>
        <v>1038.73</v>
      </c>
      <c r="C55" s="68">
        <f>VLOOKUP(A55,'Market Data'!$C:$F,4,1)</f>
        <v>41.966666666666669</v>
      </c>
      <c r="D55" s="68">
        <f t="shared" si="0"/>
        <v>24.751310563939633</v>
      </c>
      <c r="E55" s="12">
        <f t="shared" si="1"/>
        <v>25.371564597662339</v>
      </c>
      <c r="F55" s="12">
        <f t="shared" si="2"/>
        <v>0.6202540337227056</v>
      </c>
      <c r="H55" s="29"/>
      <c r="I55" s="32"/>
      <c r="J55" s="32"/>
      <c r="O55" s="42"/>
    </row>
    <row r="56" spans="1:15" x14ac:dyDescent="0.2">
      <c r="A56" s="44">
        <v>37986</v>
      </c>
      <c r="B56" s="68">
        <f>VLOOKUP(A56,'Market Data'!$C:$F,2,1)</f>
        <v>1080.6400000000001</v>
      </c>
      <c r="C56" s="68">
        <f>VLOOKUP(A56,'Market Data'!$C:$F,4,1)</f>
        <v>48.74</v>
      </c>
      <c r="D56" s="68">
        <f t="shared" si="0"/>
        <v>22.171522363561756</v>
      </c>
      <c r="E56" s="12">
        <f t="shared" si="1"/>
        <v>25.371564597662339</v>
      </c>
      <c r="F56" s="12">
        <f t="shared" si="2"/>
        <v>3.2000422341005823</v>
      </c>
      <c r="H56" s="29"/>
      <c r="I56" s="32"/>
      <c r="J56" s="32"/>
      <c r="O56" s="42"/>
    </row>
    <row r="57" spans="1:15" x14ac:dyDescent="0.2">
      <c r="A57" s="44">
        <v>38077</v>
      </c>
      <c r="B57" s="68">
        <f>VLOOKUP(A57,'Market Data'!$C:$F,2,1)</f>
        <v>1123.98</v>
      </c>
      <c r="C57" s="68">
        <f>VLOOKUP(A57,'Market Data'!$C:$F,4,1)</f>
        <v>52</v>
      </c>
      <c r="D57" s="68">
        <f t="shared" si="0"/>
        <v>21.615000000000002</v>
      </c>
      <c r="E57" s="12">
        <f t="shared" si="1"/>
        <v>25.371564597662339</v>
      </c>
      <c r="F57" s="12">
        <f t="shared" si="2"/>
        <v>3.7565645976623365</v>
      </c>
      <c r="H57" s="29"/>
      <c r="I57" s="32"/>
      <c r="J57" s="32"/>
      <c r="O57" s="42"/>
    </row>
    <row r="58" spans="1:15" x14ac:dyDescent="0.2">
      <c r="A58" s="44">
        <v>38168</v>
      </c>
      <c r="B58" s="68">
        <f>VLOOKUP(A58,'Market Data'!$C:$F,2,1)</f>
        <v>1132.76</v>
      </c>
      <c r="C58" s="68">
        <f>VLOOKUP(A58,'Market Data'!$C:$F,4,1)</f>
        <v>56.15</v>
      </c>
      <c r="D58" s="68">
        <f t="shared" si="0"/>
        <v>20.173820124666072</v>
      </c>
      <c r="E58" s="12">
        <f t="shared" si="1"/>
        <v>25.371564597662339</v>
      </c>
      <c r="F58" s="12">
        <f t="shared" si="2"/>
        <v>5.1977444729962663</v>
      </c>
      <c r="H58" s="29"/>
      <c r="I58" s="32"/>
      <c r="J58" s="32"/>
      <c r="O58" s="42"/>
    </row>
    <row r="59" spans="1:15" x14ac:dyDescent="0.2">
      <c r="A59" s="44">
        <v>38260</v>
      </c>
      <c r="B59" s="68">
        <f>VLOOKUP(A59,'Market Data'!$C:$F,2,1)</f>
        <v>1117.21</v>
      </c>
      <c r="C59" s="68">
        <f>VLOOKUP(A59,'Market Data'!$C:$F,4,1)</f>
        <v>58.03</v>
      </c>
      <c r="D59" s="68">
        <f t="shared" si="0"/>
        <v>19.25228330174048</v>
      </c>
      <c r="E59" s="12">
        <f t="shared" si="1"/>
        <v>25.371564597662339</v>
      </c>
      <c r="F59" s="12">
        <f t="shared" si="2"/>
        <v>6.1192812959218585</v>
      </c>
      <c r="H59" s="29"/>
      <c r="I59" s="32"/>
      <c r="J59" s="32"/>
      <c r="O59" s="42"/>
    </row>
    <row r="60" spans="1:15" x14ac:dyDescent="0.2">
      <c r="A60" s="44">
        <v>38352</v>
      </c>
      <c r="B60" s="68">
        <f>VLOOKUP(A60,'Market Data'!$C:$F,2,1)</f>
        <v>1199.21</v>
      </c>
      <c r="C60" s="68">
        <f>VLOOKUP(A60,'Market Data'!$C:$F,4,1)</f>
        <v>58.55</v>
      </c>
      <c r="D60" s="68">
        <f t="shared" si="0"/>
        <v>20.481810418445775</v>
      </c>
      <c r="E60" s="12">
        <f t="shared" si="1"/>
        <v>25.371564597662339</v>
      </c>
      <c r="F60" s="12">
        <f t="shared" si="2"/>
        <v>4.8897541792165633</v>
      </c>
      <c r="H60" s="29"/>
      <c r="I60" s="32"/>
      <c r="J60" s="32"/>
      <c r="O60" s="42"/>
    </row>
    <row r="61" spans="1:15" x14ac:dyDescent="0.2">
      <c r="A61" s="44">
        <v>38442</v>
      </c>
      <c r="B61" s="68">
        <f>VLOOKUP(A61,'Market Data'!$C:$F,2,1)</f>
        <v>1194.9000000000001</v>
      </c>
      <c r="C61" s="68">
        <f>VLOOKUP(A61,'Market Data'!$C:$F,4,1)</f>
        <v>60.32</v>
      </c>
      <c r="D61" s="68">
        <f t="shared" si="0"/>
        <v>19.809350132625998</v>
      </c>
      <c r="E61" s="12">
        <f t="shared" si="1"/>
        <v>25.371564597662339</v>
      </c>
      <c r="F61" s="12">
        <f t="shared" si="2"/>
        <v>5.562214465036341</v>
      </c>
      <c r="H61" s="29"/>
      <c r="I61" s="32"/>
      <c r="J61" s="32"/>
      <c r="O61" s="42"/>
    </row>
    <row r="62" spans="1:15" x14ac:dyDescent="0.2">
      <c r="A62" s="44">
        <v>38533</v>
      </c>
      <c r="B62" s="68">
        <f>VLOOKUP(A62,'Market Data'!$C:$F,2,1)</f>
        <v>1202.25</v>
      </c>
      <c r="C62" s="68">
        <f>VLOOKUP(A62,'Market Data'!$C:$F,4,1)</f>
        <v>63.36</v>
      </c>
      <c r="D62" s="68">
        <f t="shared" si="0"/>
        <v>18.974905303030305</v>
      </c>
      <c r="E62" s="12">
        <f t="shared" si="1"/>
        <v>25.371564597662339</v>
      </c>
      <c r="F62" s="12">
        <f t="shared" si="2"/>
        <v>6.396659294632034</v>
      </c>
      <c r="H62" s="29"/>
      <c r="I62" s="32"/>
      <c r="J62" s="32"/>
      <c r="O62" s="42"/>
    </row>
    <row r="63" spans="1:15" x14ac:dyDescent="0.2">
      <c r="A63" s="44">
        <v>38625</v>
      </c>
      <c r="B63" s="68">
        <f>VLOOKUP(A63,'Market Data'!$C:$F,2,1)</f>
        <v>1191.96</v>
      </c>
      <c r="C63" s="68">
        <f>VLOOKUP(A63,'Market Data'!$C:$F,4,1)</f>
        <v>67.69</v>
      </c>
      <c r="D63" s="68">
        <f t="shared" si="0"/>
        <v>17.609100310237849</v>
      </c>
      <c r="E63" s="12">
        <f t="shared" si="1"/>
        <v>25.371564597662339</v>
      </c>
      <c r="F63" s="12">
        <f t="shared" si="2"/>
        <v>7.7624642874244891</v>
      </c>
      <c r="H63" s="29"/>
      <c r="I63" s="32"/>
      <c r="J63" s="32"/>
      <c r="O63" s="42"/>
    </row>
    <row r="64" spans="1:15" x14ac:dyDescent="0.2">
      <c r="A64" s="44">
        <v>38717</v>
      </c>
      <c r="B64" s="68">
        <f>VLOOKUP(A64,'Market Data'!$C:$F,2,1)</f>
        <v>1262.07</v>
      </c>
      <c r="C64" s="68">
        <f>VLOOKUP(A64,'Market Data'!$C:$F,4,1)</f>
        <v>69.930000000000007</v>
      </c>
      <c r="D64" s="68">
        <f t="shared" si="0"/>
        <v>18.047619047619044</v>
      </c>
      <c r="E64" s="12">
        <f t="shared" si="1"/>
        <v>25.371564597662339</v>
      </c>
      <c r="F64" s="12">
        <f t="shared" si="2"/>
        <v>7.3239455500432946</v>
      </c>
      <c r="H64" s="29"/>
      <c r="I64" s="32"/>
      <c r="J64" s="32"/>
      <c r="O64" s="42"/>
    </row>
    <row r="65" spans="1:15" x14ac:dyDescent="0.2">
      <c r="A65" s="44">
        <v>38807</v>
      </c>
      <c r="B65" s="68">
        <f>VLOOKUP(A65,'Market Data'!$C:$F,2,1)</f>
        <v>1293.74</v>
      </c>
      <c r="C65" s="68">
        <f>VLOOKUP(A65,'Market Data'!$C:$F,4,1)</f>
        <v>72.67</v>
      </c>
      <c r="D65" s="68">
        <f t="shared" si="0"/>
        <v>17.802944819044999</v>
      </c>
      <c r="E65" s="12">
        <f t="shared" si="1"/>
        <v>25.371564597662339</v>
      </c>
      <c r="F65" s="12">
        <f t="shared" si="2"/>
        <v>7.5686197786173395</v>
      </c>
      <c r="H65" s="29"/>
      <c r="I65" s="32"/>
      <c r="J65" s="32"/>
      <c r="O65" s="42"/>
    </row>
    <row r="66" spans="1:15" x14ac:dyDescent="0.2">
      <c r="A66" s="44">
        <v>38898</v>
      </c>
      <c r="B66" s="68">
        <f>VLOOKUP(A66,'Market Data'!$C:$F,2,1)</f>
        <v>1253.17</v>
      </c>
      <c r="C66" s="68">
        <f>VLOOKUP(A66,'Market Data'!$C:$F,4,1)</f>
        <v>74.489999999999995</v>
      </c>
      <c r="D66" s="68">
        <f t="shared" si="0"/>
        <v>16.82333199087126</v>
      </c>
      <c r="E66" s="12">
        <f t="shared" si="1"/>
        <v>25.371564597662339</v>
      </c>
      <c r="F66" s="12">
        <f t="shared" si="2"/>
        <v>8.5482326067910783</v>
      </c>
      <c r="H66" s="29"/>
      <c r="I66" s="32"/>
      <c r="J66" s="32"/>
      <c r="O66" s="42"/>
    </row>
    <row r="67" spans="1:15" x14ac:dyDescent="0.2">
      <c r="A67" s="44">
        <v>38990</v>
      </c>
      <c r="B67" s="68">
        <f>VLOOKUP(A67,'Market Data'!$C:$F,2,1)</f>
        <v>1363.38</v>
      </c>
      <c r="C67" s="68">
        <f>VLOOKUP(A67,'Market Data'!$C:$F,4,1)</f>
        <v>79.55</v>
      </c>
      <c r="D67" s="68">
        <f t="shared" si="0"/>
        <v>17.138654934003775</v>
      </c>
      <c r="E67" s="12">
        <f t="shared" si="1"/>
        <v>25.371564597662339</v>
      </c>
      <c r="F67" s="12">
        <f t="shared" si="2"/>
        <v>8.2329096636585639</v>
      </c>
      <c r="H67" s="29"/>
      <c r="I67" s="32"/>
      <c r="J67" s="32"/>
      <c r="O67" s="42"/>
    </row>
    <row r="68" spans="1:15" x14ac:dyDescent="0.2">
      <c r="A68" s="44">
        <v>39082</v>
      </c>
      <c r="B68" s="68">
        <f>VLOOKUP(A68,'Market Data'!$C:$F,2,1)</f>
        <v>1416.42</v>
      </c>
      <c r="C68" s="68">
        <f>VLOOKUP(A68,'Market Data'!$C:$F,4,1)</f>
        <v>81.510000000000005</v>
      </c>
      <c r="D68" s="68">
        <f t="shared" si="0"/>
        <v>17.377254324622747</v>
      </c>
      <c r="E68" s="12">
        <f t="shared" si="1"/>
        <v>25.371564597662339</v>
      </c>
      <c r="F68" s="12">
        <f t="shared" si="2"/>
        <v>7.9943102730395914</v>
      </c>
      <c r="H68" s="29"/>
      <c r="I68" s="32"/>
      <c r="J68" s="32"/>
      <c r="O68" s="42"/>
    </row>
    <row r="69" spans="1:15" x14ac:dyDescent="0.2">
      <c r="A69" s="44">
        <v>39172</v>
      </c>
      <c r="B69" s="68">
        <f>VLOOKUP(A69,'Market Data'!$C:$F,2,1)</f>
        <v>1406.95</v>
      </c>
      <c r="C69" s="68">
        <f>VLOOKUP(A69,'Market Data'!$C:$F,4,1)</f>
        <v>83.15</v>
      </c>
      <c r="D69" s="68">
        <f t="shared" si="0"/>
        <v>16.92062537582682</v>
      </c>
      <c r="E69" s="12">
        <f t="shared" si="1"/>
        <v>25.371564597662339</v>
      </c>
      <c r="F69" s="12">
        <f t="shared" si="2"/>
        <v>8.4509392218355188</v>
      </c>
      <c r="H69" s="29"/>
      <c r="I69" s="32"/>
      <c r="J69" s="32"/>
      <c r="O69" s="42"/>
    </row>
    <row r="70" spans="1:15" x14ac:dyDescent="0.2">
      <c r="A70" s="44">
        <v>39263</v>
      </c>
      <c r="B70" s="68">
        <f>VLOOKUP(A70,'Market Data'!$C:$F,2,1)</f>
        <v>1514.19</v>
      </c>
      <c r="C70" s="68">
        <f>VLOOKUP(A70,'Market Data'!$C:$F,4,1)</f>
        <v>84.92</v>
      </c>
      <c r="D70" s="68">
        <f t="shared" si="0"/>
        <v>17.830781912388129</v>
      </c>
      <c r="E70" s="12">
        <f t="shared" si="1"/>
        <v>25.371564597662339</v>
      </c>
      <c r="F70" s="12">
        <f t="shared" si="2"/>
        <v>7.540782685274209</v>
      </c>
      <c r="H70" s="29"/>
      <c r="I70" s="32"/>
      <c r="J70" s="32"/>
      <c r="O70" s="42"/>
    </row>
    <row r="71" spans="1:15" x14ac:dyDescent="0.2">
      <c r="A71" s="44">
        <v>39355</v>
      </c>
      <c r="B71" s="68">
        <f>VLOOKUP(A71,'Market Data'!$C:$F,2,1)</f>
        <v>1539.66</v>
      </c>
      <c r="C71" s="68">
        <f>VLOOKUP(A71,'Market Data'!$C:$F,4,1)</f>
        <v>74.460000000000008</v>
      </c>
      <c r="D71" s="68">
        <f t="shared" si="0"/>
        <v>20.677679290894439</v>
      </c>
      <c r="E71" s="12">
        <f t="shared" si="1"/>
        <v>25.371564597662339</v>
      </c>
      <c r="F71" s="12">
        <f t="shared" si="2"/>
        <v>4.6938853067678998</v>
      </c>
      <c r="H71" s="29"/>
      <c r="I71" s="32"/>
      <c r="J71" s="32"/>
      <c r="O71" s="42"/>
    </row>
    <row r="72" spans="1:15" x14ac:dyDescent="0.2">
      <c r="A72" s="44">
        <v>39447</v>
      </c>
      <c r="B72" s="68">
        <f>VLOOKUP(A72,'Market Data'!$C:$F,2,1)</f>
        <v>1479.22</v>
      </c>
      <c r="C72" s="68">
        <f>VLOOKUP(A72,'Market Data'!$C:$F,4,1)</f>
        <v>66.180000000000007</v>
      </c>
      <c r="D72" s="68">
        <f t="shared" si="0"/>
        <v>22.351465699607129</v>
      </c>
      <c r="E72" s="12">
        <f t="shared" si="1"/>
        <v>25.371564597662339</v>
      </c>
      <c r="F72" s="12">
        <f t="shared" si="2"/>
        <v>3.0200988980552097</v>
      </c>
      <c r="H72" s="29"/>
      <c r="I72" s="32"/>
      <c r="J72" s="32"/>
      <c r="O72" s="42"/>
    </row>
    <row r="73" spans="1:15" x14ac:dyDescent="0.2">
      <c r="A73" s="44">
        <v>39538</v>
      </c>
      <c r="B73" s="68">
        <f>VLOOKUP(A73,'Market Data'!$C:$F,2,1)</f>
        <v>1316.94</v>
      </c>
      <c r="C73" s="68">
        <f>VLOOKUP(A73,'Market Data'!$C:$F,4,1)</f>
        <v>60.39</v>
      </c>
      <c r="D73" s="68">
        <f t="shared" si="0"/>
        <v>21.807252856433184</v>
      </c>
      <c r="E73" s="12">
        <f t="shared" si="1"/>
        <v>25.371564597662339</v>
      </c>
      <c r="F73" s="12">
        <f t="shared" si="2"/>
        <v>3.5643117412291545</v>
      </c>
      <c r="H73" s="29"/>
      <c r="I73" s="32"/>
      <c r="J73" s="32"/>
      <c r="O73" s="42"/>
    </row>
    <row r="74" spans="1:15" x14ac:dyDescent="0.2">
      <c r="A74" s="44">
        <v>39629</v>
      </c>
      <c r="B74" s="68">
        <f>VLOOKUP(A74,'Market Data'!$C:$F,2,1)</f>
        <v>1341.25</v>
      </c>
      <c r="C74" s="68">
        <f>VLOOKUP(A74,'Market Data'!$C:$F,4,1)</f>
        <v>51.37</v>
      </c>
      <c r="D74" s="68">
        <f t="shared" si="0"/>
        <v>26.109597041074558</v>
      </c>
      <c r="E74" s="12">
        <f t="shared" si="1"/>
        <v>25.371564597662339</v>
      </c>
      <c r="F74" s="12">
        <f t="shared" si="2"/>
        <v>-0.73803244341221941</v>
      </c>
      <c r="H74" s="29"/>
      <c r="I74" s="32"/>
      <c r="J74" s="32"/>
      <c r="O74" s="42"/>
    </row>
    <row r="75" spans="1:15" x14ac:dyDescent="0.2">
      <c r="A75" s="44">
        <v>39721</v>
      </c>
      <c r="B75" s="68">
        <f>VLOOKUP(A75,'Market Data'!$C:$F,2,1)</f>
        <v>968.8</v>
      </c>
      <c r="C75" s="68">
        <f>VLOOKUP(A75,'Market Data'!$C:$F,4,1)</f>
        <v>35.593333333333334</v>
      </c>
      <c r="D75" s="68">
        <f t="shared" si="0"/>
        <v>27.218580258475367</v>
      </c>
      <c r="E75" s="12">
        <f t="shared" si="1"/>
        <v>25.371564597662339</v>
      </c>
      <c r="F75" s="12">
        <f t="shared" si="2"/>
        <v>-1.8470156608130281</v>
      </c>
      <c r="H75" s="29"/>
      <c r="I75" s="32"/>
      <c r="J75" s="32"/>
      <c r="O75" s="42"/>
    </row>
    <row r="76" spans="1:15" x14ac:dyDescent="0.2">
      <c r="A76" s="44">
        <v>39813</v>
      </c>
      <c r="B76" s="68">
        <f>VLOOKUP(A76,'Market Data'!$C:$F,2,1)</f>
        <v>877.56</v>
      </c>
      <c r="C76" s="68">
        <f>VLOOKUP(A76,'Market Data'!$C:$F,4,1)</f>
        <v>14.88</v>
      </c>
      <c r="D76" s="68">
        <f t="shared" si="0"/>
        <v>58.975806451612897</v>
      </c>
      <c r="E76" s="12">
        <f t="shared" si="1"/>
        <v>25.371564597662339</v>
      </c>
      <c r="F76" s="12">
        <f t="shared" si="2"/>
        <v>-33.604241853950555</v>
      </c>
      <c r="H76" s="29"/>
      <c r="I76" s="32"/>
      <c r="J76" s="32"/>
      <c r="O76" s="42"/>
    </row>
    <row r="77" spans="1:15" x14ac:dyDescent="0.2">
      <c r="A77" s="44">
        <v>39903</v>
      </c>
      <c r="B77" s="68">
        <f>VLOOKUP(A77,'Market Data'!$C:$F,2,1)</f>
        <v>757.13</v>
      </c>
      <c r="C77" s="68">
        <f>VLOOKUP(A77,'Market Data'!$C:$F,4,1)</f>
        <v>6.86</v>
      </c>
      <c r="D77" s="68">
        <f t="shared" si="0"/>
        <v>110.36880466472303</v>
      </c>
      <c r="E77" s="12">
        <f t="shared" si="1"/>
        <v>25.371564597662339</v>
      </c>
      <c r="F77" s="12">
        <f t="shared" si="2"/>
        <v>-84.997240067060687</v>
      </c>
      <c r="H77" s="29"/>
      <c r="I77" s="32"/>
      <c r="J77" s="32"/>
      <c r="O77" s="42"/>
    </row>
    <row r="78" spans="1:15" x14ac:dyDescent="0.2">
      <c r="A78" s="44">
        <v>39994</v>
      </c>
      <c r="B78" s="68">
        <f>VLOOKUP(A78,'Market Data'!$C:$F,2,1)</f>
        <v>926.12</v>
      </c>
      <c r="C78" s="68">
        <f>VLOOKUP(A78,'Market Data'!$C:$F,4,1)</f>
        <v>7.51</v>
      </c>
      <c r="D78" s="68">
        <f t="shared" si="0"/>
        <v>123.31824234354195</v>
      </c>
      <c r="E78" s="12">
        <f t="shared" si="1"/>
        <v>25.371564597662339</v>
      </c>
      <c r="F78" s="12">
        <f t="shared" si="2"/>
        <v>-97.946677745879612</v>
      </c>
      <c r="H78" s="29"/>
      <c r="I78" s="32"/>
      <c r="J78" s="32"/>
      <c r="O78" s="42"/>
    </row>
    <row r="79" spans="1:15" x14ac:dyDescent="0.2">
      <c r="A79" s="44">
        <v>40086</v>
      </c>
      <c r="B79" s="68">
        <f>VLOOKUP(A79,'Market Data'!$C:$F,2,1)</f>
        <v>1067.6600000000001</v>
      </c>
      <c r="C79" s="68">
        <f>VLOOKUP(A79,'Market Data'!$C:$F,4,1)</f>
        <v>25.349999999999998</v>
      </c>
      <c r="D79" s="68">
        <f t="shared" si="0"/>
        <v>42.11676528599606</v>
      </c>
      <c r="E79" s="45">
        <f t="shared" si="1"/>
        <v>25.371564597662339</v>
      </c>
      <c r="F79" s="12">
        <f t="shared" si="2"/>
        <v>-16.745200688333721</v>
      </c>
      <c r="H79" s="29"/>
      <c r="I79" s="32"/>
      <c r="J79" s="32"/>
      <c r="O79" s="42"/>
    </row>
    <row r="80" spans="1:15" x14ac:dyDescent="0.2">
      <c r="A80" s="44">
        <v>40178</v>
      </c>
      <c r="B80" s="68">
        <f>VLOOKUP(A80,'Market Data'!$C:$F,2,1)</f>
        <v>1110.3800000000001</v>
      </c>
      <c r="C80" s="68">
        <f>VLOOKUP(A80,'Market Data'!$C:$F,4,1)</f>
        <v>50.97</v>
      </c>
      <c r="D80" s="68">
        <f t="shared" si="0"/>
        <v>21.784971551893275</v>
      </c>
      <c r="E80" s="12">
        <f t="shared" si="1"/>
        <v>25.371564597662339</v>
      </c>
      <c r="F80" s="12">
        <f t="shared" si="2"/>
        <v>3.5865930457690638</v>
      </c>
      <c r="H80" s="29"/>
      <c r="I80" s="32"/>
      <c r="J80" s="32"/>
      <c r="O80" s="42"/>
    </row>
    <row r="81" spans="1:15" x14ac:dyDescent="0.2">
      <c r="A81" s="44">
        <v>40268</v>
      </c>
      <c r="B81" s="68">
        <f>VLOOKUP(A81,'Market Data'!$C:$F,2,1)</f>
        <v>1152.05</v>
      </c>
      <c r="C81" s="68">
        <f>VLOOKUP(A81,'Market Data'!$C:$F,4,1)</f>
        <v>60.93</v>
      </c>
      <c r="D81" s="68">
        <f t="shared" ref="D81:D97" si="3">B81/C81</f>
        <v>18.907763006729034</v>
      </c>
      <c r="E81" s="12">
        <f t="shared" ref="E81:E97" si="4">$B$13</f>
        <v>25.371564597662339</v>
      </c>
      <c r="F81" s="12">
        <f t="shared" ref="F81:F97" si="5">E81-D81</f>
        <v>6.4638015909333042</v>
      </c>
      <c r="H81" s="29"/>
      <c r="I81" s="32"/>
      <c r="J81" s="32"/>
      <c r="O81" s="42"/>
    </row>
    <row r="82" spans="1:15" x14ac:dyDescent="0.2">
      <c r="A82" s="44">
        <v>40359</v>
      </c>
      <c r="B82" s="68">
        <f>VLOOKUP(A82,'Market Data'!$C:$F,2,1)</f>
        <v>1083.3599999999999</v>
      </c>
      <c r="C82" s="68">
        <f>VLOOKUP(A82,'Market Data'!$C:$F,4,1)</f>
        <v>67.099999999999994</v>
      </c>
      <c r="D82" s="68">
        <f t="shared" si="3"/>
        <v>16.145454545454545</v>
      </c>
      <c r="E82" s="12">
        <f t="shared" si="4"/>
        <v>25.371564597662339</v>
      </c>
      <c r="F82" s="12">
        <f t="shared" si="5"/>
        <v>9.2261100522077939</v>
      </c>
      <c r="H82" s="29"/>
      <c r="I82" s="32"/>
      <c r="J82" s="32"/>
      <c r="O82" s="42"/>
    </row>
    <row r="83" spans="1:15" x14ac:dyDescent="0.2">
      <c r="A83" s="44">
        <v>40451</v>
      </c>
      <c r="B83" s="68">
        <f>VLOOKUP(A83,'Market Data'!$C:$F,2,1)</f>
        <v>1171.58</v>
      </c>
      <c r="C83" s="68">
        <f>VLOOKUP(A83,'Market Data'!$C:$F,4,1)</f>
        <v>73.69</v>
      </c>
      <c r="D83" s="68">
        <f t="shared" si="3"/>
        <v>15.89876509702809</v>
      </c>
      <c r="E83" s="12">
        <f t="shared" si="4"/>
        <v>25.371564597662339</v>
      </c>
      <c r="F83" s="12">
        <f t="shared" si="5"/>
        <v>9.4727995006342489</v>
      </c>
      <c r="H83" s="29"/>
      <c r="I83" s="32"/>
      <c r="J83" s="32"/>
      <c r="O83" s="42"/>
    </row>
    <row r="84" spans="1:15" x14ac:dyDescent="0.2">
      <c r="A84" s="44">
        <v>40543</v>
      </c>
      <c r="B84" s="68">
        <f>VLOOKUP(A84,'Market Data'!$C:$F,2,1)</f>
        <v>1241.53</v>
      </c>
      <c r="C84" s="68">
        <f>VLOOKUP(A84,'Market Data'!$C:$F,4,1)</f>
        <v>77.349999999999994</v>
      </c>
      <c r="D84" s="68">
        <f t="shared" si="3"/>
        <v>16.050808015513898</v>
      </c>
      <c r="E84" s="12">
        <f t="shared" si="4"/>
        <v>25.371564597662339</v>
      </c>
      <c r="F84" s="12">
        <f t="shared" si="5"/>
        <v>9.3207565821484408</v>
      </c>
      <c r="H84" s="29"/>
      <c r="I84" s="32"/>
      <c r="J84" s="32"/>
      <c r="O84" s="42"/>
    </row>
    <row r="85" spans="1:15" x14ac:dyDescent="0.2">
      <c r="A85" s="44">
        <v>40633</v>
      </c>
      <c r="B85" s="68">
        <f>VLOOKUP(A85,'Market Data'!$C:$F,2,1)</f>
        <v>1304.49</v>
      </c>
      <c r="C85" s="68">
        <f>VLOOKUP(A85,'Market Data'!$C:$F,4,1)</f>
        <v>81.31</v>
      </c>
      <c r="D85" s="68">
        <f t="shared" si="3"/>
        <v>16.043414094207353</v>
      </c>
      <c r="E85" s="12">
        <f t="shared" si="4"/>
        <v>25.371564597662339</v>
      </c>
      <c r="F85" s="12">
        <f t="shared" si="5"/>
        <v>9.3281505034549852</v>
      </c>
      <c r="H85" s="29"/>
      <c r="I85" s="32"/>
      <c r="J85" s="32"/>
      <c r="O85" s="42"/>
    </row>
    <row r="86" spans="1:15" x14ac:dyDescent="0.2">
      <c r="A86" s="44">
        <v>40724</v>
      </c>
      <c r="B86" s="68">
        <f>VLOOKUP(A86,'Market Data'!$C:$F,2,1)</f>
        <v>1287.29</v>
      </c>
      <c r="C86" s="68">
        <f>VLOOKUP(A86,'Market Data'!$C:$F,4,1)</f>
        <v>83.87</v>
      </c>
      <c r="D86" s="68">
        <f t="shared" si="3"/>
        <v>15.348634791939906</v>
      </c>
      <c r="E86" s="12">
        <f t="shared" si="4"/>
        <v>25.371564597662339</v>
      </c>
      <c r="F86" s="12">
        <f t="shared" si="5"/>
        <v>10.022929805722432</v>
      </c>
      <c r="H86" s="29"/>
      <c r="I86" s="32"/>
      <c r="J86" s="32"/>
      <c r="O86" s="42"/>
    </row>
    <row r="87" spans="1:15" x14ac:dyDescent="0.2">
      <c r="A87" s="44">
        <v>40816</v>
      </c>
      <c r="B87" s="68">
        <f>VLOOKUP(A87,'Market Data'!$C:$F,2,1)</f>
        <v>1207.22</v>
      </c>
      <c r="C87" s="68">
        <f>VLOOKUP(A87,'Market Data'!$C:$F,4,1)</f>
        <v>86.97</v>
      </c>
      <c r="D87" s="68">
        <f t="shared" si="3"/>
        <v>13.880878463838105</v>
      </c>
      <c r="E87" s="12">
        <f t="shared" si="4"/>
        <v>25.371564597662339</v>
      </c>
      <c r="F87" s="12">
        <f t="shared" si="5"/>
        <v>11.490686133824234</v>
      </c>
      <c r="H87" s="29"/>
      <c r="I87" s="32"/>
      <c r="J87" s="32"/>
      <c r="O87" s="42"/>
    </row>
    <row r="88" spans="1:15" x14ac:dyDescent="0.2">
      <c r="A88" s="44">
        <v>40908</v>
      </c>
      <c r="B88" s="68">
        <f>VLOOKUP(A88,'Market Data'!$C:$F,2,1)</f>
        <v>1243.32</v>
      </c>
      <c r="C88" s="68">
        <f>VLOOKUP(A88,'Market Data'!$C:$F,4,1)</f>
        <v>86.95</v>
      </c>
      <c r="D88" s="68">
        <f t="shared" si="3"/>
        <v>14.299252443933295</v>
      </c>
      <c r="E88" s="12">
        <f t="shared" si="4"/>
        <v>25.371564597662339</v>
      </c>
      <c r="F88" s="12">
        <f t="shared" si="5"/>
        <v>11.072312153729044</v>
      </c>
      <c r="H88" s="29"/>
      <c r="I88" s="32"/>
      <c r="J88" s="32"/>
      <c r="O88" s="42"/>
    </row>
    <row r="89" spans="1:15" x14ac:dyDescent="0.2">
      <c r="A89" s="44">
        <v>40999</v>
      </c>
      <c r="B89" s="68">
        <f>VLOOKUP(A89,'Market Data'!$C:$F,2,1)</f>
        <v>1389.24</v>
      </c>
      <c r="C89" s="68">
        <f>VLOOKUP(A89,'Market Data'!$C:$F,4,1)</f>
        <v>88.54</v>
      </c>
      <c r="D89" s="68">
        <f t="shared" si="3"/>
        <v>15.69053535125367</v>
      </c>
      <c r="E89" s="12">
        <f t="shared" si="4"/>
        <v>25.371564597662339</v>
      </c>
      <c r="F89" s="12">
        <f t="shared" si="5"/>
        <v>9.6810292464086682</v>
      </c>
      <c r="H89" s="29"/>
      <c r="I89" s="32"/>
      <c r="J89" s="32"/>
      <c r="O89" s="42"/>
    </row>
    <row r="90" spans="1:15" x14ac:dyDescent="0.2">
      <c r="A90" s="44">
        <v>41090</v>
      </c>
      <c r="B90" s="68">
        <f>VLOOKUP(A90,'Market Data'!$C:$F,2,1)</f>
        <v>1323.48</v>
      </c>
      <c r="C90" s="68">
        <f>VLOOKUP(A90,'Market Data'!$C:$F,4,1)</f>
        <v>87.92</v>
      </c>
      <c r="D90" s="68">
        <f t="shared" si="3"/>
        <v>15.053230209281164</v>
      </c>
      <c r="E90" s="12">
        <f t="shared" si="4"/>
        <v>25.371564597662339</v>
      </c>
      <c r="F90" s="12">
        <f t="shared" si="5"/>
        <v>10.318334388381174</v>
      </c>
      <c r="H90" s="29"/>
      <c r="I90" s="32"/>
      <c r="J90" s="32"/>
      <c r="O90" s="42"/>
    </row>
    <row r="91" spans="1:15" x14ac:dyDescent="0.2">
      <c r="A91" s="44">
        <v>41182</v>
      </c>
      <c r="B91" s="68">
        <f>VLOOKUP(A91,'Market Data'!$C:$F,2,1)</f>
        <v>1437.82</v>
      </c>
      <c r="C91" s="68">
        <f>VLOOKUP(A91,'Market Data'!$C:$F,4,1)</f>
        <v>86.50333333333333</v>
      </c>
      <c r="D91" s="68">
        <f t="shared" si="3"/>
        <v>16.621556009402337</v>
      </c>
      <c r="E91" s="12">
        <f t="shared" si="4"/>
        <v>25.371564597662339</v>
      </c>
      <c r="F91" s="12">
        <f t="shared" si="5"/>
        <v>8.7500085882600018</v>
      </c>
      <c r="H91" s="29"/>
      <c r="I91" s="32"/>
      <c r="J91" s="32"/>
      <c r="O91" s="42"/>
    </row>
    <row r="92" spans="1:15" x14ac:dyDescent="0.2">
      <c r="A92" s="44">
        <v>41274</v>
      </c>
      <c r="B92" s="68">
        <f>VLOOKUP(A92,'Market Data'!$C:$F,2,1)</f>
        <v>1422.29</v>
      </c>
      <c r="C92" s="68">
        <f>VLOOKUP(A92,'Market Data'!$C:$F,4,1)</f>
        <v>86.51</v>
      </c>
      <c r="D92" s="68">
        <f t="shared" si="3"/>
        <v>16.440758293838861</v>
      </c>
      <c r="E92" s="12">
        <f t="shared" si="4"/>
        <v>25.371564597662339</v>
      </c>
      <c r="F92" s="12">
        <f t="shared" si="5"/>
        <v>8.9308063038234771</v>
      </c>
      <c r="H92" s="29"/>
      <c r="I92" s="32"/>
      <c r="J92" s="32"/>
      <c r="O92" s="42"/>
    </row>
    <row r="93" spans="1:15" x14ac:dyDescent="0.2">
      <c r="A93" s="44">
        <v>41364</v>
      </c>
      <c r="B93" s="68">
        <f>VLOOKUP(A93,'Market Data'!$C:$F,2,1)</f>
        <v>1550.83</v>
      </c>
      <c r="C93" s="68">
        <f>VLOOKUP(A93,'Market Data'!$C:$F,4,1)</f>
        <v>87.7</v>
      </c>
      <c r="D93" s="68">
        <f t="shared" si="3"/>
        <v>17.683352337514251</v>
      </c>
      <c r="E93" s="12">
        <f t="shared" si="4"/>
        <v>25.371564597662339</v>
      </c>
      <c r="F93" s="12">
        <f t="shared" si="5"/>
        <v>7.688212260148088</v>
      </c>
      <c r="H93" s="29"/>
      <c r="I93" s="32"/>
      <c r="J93" s="32"/>
      <c r="O93" s="42"/>
    </row>
    <row r="94" spans="1:15" x14ac:dyDescent="0.2">
      <c r="A94" s="44">
        <v>41455</v>
      </c>
      <c r="B94" s="68">
        <f>VLOOKUP(A94,'Market Data'!$C:$F,2,1)</f>
        <v>1618.77</v>
      </c>
      <c r="C94" s="68">
        <f>VLOOKUP(A94,'Market Data'!$C:$F,4,1)</f>
        <v>90.95</v>
      </c>
      <c r="D94" s="68">
        <f t="shared" si="3"/>
        <v>17.798460692688291</v>
      </c>
      <c r="E94" s="12">
        <f t="shared" si="4"/>
        <v>25.371564597662339</v>
      </c>
      <c r="F94" s="12">
        <f t="shared" si="5"/>
        <v>7.5731039049740474</v>
      </c>
      <c r="H94" s="29"/>
      <c r="I94" s="32"/>
      <c r="J94" s="32"/>
      <c r="O94" s="42"/>
    </row>
    <row r="95" spans="1:15" x14ac:dyDescent="0.2">
      <c r="A95" s="44">
        <v>41547</v>
      </c>
      <c r="B95" s="68">
        <f>VLOOKUP(A95,'Market Data'!$C:$F,2,1)</f>
        <v>1720.03</v>
      </c>
      <c r="C95" s="68">
        <f>VLOOKUP(A95,'Market Data'!$C:$F,4,1)</f>
        <v>96.313333333333333</v>
      </c>
      <c r="D95" s="68">
        <f t="shared" si="3"/>
        <v>17.858690385547174</v>
      </c>
      <c r="E95" s="12">
        <f t="shared" si="4"/>
        <v>25.371564597662339</v>
      </c>
      <c r="F95" s="12">
        <f t="shared" si="5"/>
        <v>7.5128742121151646</v>
      </c>
      <c r="H95" s="29"/>
      <c r="I95" s="32"/>
      <c r="J95" s="32"/>
      <c r="O95" s="42"/>
    </row>
    <row r="96" spans="1:15" x14ac:dyDescent="0.2">
      <c r="A96" s="44">
        <v>41639</v>
      </c>
      <c r="B96" s="68">
        <f>VLOOKUP(A96,'Market Data'!$C:$F,2,1)</f>
        <v>1807.78</v>
      </c>
      <c r="C96" s="68">
        <f>VLOOKUP(A96,'Market Data'!$C:$F,4,1)</f>
        <v>100.2</v>
      </c>
      <c r="D96" s="68">
        <f t="shared" si="3"/>
        <v>18.041716566866267</v>
      </c>
      <c r="E96" s="12">
        <f t="shared" si="4"/>
        <v>25.371564597662339</v>
      </c>
      <c r="F96" s="12">
        <f t="shared" si="5"/>
        <v>7.3298480307960716</v>
      </c>
      <c r="H96" s="29"/>
      <c r="I96" s="32"/>
      <c r="J96" s="32"/>
      <c r="O96" s="42"/>
    </row>
    <row r="97" spans="1:15" x14ac:dyDescent="0.2">
      <c r="A97" s="44">
        <v>41729</v>
      </c>
      <c r="B97" s="68">
        <f>VLOOKUP(A97,'Market Data'!$C:$F,2,1)</f>
        <v>1863.52</v>
      </c>
      <c r="C97" s="68">
        <f>VLOOKUP(A97,'Market Data'!$C:$F,4,1)</f>
        <v>100.85</v>
      </c>
      <c r="D97" s="68">
        <f t="shared" si="3"/>
        <v>18.478135845314824</v>
      </c>
      <c r="E97" s="12">
        <f t="shared" si="4"/>
        <v>25.371564597662339</v>
      </c>
      <c r="F97" s="12">
        <f t="shared" si="5"/>
        <v>6.8934287523475142</v>
      </c>
      <c r="H97" s="29"/>
      <c r="I97" s="32"/>
      <c r="J97" s="32"/>
      <c r="O97" s="42"/>
    </row>
    <row r="98" spans="1:15" x14ac:dyDescent="0.2">
      <c r="A98" s="44"/>
      <c r="B98" s="68"/>
      <c r="C98" s="68"/>
      <c r="D98" s="68"/>
      <c r="E98" s="12"/>
      <c r="F98" s="38"/>
      <c r="H98" s="29"/>
      <c r="I98" s="32"/>
      <c r="J98" s="32"/>
      <c r="O98" s="42"/>
    </row>
    <row r="99" spans="1:15" x14ac:dyDescent="0.2">
      <c r="A99" s="44"/>
      <c r="B99" s="68"/>
      <c r="C99" s="68"/>
      <c r="D99" s="68"/>
      <c r="E99" s="12"/>
      <c r="F99" s="38"/>
      <c r="H99" s="29"/>
      <c r="I99" s="32"/>
      <c r="J99" s="32"/>
      <c r="O99" s="42"/>
    </row>
    <row r="100" spans="1:15" x14ac:dyDescent="0.2">
      <c r="A100" s="44"/>
      <c r="B100" s="36"/>
      <c r="C100" s="43"/>
      <c r="D100" s="43"/>
      <c r="E100" s="38"/>
      <c r="G100" s="29"/>
      <c r="H100" s="32"/>
      <c r="I100" s="32"/>
      <c r="N100" s="42"/>
    </row>
    <row r="101" spans="1:15" x14ac:dyDescent="0.2">
      <c r="A101" s="41"/>
      <c r="B101" s="29"/>
      <c r="C101" s="38"/>
      <c r="D101" s="38"/>
      <c r="E101" s="38"/>
      <c r="F101" s="38"/>
      <c r="G101" s="29"/>
      <c r="H101" s="31"/>
      <c r="I101" s="31"/>
    </row>
    <row r="102" spans="1:15" x14ac:dyDescent="0.2">
      <c r="A102" s="41"/>
      <c r="B102" s="29"/>
      <c r="C102" s="38"/>
      <c r="D102" s="38"/>
      <c r="E102" s="38"/>
      <c r="F102" s="38"/>
      <c r="G102" s="29"/>
      <c r="H102" s="29"/>
      <c r="I102" s="29"/>
    </row>
    <row r="103" spans="1:15" x14ac:dyDescent="0.2">
      <c r="A103" s="41"/>
      <c r="B103" s="29"/>
      <c r="C103" s="38"/>
      <c r="D103" s="38"/>
      <c r="E103" s="38"/>
      <c r="F103" s="38"/>
      <c r="G103" s="29"/>
      <c r="H103" s="29"/>
      <c r="I103" s="29"/>
    </row>
    <row r="104" spans="1:15" x14ac:dyDescent="0.2">
      <c r="A104" s="27"/>
      <c r="B104" s="27"/>
      <c r="C104" s="27"/>
      <c r="D104" s="27"/>
      <c r="E104" s="27"/>
      <c r="F104" s="27"/>
      <c r="G104" s="27"/>
      <c r="H104" s="27"/>
      <c r="I104" s="27"/>
    </row>
    <row r="105" spans="1:15" x14ac:dyDescent="0.2">
      <c r="A105" s="28"/>
      <c r="B105" s="27"/>
      <c r="C105" s="27"/>
      <c r="D105" s="27"/>
      <c r="E105" s="27"/>
      <c r="F105" s="27"/>
      <c r="G105" s="27"/>
      <c r="H105" s="27"/>
      <c r="I105" s="27"/>
    </row>
    <row r="106" spans="1:15" x14ac:dyDescent="0.2">
      <c r="A106" s="28"/>
      <c r="B106" s="27"/>
      <c r="C106" s="27"/>
      <c r="D106" s="27"/>
      <c r="E106" s="27"/>
      <c r="F106" s="27"/>
      <c r="G106" s="27"/>
      <c r="H106" s="27"/>
      <c r="I106" s="27"/>
    </row>
    <row r="107" spans="1:15" x14ac:dyDescent="0.2">
      <c r="A107" s="28"/>
      <c r="B107" s="27"/>
      <c r="C107" s="27"/>
      <c r="D107" s="27"/>
      <c r="E107" s="27"/>
      <c r="F107" s="27"/>
      <c r="G107" s="27"/>
      <c r="H107" s="27"/>
      <c r="I107" s="27"/>
    </row>
    <row r="108" spans="1:15" x14ac:dyDescent="0.2">
      <c r="A108" s="28"/>
      <c r="B108" s="27"/>
      <c r="C108" s="27"/>
      <c r="D108" s="27"/>
      <c r="E108" s="27"/>
      <c r="F108" s="27"/>
      <c r="G108" s="27"/>
      <c r="H108" s="27"/>
      <c r="I108" s="27"/>
    </row>
    <row r="109" spans="1:15" x14ac:dyDescent="0.2">
      <c r="A109" s="28"/>
      <c r="B109" s="27"/>
      <c r="C109" s="27"/>
      <c r="D109" s="27"/>
      <c r="E109" s="27"/>
      <c r="F109" s="27"/>
      <c r="G109" s="27"/>
      <c r="H109" s="27"/>
      <c r="I109" s="27"/>
    </row>
    <row r="110" spans="1:15" x14ac:dyDescent="0.2">
      <c r="A110" s="28"/>
      <c r="B110" s="29"/>
      <c r="C110" s="29"/>
      <c r="D110" s="29"/>
      <c r="E110" s="29"/>
      <c r="F110" s="29"/>
      <c r="G110" s="29"/>
      <c r="H110" s="29"/>
      <c r="I110" s="29"/>
    </row>
    <row r="111" spans="1:15" x14ac:dyDescent="0.2">
      <c r="A111" s="28"/>
      <c r="B111" s="29"/>
      <c r="C111" s="29"/>
      <c r="D111" s="29"/>
      <c r="E111" s="29"/>
      <c r="F111" s="29"/>
      <c r="G111" s="29"/>
      <c r="H111" s="29"/>
      <c r="I111" s="29"/>
    </row>
    <row r="112" spans="1:15" x14ac:dyDescent="0.2">
      <c r="A112" s="28"/>
      <c r="B112" s="29"/>
      <c r="C112" s="29"/>
      <c r="D112" s="29"/>
      <c r="E112" s="29"/>
      <c r="F112" s="29"/>
      <c r="G112" s="29"/>
      <c r="H112" s="29"/>
      <c r="I112" s="29"/>
    </row>
    <row r="113" spans="1:9" x14ac:dyDescent="0.2">
      <c r="A113" s="28"/>
      <c r="B113" s="29"/>
      <c r="C113" s="29"/>
      <c r="D113" s="29"/>
      <c r="E113" s="29"/>
      <c r="F113" s="29"/>
      <c r="G113" s="29"/>
      <c r="H113" s="29"/>
      <c r="I113" s="29"/>
    </row>
    <row r="114" spans="1:9" x14ac:dyDescent="0.2">
      <c r="A114" s="31"/>
      <c r="B114" s="31"/>
      <c r="C114" s="31"/>
      <c r="D114" s="31"/>
      <c r="E114" s="30"/>
      <c r="F114" s="31"/>
      <c r="G114" s="31"/>
      <c r="H114" s="31"/>
      <c r="I114" s="31"/>
    </row>
    <row r="115" spans="1:9" x14ac:dyDescent="0.2">
      <c r="A115" s="31"/>
      <c r="B115" s="31"/>
      <c r="C115" s="31"/>
      <c r="D115" s="31"/>
      <c r="E115" s="30"/>
      <c r="F115" s="31"/>
      <c r="G115" s="31"/>
      <c r="H115" s="31"/>
      <c r="I115" s="31"/>
    </row>
    <row r="116" spans="1:9" x14ac:dyDescent="0.2">
      <c r="A116" s="27"/>
      <c r="B116" s="27"/>
      <c r="C116" s="27"/>
      <c r="D116" s="27"/>
      <c r="E116" s="27"/>
      <c r="F116" s="27"/>
      <c r="G116" s="27"/>
      <c r="H116" s="27"/>
      <c r="I116" s="27"/>
    </row>
    <row r="117" spans="1:9" x14ac:dyDescent="0.2">
      <c r="A117" s="27"/>
      <c r="B117" s="27"/>
      <c r="C117" s="27"/>
      <c r="D117" s="27"/>
      <c r="E117" s="27"/>
      <c r="F117" s="27"/>
      <c r="G117" s="27"/>
      <c r="H117" s="27"/>
      <c r="I117" s="27"/>
    </row>
    <row r="118" spans="1:9" x14ac:dyDescent="0.2">
      <c r="A118" s="27"/>
      <c r="B118" s="27"/>
      <c r="C118" s="27"/>
      <c r="D118" s="27"/>
      <c r="E118" s="27"/>
      <c r="F118" s="27"/>
      <c r="G118" s="27"/>
      <c r="H118" s="27"/>
      <c r="I118" s="27"/>
    </row>
    <row r="119" spans="1:9" x14ac:dyDescent="0.2">
      <c r="A119" s="27"/>
      <c r="B119" s="27"/>
      <c r="C119" s="27"/>
      <c r="D119" s="27"/>
      <c r="E119" s="27"/>
      <c r="F119" s="27"/>
      <c r="G119" s="27"/>
      <c r="H119" s="27"/>
      <c r="I119" s="27"/>
    </row>
    <row r="120" spans="1:9" x14ac:dyDescent="0.2">
      <c r="A120" s="27"/>
      <c r="B120" s="27"/>
      <c r="C120" s="27"/>
      <c r="D120" s="27"/>
      <c r="E120" s="27"/>
      <c r="F120" s="27"/>
      <c r="G120" s="27"/>
      <c r="H120" s="27"/>
      <c r="I120" s="27"/>
    </row>
    <row r="121" spans="1:9" x14ac:dyDescent="0.2">
      <c r="A121" s="27"/>
      <c r="B121" s="27"/>
      <c r="C121" s="27"/>
      <c r="D121" s="27"/>
      <c r="E121" s="27"/>
      <c r="F121" s="27"/>
      <c r="G121" s="27"/>
      <c r="H121" s="27"/>
      <c r="I121" s="27"/>
    </row>
    <row r="122" spans="1:9" x14ac:dyDescent="0.2">
      <c r="A122" s="27"/>
      <c r="B122" s="27"/>
      <c r="C122" s="27"/>
      <c r="D122" s="27"/>
      <c r="E122" s="27"/>
      <c r="F122" s="27"/>
      <c r="G122" s="27"/>
      <c r="H122" s="27"/>
      <c r="I122" s="27"/>
    </row>
    <row r="123" spans="1:9" x14ac:dyDescent="0.2">
      <c r="A123" s="27"/>
      <c r="B123" s="27"/>
      <c r="C123" s="27"/>
      <c r="D123" s="27"/>
      <c r="E123" s="27"/>
      <c r="F123" s="27"/>
      <c r="G123" s="27"/>
      <c r="H123" s="27"/>
      <c r="I123" s="27"/>
    </row>
    <row r="124" spans="1:9" x14ac:dyDescent="0.2">
      <c r="A124" s="27"/>
      <c r="B124" s="27"/>
      <c r="C124" s="27"/>
      <c r="D124" s="27"/>
      <c r="E124" s="27"/>
      <c r="F124" s="27"/>
      <c r="G124" s="27"/>
      <c r="H124" s="27"/>
      <c r="I124" s="27"/>
    </row>
    <row r="125" spans="1:9" x14ac:dyDescent="0.2">
      <c r="A125" s="27"/>
      <c r="B125" s="27"/>
      <c r="C125" s="27"/>
      <c r="D125" s="27"/>
      <c r="E125" s="27"/>
      <c r="F125" s="27"/>
      <c r="G125" s="27"/>
      <c r="H125" s="27"/>
      <c r="I125" s="27"/>
    </row>
    <row r="126" spans="1:9" x14ac:dyDescent="0.2">
      <c r="A126" s="27"/>
      <c r="B126" s="27"/>
      <c r="C126" s="27"/>
      <c r="D126" s="27"/>
      <c r="E126" s="27"/>
      <c r="F126" s="27"/>
      <c r="G126" s="27"/>
      <c r="H126" s="27"/>
      <c r="I126" s="27"/>
    </row>
    <row r="127" spans="1:9" x14ac:dyDescent="0.2">
      <c r="A127" s="27"/>
      <c r="B127" s="27"/>
      <c r="C127" s="27"/>
      <c r="D127" s="27"/>
      <c r="E127" s="27"/>
      <c r="F127" s="27"/>
      <c r="G127" s="27"/>
      <c r="H127" s="27"/>
      <c r="I127" s="27"/>
    </row>
    <row r="128" spans="1:9" x14ac:dyDescent="0.2">
      <c r="A128" s="27"/>
      <c r="B128" s="27"/>
      <c r="C128" s="27"/>
      <c r="D128" s="27"/>
      <c r="E128" s="27"/>
      <c r="F128" s="27"/>
      <c r="G128" s="27"/>
      <c r="H128" s="27"/>
      <c r="I128" s="27"/>
    </row>
    <row r="129" spans="1:9" x14ac:dyDescent="0.2">
      <c r="A129" s="27"/>
      <c r="B129" s="27"/>
      <c r="C129" s="27"/>
      <c r="D129" s="27"/>
      <c r="E129" s="27"/>
      <c r="F129" s="27"/>
      <c r="G129" s="27"/>
      <c r="H129" s="27"/>
      <c r="I129" s="27"/>
    </row>
    <row r="130" spans="1:9" x14ac:dyDescent="0.2">
      <c r="A130" s="27"/>
      <c r="B130" s="27"/>
      <c r="C130" s="27"/>
      <c r="D130" s="27"/>
      <c r="E130" s="27"/>
      <c r="F130" s="27"/>
      <c r="G130" s="27"/>
      <c r="H130" s="27"/>
      <c r="I130" s="27"/>
    </row>
    <row r="131" spans="1:9" x14ac:dyDescent="0.2">
      <c r="A131" s="27"/>
      <c r="B131" s="27"/>
      <c r="C131" s="27"/>
      <c r="D131" s="27"/>
      <c r="E131" s="27"/>
      <c r="F131" s="27"/>
      <c r="G131" s="27"/>
      <c r="H131" s="27"/>
      <c r="I131" s="27"/>
    </row>
    <row r="132" spans="1:9" x14ac:dyDescent="0.2">
      <c r="A132" s="27"/>
      <c r="B132" s="27"/>
      <c r="C132" s="27"/>
      <c r="D132" s="27"/>
      <c r="E132" s="27"/>
      <c r="F132" s="27"/>
      <c r="G132" s="27"/>
      <c r="H132" s="27"/>
      <c r="I132" s="27"/>
    </row>
    <row r="133" spans="1:9" x14ac:dyDescent="0.2">
      <c r="A133" s="27"/>
      <c r="B133" s="27"/>
      <c r="C133" s="27"/>
      <c r="D133" s="27"/>
      <c r="E133" s="27"/>
      <c r="F133" s="27"/>
      <c r="G133" s="27"/>
      <c r="H133" s="27"/>
      <c r="I133" s="27"/>
    </row>
  </sheetData>
  <sortState ref="A14:B97">
    <sortCondition ref="A14:A97"/>
  </sortState>
  <mergeCells count="1">
    <mergeCell ref="A1:C1"/>
  </mergeCells>
  <phoneticPr fontId="0" type="noConversion"/>
  <printOptions headings="1" gridLines="1"/>
  <pageMargins left="0.75" right="0.75" top="1" bottom="1" header="0.5" footer="0.5"/>
  <pageSetup orientation="portrait" r:id="rId1"/>
  <headerFooter alignWithMargins="0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835"/>
  <sheetViews>
    <sheetView showGridLines="0" zoomScaleNormal="100" workbookViewId="0">
      <pane xSplit="1" ySplit="8" topLeftCell="B12" activePane="bottomRight" state="frozen"/>
      <selection pane="topRight" activeCell="B1" sqref="B1"/>
      <selection pane="bottomLeft" activeCell="A9" sqref="A9"/>
      <selection pane="bottomRight" activeCell="F9" sqref="F9"/>
    </sheetView>
  </sheetViews>
  <sheetFormatPr defaultColWidth="11.140625" defaultRowHeight="12" x14ac:dyDescent="0.15"/>
  <cols>
    <col min="1" max="16384" width="11.140625" style="54"/>
  </cols>
  <sheetData>
    <row r="1" spans="1:14" ht="12.75" x14ac:dyDescent="0.2">
      <c r="A1" s="56"/>
      <c r="B1" s="56"/>
      <c r="C1" s="56"/>
      <c r="D1" s="56"/>
      <c r="E1" s="56"/>
      <c r="F1" s="56"/>
      <c r="G1" s="56"/>
      <c r="H1" s="56"/>
      <c r="I1" s="56"/>
      <c r="J1" s="56"/>
      <c r="K1" s="56"/>
      <c r="L1" s="56"/>
      <c r="M1" s="56"/>
    </row>
    <row r="2" spans="1:14" ht="12.75" x14ac:dyDescent="0.2">
      <c r="A2" s="65" t="s">
        <v>90</v>
      </c>
      <c r="B2" s="65"/>
      <c r="C2" s="65"/>
      <c r="D2" s="56"/>
      <c r="E2" s="56"/>
      <c r="F2" s="56"/>
      <c r="G2" s="56"/>
      <c r="H2" s="56"/>
      <c r="I2" s="56"/>
      <c r="J2" s="56"/>
      <c r="K2" s="56"/>
      <c r="L2" s="56"/>
      <c r="M2" s="64" t="s">
        <v>89</v>
      </c>
    </row>
    <row r="3" spans="1:14" ht="12.75" x14ac:dyDescent="0.2">
      <c r="A3" s="65" t="s">
        <v>88</v>
      </c>
      <c r="B3" s="65"/>
      <c r="C3" s="65"/>
      <c r="D3" s="56"/>
      <c r="E3" s="56"/>
      <c r="F3" s="56"/>
      <c r="G3" s="56"/>
      <c r="H3" s="56"/>
      <c r="J3" s="56"/>
      <c r="K3" s="56"/>
      <c r="L3" s="56"/>
      <c r="M3" s="64" t="s">
        <v>87</v>
      </c>
    </row>
    <row r="4" spans="1:14" ht="12.75" x14ac:dyDescent="0.2">
      <c r="A4" s="56" t="s">
        <v>91</v>
      </c>
      <c r="B4" s="56"/>
      <c r="C4" s="56"/>
      <c r="D4" s="66" t="s">
        <v>92</v>
      </c>
      <c r="E4" s="56"/>
      <c r="F4" s="56"/>
      <c r="G4" s="56"/>
      <c r="H4" s="56"/>
      <c r="I4" s="56"/>
      <c r="J4" s="56"/>
      <c r="K4" s="56"/>
      <c r="L4" s="56"/>
      <c r="M4" s="64" t="s">
        <v>70</v>
      </c>
    </row>
    <row r="5" spans="1:14" ht="12.75" x14ac:dyDescent="0.2">
      <c r="A5" s="56"/>
      <c r="B5" s="56"/>
      <c r="C5" s="56"/>
      <c r="D5" s="56"/>
      <c r="E5" s="56"/>
      <c r="F5" s="56"/>
      <c r="G5" s="64" t="s">
        <v>86</v>
      </c>
      <c r="H5" s="65"/>
      <c r="I5" s="56"/>
      <c r="J5" s="56"/>
      <c r="K5" s="56"/>
      <c r="L5" s="56"/>
      <c r="M5" s="64" t="s">
        <v>68</v>
      </c>
    </row>
    <row r="6" spans="1:14" ht="12.75" x14ac:dyDescent="0.2">
      <c r="A6" s="56"/>
      <c r="B6" s="56"/>
      <c r="C6" s="56"/>
      <c r="D6" s="64" t="s">
        <v>85</v>
      </c>
      <c r="E6" s="56"/>
      <c r="F6" s="56"/>
      <c r="G6" s="64" t="s">
        <v>70</v>
      </c>
      <c r="H6" s="64"/>
      <c r="I6" s="64" t="s">
        <v>84</v>
      </c>
      <c r="J6" s="56"/>
      <c r="K6" s="56"/>
      <c r="L6" s="56"/>
      <c r="M6" s="64" t="s">
        <v>83</v>
      </c>
    </row>
    <row r="7" spans="1:14" ht="12.75" x14ac:dyDescent="0.2">
      <c r="A7" s="56"/>
      <c r="B7" s="56"/>
      <c r="C7" s="56"/>
      <c r="D7" s="64" t="s">
        <v>82</v>
      </c>
      <c r="E7" s="64" t="s">
        <v>69</v>
      </c>
      <c r="F7" s="64" t="s">
        <v>68</v>
      </c>
      <c r="G7" s="64" t="s">
        <v>81</v>
      </c>
      <c r="H7" s="64" t="s">
        <v>80</v>
      </c>
      <c r="I7" s="64" t="s">
        <v>79</v>
      </c>
      <c r="J7" s="64" t="s">
        <v>78</v>
      </c>
      <c r="K7" s="64" t="s">
        <v>78</v>
      </c>
      <c r="L7" s="64" t="s">
        <v>78</v>
      </c>
      <c r="M7" s="64" t="s">
        <v>77</v>
      </c>
      <c r="N7" s="63"/>
    </row>
    <row r="8" spans="1:14" ht="12.75" x14ac:dyDescent="0.2">
      <c r="A8" s="64" t="s">
        <v>0</v>
      </c>
      <c r="B8" s="64" t="s">
        <v>93</v>
      </c>
      <c r="C8" s="64" t="s">
        <v>56</v>
      </c>
      <c r="D8" s="64" t="s">
        <v>76</v>
      </c>
      <c r="E8" s="64" t="s">
        <v>75</v>
      </c>
      <c r="F8" s="64" t="s">
        <v>74</v>
      </c>
      <c r="G8" s="64" t="s">
        <v>73</v>
      </c>
      <c r="H8" s="64" t="s">
        <v>72</v>
      </c>
      <c r="I8" s="64" t="s">
        <v>71</v>
      </c>
      <c r="J8" s="64" t="s">
        <v>70</v>
      </c>
      <c r="K8" s="64" t="s">
        <v>69</v>
      </c>
      <c r="L8" s="64" t="s">
        <v>68</v>
      </c>
      <c r="M8" s="64" t="s">
        <v>67</v>
      </c>
      <c r="N8" s="63"/>
    </row>
    <row r="9" spans="1:14" ht="12.75" x14ac:dyDescent="0.2">
      <c r="A9" s="56">
        <v>1920</v>
      </c>
      <c r="B9" s="56">
        <v>1</v>
      </c>
      <c r="C9" s="67">
        <f t="shared" ref="C9:C61" si="0">EOMONTH(DATE(A9,B9,1),0)</f>
        <v>7336</v>
      </c>
      <c r="D9" s="55">
        <v>8.83</v>
      </c>
      <c r="E9" s="55">
        <v>0.52829999999999999</v>
      </c>
      <c r="F9" s="55">
        <v>0.91920000000000002</v>
      </c>
      <c r="G9" s="55">
        <v>19.3</v>
      </c>
      <c r="H9" s="55" t="e">
        <f>#REF!+1/12</f>
        <v>#REF!</v>
      </c>
      <c r="I9" s="55">
        <v>4.97</v>
      </c>
      <c r="J9" s="55">
        <f t="shared" ref="J9:J72" si="1">D9*$G$1144/G9</f>
        <v>109.45036632124349</v>
      </c>
      <c r="K9" s="55">
        <f t="shared" ref="K9:K72" si="2">E9*$G$1144/G9</f>
        <v>6.5484290518134696</v>
      </c>
      <c r="L9" s="55">
        <f t="shared" ref="L9:L72" si="3">F9*$G$1144/G9</f>
        <v>11.393745948186528</v>
      </c>
      <c r="M9" s="55"/>
    </row>
    <row r="10" spans="1:14" ht="12.75" x14ac:dyDescent="0.2">
      <c r="A10" s="56">
        <v>1920</v>
      </c>
      <c r="B10" s="56">
        <v>2</v>
      </c>
      <c r="C10" s="67">
        <f t="shared" si="0"/>
        <v>7365</v>
      </c>
      <c r="D10" s="55">
        <v>8.1</v>
      </c>
      <c r="E10" s="55">
        <v>0.52669999999999995</v>
      </c>
      <c r="F10" s="55">
        <v>0.9083</v>
      </c>
      <c r="G10" s="55">
        <v>19.5</v>
      </c>
      <c r="H10" s="55" t="e">
        <f t="shared" ref="H10:H73" si="4">H9+1/12</f>
        <v>#REF!</v>
      </c>
      <c r="I10" s="55">
        <f>I9*11/12+I21*1/12</f>
        <v>4.9799999999999995</v>
      </c>
      <c r="J10" s="55">
        <f t="shared" si="1"/>
        <v>99.372046153846128</v>
      </c>
      <c r="K10" s="55">
        <f t="shared" si="2"/>
        <v>6.4616366307692292</v>
      </c>
      <c r="L10" s="55">
        <f t="shared" si="3"/>
        <v>11.143164138461536</v>
      </c>
      <c r="M10" s="55">
        <f>J10/AVERAGE(L9:L9)</f>
        <v>8.721630849568184</v>
      </c>
    </row>
    <row r="11" spans="1:14" ht="12.75" x14ac:dyDescent="0.2">
      <c r="A11" s="56">
        <v>1920</v>
      </c>
      <c r="B11" s="56">
        <v>3</v>
      </c>
      <c r="C11" s="67">
        <f t="shared" si="0"/>
        <v>7396</v>
      </c>
      <c r="D11" s="55">
        <v>8.67</v>
      </c>
      <c r="E11" s="55">
        <v>0.52500000000000002</v>
      </c>
      <c r="F11" s="55">
        <v>0.89749999999999996</v>
      </c>
      <c r="G11" s="55">
        <v>19.7</v>
      </c>
      <c r="H11" s="55" t="e">
        <f t="shared" si="4"/>
        <v>#REF!</v>
      </c>
      <c r="I11" s="55">
        <f>I9*10/12+I21*2/12</f>
        <v>4.99</v>
      </c>
      <c r="J11" s="55">
        <f t="shared" si="1"/>
        <v>105.28504720812182</v>
      </c>
      <c r="K11" s="55">
        <f t="shared" si="2"/>
        <v>6.3753921319796953</v>
      </c>
      <c r="L11" s="55">
        <f t="shared" si="3"/>
        <v>10.89888464467005</v>
      </c>
      <c r="M11" s="55">
        <f>J11/AVERAGE(L9:L10)</f>
        <v>9.3433435908765237</v>
      </c>
    </row>
    <row r="12" spans="1:14" ht="12.75" x14ac:dyDescent="0.2">
      <c r="A12" s="56">
        <v>1920</v>
      </c>
      <c r="B12" s="56">
        <v>4</v>
      </c>
      <c r="C12" s="67">
        <f t="shared" si="0"/>
        <v>7426</v>
      </c>
      <c r="D12" s="55">
        <v>8.6</v>
      </c>
      <c r="E12" s="55">
        <v>0.52329999999999999</v>
      </c>
      <c r="F12" s="55">
        <v>0.88670000000000004</v>
      </c>
      <c r="G12" s="55">
        <v>20.3</v>
      </c>
      <c r="H12" s="55" t="e">
        <f t="shared" si="4"/>
        <v>#REF!</v>
      </c>
      <c r="I12" s="55">
        <f>I9*9/12+I21*3/12</f>
        <v>5</v>
      </c>
      <c r="J12" s="55">
        <f t="shared" si="1"/>
        <v>101.3482463054187</v>
      </c>
      <c r="K12" s="55">
        <f t="shared" si="2"/>
        <v>6.1669229408866979</v>
      </c>
      <c r="L12" s="55">
        <f t="shared" si="3"/>
        <v>10.449475581280787</v>
      </c>
      <c r="M12" s="55">
        <f>J12/AVERAGE(L9:L11)</f>
        <v>9.0933905223275069</v>
      </c>
    </row>
    <row r="13" spans="1:14" ht="12.75" x14ac:dyDescent="0.2">
      <c r="A13" s="56">
        <v>1920</v>
      </c>
      <c r="B13" s="56">
        <v>5</v>
      </c>
      <c r="C13" s="67">
        <f t="shared" si="0"/>
        <v>7457</v>
      </c>
      <c r="D13" s="55">
        <v>8.06</v>
      </c>
      <c r="E13" s="55">
        <v>0.52170000000000005</v>
      </c>
      <c r="F13" s="55">
        <v>0.87580000000000002</v>
      </c>
      <c r="G13" s="55">
        <v>20.6</v>
      </c>
      <c r="H13" s="55" t="e">
        <f t="shared" si="4"/>
        <v>#REF!</v>
      </c>
      <c r="I13" s="55">
        <f>I9*8/12+I21*4/12</f>
        <v>5.01</v>
      </c>
      <c r="J13" s="55">
        <f t="shared" si="1"/>
        <v>93.601249514563079</v>
      </c>
      <c r="K13" s="55">
        <f t="shared" si="2"/>
        <v>6.0585324902912614</v>
      </c>
      <c r="L13" s="55">
        <f t="shared" si="3"/>
        <v>10.170716417475726</v>
      </c>
      <c r="M13" s="55">
        <f>J13/AVERAGE(L9:L12)</f>
        <v>8.5314501971009946</v>
      </c>
    </row>
    <row r="14" spans="1:14" ht="12.75" x14ac:dyDescent="0.2">
      <c r="A14" s="56">
        <v>1920</v>
      </c>
      <c r="B14" s="56">
        <v>6</v>
      </c>
      <c r="C14" s="67">
        <f t="shared" si="0"/>
        <v>7487</v>
      </c>
      <c r="D14" s="55">
        <v>7.92</v>
      </c>
      <c r="E14" s="55">
        <v>0.52</v>
      </c>
      <c r="F14" s="55">
        <v>0.86499999999999999</v>
      </c>
      <c r="G14" s="55">
        <v>20.9</v>
      </c>
      <c r="H14" s="55" t="e">
        <f t="shared" si="4"/>
        <v>#REF!</v>
      </c>
      <c r="I14" s="55">
        <f>I9*7/12+I21*5/12</f>
        <v>5.0199999999999996</v>
      </c>
      <c r="J14" s="55">
        <f t="shared" si="1"/>
        <v>90.655199999999994</v>
      </c>
      <c r="K14" s="55">
        <f t="shared" si="2"/>
        <v>5.9521090909090901</v>
      </c>
      <c r="L14" s="55">
        <f t="shared" si="3"/>
        <v>9.9011045454545439</v>
      </c>
      <c r="M14" s="55">
        <f>J14/AVERAGE(L9:L13)</f>
        <v>8.3853061875164148</v>
      </c>
    </row>
    <row r="15" spans="1:14" ht="12.75" x14ac:dyDescent="0.2">
      <c r="A15" s="56">
        <v>1920</v>
      </c>
      <c r="B15" s="56">
        <v>7</v>
      </c>
      <c r="C15" s="67">
        <f t="shared" si="0"/>
        <v>7518</v>
      </c>
      <c r="D15" s="55">
        <v>7.91</v>
      </c>
      <c r="E15" s="55">
        <v>0.51829999999999998</v>
      </c>
      <c r="F15" s="55">
        <v>0.85419999999999996</v>
      </c>
      <c r="G15" s="55">
        <v>20.8</v>
      </c>
      <c r="H15" s="55" t="e">
        <f t="shared" si="4"/>
        <v>#REF!</v>
      </c>
      <c r="I15" s="55">
        <f>I9*6/12+I21*6/12</f>
        <v>5.0299999999999994</v>
      </c>
      <c r="J15" s="55">
        <f t="shared" si="1"/>
        <v>90.976028365384593</v>
      </c>
      <c r="K15" s="55">
        <f t="shared" si="2"/>
        <v>5.9611726298076908</v>
      </c>
      <c r="L15" s="55">
        <f t="shared" si="3"/>
        <v>9.8244909519230745</v>
      </c>
      <c r="M15" s="55">
        <f>J15/AVERAGE(L9:L14)</f>
        <v>8.534724755394862</v>
      </c>
    </row>
    <row r="16" spans="1:14" ht="12.75" x14ac:dyDescent="0.2">
      <c r="A16" s="56">
        <v>1920</v>
      </c>
      <c r="B16" s="56">
        <v>8</v>
      </c>
      <c r="C16" s="67">
        <f t="shared" si="0"/>
        <v>7549</v>
      </c>
      <c r="D16" s="55">
        <v>7.6</v>
      </c>
      <c r="E16" s="55">
        <v>0.51670000000000005</v>
      </c>
      <c r="F16" s="55">
        <v>0.84330000000000005</v>
      </c>
      <c r="G16" s="55">
        <v>20.3</v>
      </c>
      <c r="H16" s="55" t="e">
        <f t="shared" si="4"/>
        <v>#REF!</v>
      </c>
      <c r="I16" s="55">
        <f>I9*5/12+I21*7/12</f>
        <v>5.0399999999999991</v>
      </c>
      <c r="J16" s="55">
        <f t="shared" si="1"/>
        <v>89.563566502463033</v>
      </c>
      <c r="K16" s="55">
        <f t="shared" si="2"/>
        <v>6.0891440541871917</v>
      </c>
      <c r="L16" s="55">
        <f t="shared" si="3"/>
        <v>9.9380204778325112</v>
      </c>
      <c r="M16" s="55">
        <f>J16/AVERAGE(L9:L15)</f>
        <v>8.4973098514546486</v>
      </c>
    </row>
    <row r="17" spans="1:13" ht="12.75" x14ac:dyDescent="0.2">
      <c r="A17" s="56">
        <v>1920</v>
      </c>
      <c r="B17" s="56">
        <v>9</v>
      </c>
      <c r="C17" s="67">
        <f t="shared" si="0"/>
        <v>7579</v>
      </c>
      <c r="D17" s="55">
        <v>7.87</v>
      </c>
      <c r="E17" s="55">
        <v>0.51500000000000001</v>
      </c>
      <c r="F17" s="55">
        <v>0.83250000000000002</v>
      </c>
      <c r="G17" s="55">
        <v>20</v>
      </c>
      <c r="H17" s="55" t="e">
        <f t="shared" si="4"/>
        <v>#REF!</v>
      </c>
      <c r="I17" s="55">
        <f>I9*4/12+I21*8/12</f>
        <v>5.05</v>
      </c>
      <c r="J17" s="55">
        <f t="shared" si="1"/>
        <v>94.136611499999987</v>
      </c>
      <c r="K17" s="55">
        <f t="shared" si="2"/>
        <v>6.1601467499999991</v>
      </c>
      <c r="L17" s="55">
        <f t="shared" si="3"/>
        <v>9.9579071249999984</v>
      </c>
      <c r="M17" s="55">
        <f>J17/AVERAGE(L9:L16)</f>
        <v>8.9954188465404812</v>
      </c>
    </row>
    <row r="18" spans="1:13" ht="12.75" x14ac:dyDescent="0.2">
      <c r="A18" s="56">
        <v>1920</v>
      </c>
      <c r="B18" s="56">
        <v>1</v>
      </c>
      <c r="C18" s="67">
        <f t="shared" si="0"/>
        <v>7336</v>
      </c>
      <c r="D18" s="55">
        <v>7.88</v>
      </c>
      <c r="E18" s="55">
        <v>0.51329999999999998</v>
      </c>
      <c r="F18" s="55">
        <v>0.82169999999999999</v>
      </c>
      <c r="G18" s="55">
        <v>19.899999999999999</v>
      </c>
      <c r="H18" s="55" t="e">
        <f t="shared" si="4"/>
        <v>#REF!</v>
      </c>
      <c r="I18" s="55">
        <f>I9*3/12+I21*9/12</f>
        <v>5.0600000000000005</v>
      </c>
      <c r="J18" s="55">
        <f t="shared" si="1"/>
        <v>94.729875376884408</v>
      </c>
      <c r="K18" s="55">
        <f t="shared" si="2"/>
        <v>6.1706656130653252</v>
      </c>
      <c r="L18" s="55">
        <f t="shared" si="3"/>
        <v>9.8781140351758783</v>
      </c>
      <c r="M18" s="55">
        <f>J18/AVERAGE(L9:L17)</f>
        <v>9.1011052699474604</v>
      </c>
    </row>
    <row r="19" spans="1:13" ht="12.75" x14ac:dyDescent="0.2">
      <c r="A19" s="56">
        <v>1920</v>
      </c>
      <c r="B19" s="56">
        <v>11</v>
      </c>
      <c r="C19" s="67">
        <f t="shared" si="0"/>
        <v>7640</v>
      </c>
      <c r="D19" s="55">
        <v>7.48</v>
      </c>
      <c r="E19" s="55">
        <v>0.51170000000000004</v>
      </c>
      <c r="F19" s="55">
        <v>0.81079999999999997</v>
      </c>
      <c r="G19" s="55">
        <v>19.8</v>
      </c>
      <c r="H19" s="55" t="e">
        <f t="shared" si="4"/>
        <v>#REF!</v>
      </c>
      <c r="I19" s="55">
        <f>I9*2/12+I21*10/12</f>
        <v>5.0699999999999994</v>
      </c>
      <c r="J19" s="55">
        <f t="shared" si="1"/>
        <v>90.375399999999985</v>
      </c>
      <c r="K19" s="55">
        <f t="shared" si="2"/>
        <v>6.1824989545454541</v>
      </c>
      <c r="L19" s="55">
        <f t="shared" si="3"/>
        <v>9.7963067272727251</v>
      </c>
      <c r="M19" s="55">
        <f>J19/AVERAGE(L9:L18)</f>
        <v>8.727232440549594</v>
      </c>
    </row>
    <row r="20" spans="1:13" ht="12.75" x14ac:dyDescent="0.2">
      <c r="A20" s="56">
        <v>1920</v>
      </c>
      <c r="B20" s="56">
        <v>12</v>
      </c>
      <c r="C20" s="67">
        <f t="shared" si="0"/>
        <v>7671</v>
      </c>
      <c r="D20" s="55">
        <v>6.81</v>
      </c>
      <c r="E20" s="55">
        <v>0.51</v>
      </c>
      <c r="F20" s="55">
        <v>0.8</v>
      </c>
      <c r="G20" s="55">
        <v>19.399999999999999</v>
      </c>
      <c r="H20" s="55" t="e">
        <f t="shared" si="4"/>
        <v>#REF!</v>
      </c>
      <c r="I20" s="55">
        <f>I9*1/12+I21*11/12</f>
        <v>5.0799999999999992</v>
      </c>
      <c r="J20" s="55">
        <f t="shared" si="1"/>
        <v>83.976777835051536</v>
      </c>
      <c r="K20" s="55">
        <f t="shared" si="2"/>
        <v>6.289009793814432</v>
      </c>
      <c r="L20" s="55">
        <f t="shared" si="3"/>
        <v>9.8651134020618549</v>
      </c>
      <c r="M20" s="55">
        <f>J20/AVERAGE(L9:L19)</f>
        <v>8.1493500053786061</v>
      </c>
    </row>
    <row r="21" spans="1:13" ht="12.75" x14ac:dyDescent="0.2">
      <c r="A21" s="56">
        <v>1921</v>
      </c>
      <c r="B21" s="56">
        <v>1</v>
      </c>
      <c r="C21" s="67">
        <f t="shared" si="0"/>
        <v>7702</v>
      </c>
      <c r="D21" s="55">
        <v>7.11</v>
      </c>
      <c r="E21" s="55">
        <v>0.50580000000000003</v>
      </c>
      <c r="F21" s="55">
        <v>0.75749999999999995</v>
      </c>
      <c r="G21" s="55">
        <v>19</v>
      </c>
      <c r="H21" s="55" t="e">
        <f t="shared" si="4"/>
        <v>#REF!</v>
      </c>
      <c r="I21" s="55">
        <v>5.09</v>
      </c>
      <c r="J21" s="55">
        <f t="shared" si="1"/>
        <v>89.522009999999995</v>
      </c>
      <c r="K21" s="55">
        <f t="shared" si="2"/>
        <v>6.368527799999999</v>
      </c>
      <c r="L21" s="55">
        <f t="shared" si="3"/>
        <v>9.5376824999999972</v>
      </c>
      <c r="M21" s="55">
        <f>J21/AVERAGE(L9:L20)</f>
        <v>8.7184701496765165</v>
      </c>
    </row>
    <row r="22" spans="1:13" ht="12.75" x14ac:dyDescent="0.2">
      <c r="A22" s="56">
        <v>1921</v>
      </c>
      <c r="B22" s="56">
        <v>2</v>
      </c>
      <c r="C22" s="67">
        <f t="shared" si="0"/>
        <v>7730</v>
      </c>
      <c r="D22" s="55">
        <v>7.06</v>
      </c>
      <c r="E22" s="55">
        <v>0.50170000000000003</v>
      </c>
      <c r="F22" s="55">
        <v>0.71499999999999997</v>
      </c>
      <c r="G22" s="55">
        <v>18.399999999999999</v>
      </c>
      <c r="H22" s="55" t="e">
        <f t="shared" si="4"/>
        <v>#REF!</v>
      </c>
      <c r="I22" s="55">
        <f>I21*11/12+I33*1/12</f>
        <v>5.024166666666666</v>
      </c>
      <c r="J22" s="55">
        <f t="shared" si="1"/>
        <v>91.791127173913026</v>
      </c>
      <c r="K22" s="55">
        <f t="shared" si="2"/>
        <v>6.5228907228260873</v>
      </c>
      <c r="L22" s="55">
        <f t="shared" si="3"/>
        <v>9.2961269021739117</v>
      </c>
      <c r="M22" s="55">
        <f>J22/AVERAGE(L9:L21)</f>
        <v>8.9886415705707741</v>
      </c>
    </row>
    <row r="23" spans="1:13" ht="12.75" x14ac:dyDescent="0.2">
      <c r="A23" s="56">
        <v>1921</v>
      </c>
      <c r="B23" s="56">
        <v>3</v>
      </c>
      <c r="C23" s="67">
        <f t="shared" si="0"/>
        <v>7761</v>
      </c>
      <c r="D23" s="55">
        <v>6.88</v>
      </c>
      <c r="E23" s="55">
        <v>0.4975</v>
      </c>
      <c r="F23" s="55">
        <v>0.67249999999999999</v>
      </c>
      <c r="G23" s="55">
        <v>18.3</v>
      </c>
      <c r="H23" s="55" t="e">
        <f t="shared" si="4"/>
        <v>#REF!</v>
      </c>
      <c r="I23" s="55">
        <f>I21*10/12+I33*2/12</f>
        <v>4.958333333333333</v>
      </c>
      <c r="J23" s="55">
        <f t="shared" si="1"/>
        <v>89.939645901639324</v>
      </c>
      <c r="K23" s="55">
        <f t="shared" si="2"/>
        <v>6.503629918032785</v>
      </c>
      <c r="L23" s="55">
        <f t="shared" si="3"/>
        <v>8.7913389344262267</v>
      </c>
      <c r="M23" s="55">
        <f>J23/AVERAGE(L9:L22)</f>
        <v>8.8641145935545413</v>
      </c>
    </row>
    <row r="24" spans="1:13" ht="12.75" x14ac:dyDescent="0.2">
      <c r="A24" s="56">
        <v>1921</v>
      </c>
      <c r="B24" s="56">
        <v>4</v>
      </c>
      <c r="C24" s="67">
        <f t="shared" si="0"/>
        <v>7791</v>
      </c>
      <c r="D24" s="55">
        <v>6.91</v>
      </c>
      <c r="E24" s="55">
        <v>0.49330000000000002</v>
      </c>
      <c r="F24" s="55">
        <v>0.63</v>
      </c>
      <c r="G24" s="55">
        <v>18.100000000000001</v>
      </c>
      <c r="H24" s="55" t="e">
        <f t="shared" si="4"/>
        <v>#REF!</v>
      </c>
      <c r="I24" s="55">
        <f>I21*9/12+I33*3/12</f>
        <v>4.8925000000000001</v>
      </c>
      <c r="J24" s="55">
        <f t="shared" si="1"/>
        <v>91.329966298342526</v>
      </c>
      <c r="K24" s="55">
        <f t="shared" si="2"/>
        <v>6.5199815303867386</v>
      </c>
      <c r="L24" s="55">
        <f t="shared" si="3"/>
        <v>8.3267552486187828</v>
      </c>
      <c r="M24" s="55">
        <f>J24/AVERAGE(L9:L23)</f>
        <v>9.0820046652822715</v>
      </c>
    </row>
    <row r="25" spans="1:13" ht="12.75" x14ac:dyDescent="0.2">
      <c r="A25" s="56">
        <v>1921</v>
      </c>
      <c r="B25" s="56">
        <v>5</v>
      </c>
      <c r="C25" s="67">
        <f t="shared" si="0"/>
        <v>7822</v>
      </c>
      <c r="D25" s="55">
        <v>7.12</v>
      </c>
      <c r="E25" s="55">
        <v>0.48920000000000002</v>
      </c>
      <c r="F25" s="55">
        <v>0.58750000000000002</v>
      </c>
      <c r="G25" s="55">
        <v>17.7</v>
      </c>
      <c r="H25" s="55" t="e">
        <f t="shared" si="4"/>
        <v>#REF!</v>
      </c>
      <c r="I25" s="55">
        <f>I21*8/12+I33*4/12</f>
        <v>4.8266666666666662</v>
      </c>
      <c r="J25" s="55">
        <f t="shared" si="1"/>
        <v>96.232230508474558</v>
      </c>
      <c r="K25" s="55">
        <f t="shared" si="2"/>
        <v>6.6119111186440671</v>
      </c>
      <c r="L25" s="55">
        <f t="shared" si="3"/>
        <v>7.9405105932203384</v>
      </c>
      <c r="M25" s="55">
        <f>J25/AVERAGE(L9:L24)</f>
        <v>9.6734677934688182</v>
      </c>
    </row>
    <row r="26" spans="1:13" ht="12.75" x14ac:dyDescent="0.2">
      <c r="A26" s="56">
        <v>1921</v>
      </c>
      <c r="B26" s="56">
        <v>6</v>
      </c>
      <c r="C26" s="67">
        <f t="shared" si="0"/>
        <v>7852</v>
      </c>
      <c r="D26" s="55">
        <v>6.55</v>
      </c>
      <c r="E26" s="55">
        <v>0.48499999999999999</v>
      </c>
      <c r="F26" s="55">
        <v>0.54500000000000004</v>
      </c>
      <c r="G26" s="55">
        <v>17.600000000000001</v>
      </c>
      <c r="H26" s="55" t="e">
        <f t="shared" si="4"/>
        <v>#REF!</v>
      </c>
      <c r="I26" s="55">
        <f>I21*7/12+I33*5/12</f>
        <v>4.7608333333333333</v>
      </c>
      <c r="J26" s="55">
        <f t="shared" si="1"/>
        <v>89.031247159090881</v>
      </c>
      <c r="K26" s="55">
        <f t="shared" si="2"/>
        <v>6.5923900568181795</v>
      </c>
      <c r="L26" s="55">
        <f t="shared" si="3"/>
        <v>7.4079434659090886</v>
      </c>
      <c r="M26" s="55">
        <f>J26/AVERAGE(L9:L25)</f>
        <v>9.0571247028731268</v>
      </c>
    </row>
    <row r="27" spans="1:13" ht="12.75" x14ac:dyDescent="0.2">
      <c r="A27" s="56">
        <v>1921</v>
      </c>
      <c r="B27" s="56">
        <v>7</v>
      </c>
      <c r="C27" s="67">
        <f t="shared" si="0"/>
        <v>7883</v>
      </c>
      <c r="D27" s="55">
        <v>6.53</v>
      </c>
      <c r="E27" s="55">
        <v>0.48080000000000001</v>
      </c>
      <c r="F27" s="55">
        <v>0.50249999999999995</v>
      </c>
      <c r="G27" s="55">
        <v>17.7</v>
      </c>
      <c r="H27" s="55" t="e">
        <f t="shared" si="4"/>
        <v>#REF!</v>
      </c>
      <c r="I27" s="55">
        <f>I21*6/12+I33*6/12</f>
        <v>4.6950000000000003</v>
      </c>
      <c r="J27" s="55">
        <f t="shared" si="1"/>
        <v>88.257930508474558</v>
      </c>
      <c r="K27" s="55">
        <f t="shared" si="2"/>
        <v>6.4983787118644054</v>
      </c>
      <c r="L27" s="55">
        <f t="shared" si="3"/>
        <v>6.7916707627118624</v>
      </c>
      <c r="M27" s="55">
        <f>J27/AVERAGE(L9:L26)</f>
        <v>9.1030621257898456</v>
      </c>
    </row>
    <row r="28" spans="1:13" ht="12.75" x14ac:dyDescent="0.2">
      <c r="A28" s="56">
        <v>1921</v>
      </c>
      <c r="B28" s="56">
        <v>8</v>
      </c>
      <c r="C28" s="67">
        <f t="shared" si="0"/>
        <v>7914</v>
      </c>
      <c r="D28" s="55">
        <v>6.45</v>
      </c>
      <c r="E28" s="55">
        <v>0.47670000000000001</v>
      </c>
      <c r="F28" s="55">
        <v>0.46</v>
      </c>
      <c r="G28" s="55">
        <v>17.7</v>
      </c>
      <c r="H28" s="55" t="e">
        <f t="shared" si="4"/>
        <v>#REF!</v>
      </c>
      <c r="I28" s="55">
        <f>I21*5/12+I33*7/12</f>
        <v>4.6291666666666664</v>
      </c>
      <c r="J28" s="55">
        <f t="shared" si="1"/>
        <v>87.176669491525416</v>
      </c>
      <c r="K28" s="55">
        <f t="shared" si="2"/>
        <v>6.4429640847457623</v>
      </c>
      <c r="L28" s="55">
        <f t="shared" si="3"/>
        <v>6.2172508474576267</v>
      </c>
      <c r="M28" s="55">
        <f>J28/AVERAGE(L9:L27)</f>
        <v>9.1355424105188519</v>
      </c>
    </row>
    <row r="29" spans="1:13" ht="12.75" x14ac:dyDescent="0.2">
      <c r="A29" s="56">
        <v>1921</v>
      </c>
      <c r="B29" s="56">
        <v>9</v>
      </c>
      <c r="C29" s="67">
        <f t="shared" si="0"/>
        <v>7944</v>
      </c>
      <c r="D29" s="55">
        <v>6.61</v>
      </c>
      <c r="E29" s="55">
        <v>0.47249999999999998</v>
      </c>
      <c r="F29" s="55">
        <v>0.41749999999999998</v>
      </c>
      <c r="G29" s="55">
        <v>17.5</v>
      </c>
      <c r="H29" s="55" t="e">
        <f t="shared" si="4"/>
        <v>#REF!</v>
      </c>
      <c r="I29" s="55">
        <f>I21*4/12+I33*8/12</f>
        <v>4.5633333333333335</v>
      </c>
      <c r="J29" s="55">
        <f t="shared" si="1"/>
        <v>90.360210857142846</v>
      </c>
      <c r="K29" s="55">
        <f t="shared" si="2"/>
        <v>6.4591829999999986</v>
      </c>
      <c r="L29" s="55">
        <f t="shared" si="3"/>
        <v>5.7073204285714274</v>
      </c>
      <c r="M29" s="55">
        <f>J29/AVERAGE(L9:L28)</f>
        <v>9.6370695368468891</v>
      </c>
    </row>
    <row r="30" spans="1:13" ht="12.75" x14ac:dyDescent="0.2">
      <c r="A30" s="56">
        <v>1921</v>
      </c>
      <c r="B30" s="56">
        <v>1</v>
      </c>
      <c r="C30" s="67">
        <f t="shared" si="0"/>
        <v>7702</v>
      </c>
      <c r="D30" s="55">
        <v>6.7</v>
      </c>
      <c r="E30" s="55">
        <v>0.46829999999999999</v>
      </c>
      <c r="F30" s="55">
        <v>0.375</v>
      </c>
      <c r="G30" s="55">
        <v>17.5</v>
      </c>
      <c r="H30" s="55" t="e">
        <f t="shared" si="4"/>
        <v>#REF!</v>
      </c>
      <c r="I30" s="55">
        <f>I21*3/12+I33*9/12</f>
        <v>4.4974999999999996</v>
      </c>
      <c r="J30" s="55">
        <f t="shared" si="1"/>
        <v>91.59053142857141</v>
      </c>
      <c r="K30" s="55">
        <f t="shared" si="2"/>
        <v>6.4017680399999985</v>
      </c>
      <c r="L30" s="55">
        <f t="shared" si="3"/>
        <v>5.1263357142857133</v>
      </c>
      <c r="M30" s="55">
        <f>J30/AVERAGE(L9:L29)</f>
        <v>9.9537592077198553</v>
      </c>
    </row>
    <row r="31" spans="1:13" ht="12.75" x14ac:dyDescent="0.2">
      <c r="A31" s="56">
        <v>1921</v>
      </c>
      <c r="B31" s="56">
        <v>11</v>
      </c>
      <c r="C31" s="67">
        <f t="shared" si="0"/>
        <v>8005</v>
      </c>
      <c r="D31" s="55">
        <v>7.06</v>
      </c>
      <c r="E31" s="55">
        <v>0.4642</v>
      </c>
      <c r="F31" s="55">
        <v>0.33250000000000002</v>
      </c>
      <c r="G31" s="55">
        <v>17.399999999999999</v>
      </c>
      <c r="H31" s="55" t="e">
        <f t="shared" si="4"/>
        <v>#REF!</v>
      </c>
      <c r="I31" s="55">
        <f>I21*2/12+I33*10/12</f>
        <v>4.4316666666666666</v>
      </c>
      <c r="J31" s="55">
        <f t="shared" si="1"/>
        <v>97.066479310344818</v>
      </c>
      <c r="K31" s="55">
        <f t="shared" si="2"/>
        <v>6.3821897586206893</v>
      </c>
      <c r="L31" s="55">
        <f t="shared" si="3"/>
        <v>4.5714737068965512</v>
      </c>
      <c r="M31" s="55">
        <f>J31/AVERAGE(L9:L30)</f>
        <v>10.765591685234259</v>
      </c>
    </row>
    <row r="32" spans="1:13" ht="12.75" x14ac:dyDescent="0.2">
      <c r="A32" s="56">
        <v>1921</v>
      </c>
      <c r="B32" s="56">
        <v>12</v>
      </c>
      <c r="C32" s="67">
        <f t="shared" si="0"/>
        <v>8036</v>
      </c>
      <c r="D32" s="55">
        <v>7.31</v>
      </c>
      <c r="E32" s="55">
        <v>0.46</v>
      </c>
      <c r="F32" s="55">
        <v>0.28999999999999998</v>
      </c>
      <c r="G32" s="55">
        <v>17.3</v>
      </c>
      <c r="H32" s="55" t="e">
        <f t="shared" si="4"/>
        <v>#REF!</v>
      </c>
      <c r="I32" s="55">
        <f>I21*1/12+I33*11/12</f>
        <v>4.3658333333333328</v>
      </c>
      <c r="J32" s="55">
        <f t="shared" si="1"/>
        <v>101.08462369942194</v>
      </c>
      <c r="K32" s="55">
        <f t="shared" si="2"/>
        <v>6.3610023121387274</v>
      </c>
      <c r="L32" s="55">
        <f t="shared" si="3"/>
        <v>4.0101971098265885</v>
      </c>
      <c r="M32" s="55">
        <f>J32/AVERAGE(L9:L31)</f>
        <v>11.456806274144782</v>
      </c>
    </row>
    <row r="33" spans="1:13" ht="12.75" x14ac:dyDescent="0.2">
      <c r="A33" s="56">
        <v>1922</v>
      </c>
      <c r="B33" s="56">
        <v>1</v>
      </c>
      <c r="C33" s="67">
        <f t="shared" si="0"/>
        <v>8067</v>
      </c>
      <c r="D33" s="55">
        <v>7.3</v>
      </c>
      <c r="E33" s="55">
        <v>0.4642</v>
      </c>
      <c r="F33" s="55">
        <v>0.32329999999999998</v>
      </c>
      <c r="G33" s="55">
        <v>16.899999999999999</v>
      </c>
      <c r="H33" s="55" t="e">
        <f t="shared" si="4"/>
        <v>#REF!</v>
      </c>
      <c r="I33" s="55">
        <v>4.3</v>
      </c>
      <c r="J33" s="55">
        <f t="shared" si="1"/>
        <v>103.33560355029584</v>
      </c>
      <c r="K33" s="55">
        <f t="shared" si="2"/>
        <v>6.5710119408284013</v>
      </c>
      <c r="L33" s="55">
        <f t="shared" si="3"/>
        <v>4.5764932366863897</v>
      </c>
      <c r="M33" s="55">
        <f>J33/AVERAGE(L9:L32)</f>
        <v>11.984317718079742</v>
      </c>
    </row>
    <row r="34" spans="1:13" ht="12.75" x14ac:dyDescent="0.2">
      <c r="A34" s="56">
        <v>1922</v>
      </c>
      <c r="B34" s="56">
        <v>2</v>
      </c>
      <c r="C34" s="67">
        <f t="shared" si="0"/>
        <v>8095</v>
      </c>
      <c r="D34" s="55">
        <v>7.46</v>
      </c>
      <c r="E34" s="55">
        <v>0.46829999999999999</v>
      </c>
      <c r="F34" s="55">
        <v>0.35670000000000002</v>
      </c>
      <c r="G34" s="55">
        <v>16.899999999999999</v>
      </c>
      <c r="H34" s="55" t="e">
        <f t="shared" si="4"/>
        <v>#REF!</v>
      </c>
      <c r="I34" s="55">
        <f>I33*11/12+I45*1/12</f>
        <v>4.3049999999999997</v>
      </c>
      <c r="J34" s="55">
        <f t="shared" si="1"/>
        <v>105.60049349112425</v>
      </c>
      <c r="K34" s="55">
        <f t="shared" si="2"/>
        <v>6.6290497455621296</v>
      </c>
      <c r="L34" s="55">
        <f t="shared" si="3"/>
        <v>5.0492890118343192</v>
      </c>
      <c r="M34" s="55">
        <f>J34/AVERAGE(L9:L33)</f>
        <v>12.481257136021245</v>
      </c>
    </row>
    <row r="35" spans="1:13" ht="12.75" x14ac:dyDescent="0.2">
      <c r="A35" s="56">
        <v>1922</v>
      </c>
      <c r="B35" s="56">
        <v>3</v>
      </c>
      <c r="C35" s="67">
        <f t="shared" si="0"/>
        <v>8126</v>
      </c>
      <c r="D35" s="55">
        <v>7.74</v>
      </c>
      <c r="E35" s="55">
        <v>0.47249999999999998</v>
      </c>
      <c r="F35" s="55">
        <v>0.39</v>
      </c>
      <c r="G35" s="55">
        <v>16.7</v>
      </c>
      <c r="H35" s="55" t="e">
        <f t="shared" si="4"/>
        <v>#REF!</v>
      </c>
      <c r="I35" s="55">
        <f>I33*10/12+I45*2/12</f>
        <v>4.3100000000000005</v>
      </c>
      <c r="J35" s="55">
        <f t="shared" si="1"/>
        <v>110.87619520958083</v>
      </c>
      <c r="K35" s="55">
        <f t="shared" si="2"/>
        <v>6.7686049401197588</v>
      </c>
      <c r="L35" s="55">
        <f t="shared" si="3"/>
        <v>5.5867850299401196</v>
      </c>
      <c r="M35" s="55">
        <f>J35/AVERAGE(L9:L34)</f>
        <v>13.311240026895431</v>
      </c>
    </row>
    <row r="36" spans="1:13" ht="12.75" x14ac:dyDescent="0.2">
      <c r="A36" s="56">
        <v>1922</v>
      </c>
      <c r="B36" s="56">
        <v>4</v>
      </c>
      <c r="C36" s="67">
        <f t="shared" si="0"/>
        <v>8156</v>
      </c>
      <c r="D36" s="55">
        <v>8.2100000000000009</v>
      </c>
      <c r="E36" s="55">
        <v>0.47670000000000001</v>
      </c>
      <c r="F36" s="55">
        <v>0.42330000000000001</v>
      </c>
      <c r="G36" s="55">
        <v>16.7</v>
      </c>
      <c r="H36" s="55" t="e">
        <f t="shared" si="4"/>
        <v>#REF!</v>
      </c>
      <c r="I36" s="55">
        <f>I33*9/12+I45*3/12</f>
        <v>4.3149999999999995</v>
      </c>
      <c r="J36" s="55">
        <f t="shared" si="1"/>
        <v>117.60898742514971</v>
      </c>
      <c r="K36" s="55">
        <f t="shared" si="2"/>
        <v>6.8287703173652687</v>
      </c>
      <c r="L36" s="55">
        <f t="shared" si="3"/>
        <v>6.0638105209580839</v>
      </c>
      <c r="M36" s="55">
        <f>J36/AVERAGE(L9:L35)</f>
        <v>14.293866199770887</v>
      </c>
    </row>
    <row r="37" spans="1:13" ht="12.75" x14ac:dyDescent="0.2">
      <c r="A37" s="56">
        <v>1922</v>
      </c>
      <c r="B37" s="56">
        <v>5</v>
      </c>
      <c r="C37" s="67">
        <f t="shared" si="0"/>
        <v>8187</v>
      </c>
      <c r="D37" s="55">
        <v>8.5299999999999994</v>
      </c>
      <c r="E37" s="55">
        <v>0.48080000000000001</v>
      </c>
      <c r="F37" s="55">
        <v>0.45669999999999999</v>
      </c>
      <c r="G37" s="55">
        <v>16.7</v>
      </c>
      <c r="H37" s="55" t="e">
        <f t="shared" si="4"/>
        <v>#REF!</v>
      </c>
      <c r="I37" s="55">
        <f>I33*8/12+I45*4/12</f>
        <v>4.32</v>
      </c>
      <c r="J37" s="55">
        <f t="shared" si="1"/>
        <v>122.19301616766465</v>
      </c>
      <c r="K37" s="55">
        <f t="shared" si="2"/>
        <v>6.8875031856287414</v>
      </c>
      <c r="L37" s="55">
        <f t="shared" si="3"/>
        <v>6.5422685209580829</v>
      </c>
      <c r="M37" s="55">
        <f>J37/AVERAGE(L9:L36)</f>
        <v>14.991823750970257</v>
      </c>
    </row>
    <row r="38" spans="1:13" ht="12.75" x14ac:dyDescent="0.2">
      <c r="A38" s="56">
        <v>1922</v>
      </c>
      <c r="B38" s="56">
        <v>6</v>
      </c>
      <c r="C38" s="67">
        <f t="shared" si="0"/>
        <v>8217</v>
      </c>
      <c r="D38" s="55">
        <v>8.4499999999999993</v>
      </c>
      <c r="E38" s="55">
        <v>0.48499999999999999</v>
      </c>
      <c r="F38" s="55">
        <v>0.49</v>
      </c>
      <c r="G38" s="55">
        <v>16.7</v>
      </c>
      <c r="H38" s="55" t="e">
        <f t="shared" si="4"/>
        <v>#REF!</v>
      </c>
      <c r="I38" s="55">
        <f>I33*7/12+I45*5/12</f>
        <v>4.3250000000000002</v>
      </c>
      <c r="J38" s="55">
        <f t="shared" si="1"/>
        <v>121.0470089820359</v>
      </c>
      <c r="K38" s="55">
        <f t="shared" si="2"/>
        <v>6.9476685628742505</v>
      </c>
      <c r="L38" s="55">
        <f t="shared" si="3"/>
        <v>7.0192940119760463</v>
      </c>
      <c r="M38" s="55">
        <f>J38/AVERAGE(L9:L37)</f>
        <v>14.952968250495303</v>
      </c>
    </row>
    <row r="39" spans="1:13" ht="12.75" x14ac:dyDescent="0.2">
      <c r="A39" s="56">
        <v>1922</v>
      </c>
      <c r="B39" s="56">
        <v>7</v>
      </c>
      <c r="C39" s="67">
        <f t="shared" si="0"/>
        <v>8248</v>
      </c>
      <c r="D39" s="55">
        <v>8.51</v>
      </c>
      <c r="E39" s="55">
        <v>0.48920000000000002</v>
      </c>
      <c r="F39" s="55">
        <v>0.52329999999999999</v>
      </c>
      <c r="G39" s="55">
        <v>16.8</v>
      </c>
      <c r="H39" s="55" t="e">
        <f t="shared" si="4"/>
        <v>#REF!</v>
      </c>
      <c r="I39" s="55">
        <f>I33*6/12+I45*6/12</f>
        <v>4.33</v>
      </c>
      <c r="J39" s="55">
        <f t="shared" si="1"/>
        <v>121.18088035714283</v>
      </c>
      <c r="K39" s="55">
        <f t="shared" si="2"/>
        <v>6.9661206428571418</v>
      </c>
      <c r="L39" s="55">
        <f t="shared" si="3"/>
        <v>7.4516985535714264</v>
      </c>
      <c r="M39" s="55">
        <f>J39/AVERAGE(L9:L38)</f>
        <v>15.036117823576594</v>
      </c>
    </row>
    <row r="40" spans="1:13" ht="12.75" x14ac:dyDescent="0.2">
      <c r="A40" s="56">
        <v>1922</v>
      </c>
      <c r="B40" s="56">
        <v>8</v>
      </c>
      <c r="C40" s="67">
        <f t="shared" si="0"/>
        <v>8279</v>
      </c>
      <c r="D40" s="55">
        <v>8.83</v>
      </c>
      <c r="E40" s="55">
        <v>0.49330000000000002</v>
      </c>
      <c r="F40" s="55">
        <v>0.55669999999999997</v>
      </c>
      <c r="G40" s="55">
        <v>16.600000000000001</v>
      </c>
      <c r="H40" s="55" t="e">
        <f t="shared" si="4"/>
        <v>#REF!</v>
      </c>
      <c r="I40" s="55">
        <f>I33*5/12+I45*7/12</f>
        <v>4.335</v>
      </c>
      <c r="J40" s="55">
        <f t="shared" si="1"/>
        <v>127.25253433734935</v>
      </c>
      <c r="K40" s="55">
        <f t="shared" si="2"/>
        <v>7.1091364879518055</v>
      </c>
      <c r="L40" s="55">
        <f t="shared" si="3"/>
        <v>8.0228183313252988</v>
      </c>
      <c r="M40" s="55">
        <f>J40/AVERAGE(L9:L39)</f>
        <v>15.827982829864736</v>
      </c>
    </row>
    <row r="41" spans="1:13" ht="12.75" x14ac:dyDescent="0.2">
      <c r="A41" s="56">
        <v>1922</v>
      </c>
      <c r="B41" s="56">
        <v>9</v>
      </c>
      <c r="C41" s="67">
        <f t="shared" si="0"/>
        <v>8309</v>
      </c>
      <c r="D41" s="55">
        <v>9.06</v>
      </c>
      <c r="E41" s="55">
        <v>0.4975</v>
      </c>
      <c r="F41" s="55">
        <v>0.59</v>
      </c>
      <c r="G41" s="55">
        <v>16.600000000000001</v>
      </c>
      <c r="H41" s="55" t="e">
        <f t="shared" si="4"/>
        <v>#REF!</v>
      </c>
      <c r="I41" s="55">
        <f>I33*4/12+I45*8/12</f>
        <v>4.34</v>
      </c>
      <c r="J41" s="55">
        <f t="shared" si="1"/>
        <v>130.56715301204815</v>
      </c>
      <c r="K41" s="55">
        <f t="shared" si="2"/>
        <v>7.1696643072289135</v>
      </c>
      <c r="L41" s="55">
        <f t="shared" si="3"/>
        <v>8.5027174698795154</v>
      </c>
      <c r="M41" s="55">
        <f>J41/AVERAGE(L9:L40)</f>
        <v>16.241330170345584</v>
      </c>
    </row>
    <row r="42" spans="1:13" ht="12.75" x14ac:dyDescent="0.2">
      <c r="A42" s="56">
        <v>1922</v>
      </c>
      <c r="B42" s="56">
        <v>1</v>
      </c>
      <c r="C42" s="67">
        <f t="shared" si="0"/>
        <v>8067</v>
      </c>
      <c r="D42" s="55">
        <v>9.26</v>
      </c>
      <c r="E42" s="55">
        <v>0.50170000000000003</v>
      </c>
      <c r="F42" s="55">
        <v>0.62329999999999997</v>
      </c>
      <c r="G42" s="55">
        <v>16.7</v>
      </c>
      <c r="H42" s="55" t="e">
        <f t="shared" si="4"/>
        <v>#REF!</v>
      </c>
      <c r="I42" s="55">
        <f>I33*3/12+I45*9/12</f>
        <v>4.3449999999999998</v>
      </c>
      <c r="J42" s="55">
        <f t="shared" si="1"/>
        <v>132.65033173652694</v>
      </c>
      <c r="K42" s="55">
        <f t="shared" si="2"/>
        <v>7.1868975628742513</v>
      </c>
      <c r="L42" s="55">
        <f t="shared" si="3"/>
        <v>8.9288284850299373</v>
      </c>
      <c r="M42" s="55">
        <f>J42/AVERAGE(L9:L41)</f>
        <v>16.471678381234693</v>
      </c>
    </row>
    <row r="43" spans="1:13" ht="12.75" x14ac:dyDescent="0.2">
      <c r="A43" s="56">
        <v>1922</v>
      </c>
      <c r="B43" s="56">
        <v>11</v>
      </c>
      <c r="C43" s="67">
        <f t="shared" si="0"/>
        <v>8370</v>
      </c>
      <c r="D43" s="55">
        <v>8.8000000000000007</v>
      </c>
      <c r="E43" s="55">
        <v>0.50580000000000003</v>
      </c>
      <c r="F43" s="55">
        <v>0.65669999999999995</v>
      </c>
      <c r="G43" s="55">
        <v>16.8</v>
      </c>
      <c r="H43" s="55" t="e">
        <f t="shared" si="4"/>
        <v>#REF!</v>
      </c>
      <c r="I43" s="55">
        <f>I33*2/12+I45*10/12</f>
        <v>4.3499999999999996</v>
      </c>
      <c r="J43" s="55">
        <f t="shared" si="1"/>
        <v>125.31042857142855</v>
      </c>
      <c r="K43" s="55">
        <f t="shared" si="2"/>
        <v>7.2025016785714273</v>
      </c>
      <c r="L43" s="55">
        <f t="shared" si="3"/>
        <v>9.3512907321428536</v>
      </c>
      <c r="M43" s="55">
        <f>J43/AVERAGE(L9:L42)</f>
        <v>15.510655613011561</v>
      </c>
    </row>
    <row r="44" spans="1:13" ht="12.75" x14ac:dyDescent="0.2">
      <c r="A44" s="56">
        <v>1922</v>
      </c>
      <c r="B44" s="56">
        <v>12</v>
      </c>
      <c r="C44" s="67">
        <f t="shared" si="0"/>
        <v>8401</v>
      </c>
      <c r="D44" s="55">
        <v>8.7799999999999994</v>
      </c>
      <c r="E44" s="55">
        <v>0.51</v>
      </c>
      <c r="F44" s="55">
        <v>0.69</v>
      </c>
      <c r="G44" s="55">
        <v>16.899999999999999</v>
      </c>
      <c r="H44" s="55" t="e">
        <f t="shared" si="4"/>
        <v>#REF!</v>
      </c>
      <c r="I44" s="55">
        <f>I33*1/12+I45*11/12</f>
        <v>4.3549999999999995</v>
      </c>
      <c r="J44" s="55">
        <f t="shared" si="1"/>
        <v>124.28583550295856</v>
      </c>
      <c r="K44" s="55">
        <f t="shared" si="2"/>
        <v>7.2193366863905322</v>
      </c>
      <c r="L44" s="55">
        <f t="shared" si="3"/>
        <v>9.7673378698224838</v>
      </c>
      <c r="M44" s="55">
        <f>J44/AVERAGE(L9:L43)</f>
        <v>15.314924106738632</v>
      </c>
    </row>
    <row r="45" spans="1:13" ht="12.75" x14ac:dyDescent="0.2">
      <c r="A45" s="56">
        <v>1923</v>
      </c>
      <c r="B45" s="56">
        <v>1</v>
      </c>
      <c r="C45" s="67">
        <f t="shared" si="0"/>
        <v>8432</v>
      </c>
      <c r="D45" s="55">
        <v>8.9</v>
      </c>
      <c r="E45" s="55">
        <v>0.51170000000000004</v>
      </c>
      <c r="F45" s="55">
        <v>0.71419999999999995</v>
      </c>
      <c r="G45" s="55">
        <v>16.8</v>
      </c>
      <c r="H45" s="55" t="e">
        <f t="shared" si="4"/>
        <v>#REF!</v>
      </c>
      <c r="I45" s="55">
        <v>4.3600000000000003</v>
      </c>
      <c r="J45" s="55">
        <f t="shared" si="1"/>
        <v>126.73441071428569</v>
      </c>
      <c r="K45" s="55">
        <f t="shared" si="2"/>
        <v>7.2865166249999991</v>
      </c>
      <c r="L45" s="55">
        <f t="shared" si="3"/>
        <v>10.170080464285711</v>
      </c>
      <c r="M45" s="55">
        <f>J45/AVERAGE(L9:L44)</f>
        <v>15.528836934983806</v>
      </c>
    </row>
    <row r="46" spans="1:13" ht="12.75" x14ac:dyDescent="0.2">
      <c r="A46" s="56">
        <v>1923</v>
      </c>
      <c r="B46" s="56">
        <v>2</v>
      </c>
      <c r="C46" s="67">
        <f t="shared" si="0"/>
        <v>8460</v>
      </c>
      <c r="D46" s="55">
        <v>9.2799999999999994</v>
      </c>
      <c r="E46" s="55">
        <v>0.51329999999999998</v>
      </c>
      <c r="F46" s="55">
        <v>0.73829999999999996</v>
      </c>
      <c r="G46" s="55">
        <v>16.8</v>
      </c>
      <c r="H46" s="55" t="e">
        <f t="shared" si="4"/>
        <v>#REF!</v>
      </c>
      <c r="I46" s="55">
        <f>I45*11/12+I57*1/12</f>
        <v>4.335</v>
      </c>
      <c r="J46" s="55">
        <f t="shared" si="1"/>
        <v>132.1455428571428</v>
      </c>
      <c r="K46" s="55">
        <f t="shared" si="2"/>
        <v>7.3093003392857119</v>
      </c>
      <c r="L46" s="55">
        <f t="shared" si="3"/>
        <v>10.513260160714283</v>
      </c>
      <c r="M46" s="55">
        <f>J46/AVERAGE(L9:L45)</f>
        <v>16.084860072901371</v>
      </c>
    </row>
    <row r="47" spans="1:13" ht="12.75" x14ac:dyDescent="0.2">
      <c r="A47" s="56">
        <v>1923</v>
      </c>
      <c r="B47" s="56">
        <v>3</v>
      </c>
      <c r="C47" s="67">
        <f t="shared" si="0"/>
        <v>8491</v>
      </c>
      <c r="D47" s="55">
        <v>9.43</v>
      </c>
      <c r="E47" s="55">
        <v>0.51500000000000001</v>
      </c>
      <c r="F47" s="55">
        <v>0.76249999999999996</v>
      </c>
      <c r="G47" s="55">
        <v>16.8</v>
      </c>
      <c r="H47" s="55" t="e">
        <f t="shared" si="4"/>
        <v>#REF!</v>
      </c>
      <c r="I47" s="55">
        <f>I45*10/12+I57*2/12</f>
        <v>4.3099999999999996</v>
      </c>
      <c r="J47" s="55">
        <f t="shared" si="1"/>
        <v>134.28151607142854</v>
      </c>
      <c r="K47" s="55">
        <f t="shared" si="2"/>
        <v>7.3335080357142841</v>
      </c>
      <c r="L47" s="55">
        <f t="shared" si="3"/>
        <v>10.857863839285711</v>
      </c>
      <c r="M47" s="55">
        <f>J47/AVERAGE(L9:L46)</f>
        <v>16.225432239266102</v>
      </c>
    </row>
    <row r="48" spans="1:13" ht="12.75" x14ac:dyDescent="0.2">
      <c r="A48" s="56">
        <v>1923</v>
      </c>
      <c r="B48" s="56">
        <v>4</v>
      </c>
      <c r="C48" s="67">
        <f t="shared" si="0"/>
        <v>8521</v>
      </c>
      <c r="D48" s="55">
        <v>9.1</v>
      </c>
      <c r="E48" s="55">
        <v>0.51670000000000005</v>
      </c>
      <c r="F48" s="55">
        <v>0.78669999999999995</v>
      </c>
      <c r="G48" s="55">
        <v>16.899999999999999</v>
      </c>
      <c r="H48" s="55" t="e">
        <f t="shared" si="4"/>
        <v>#REF!</v>
      </c>
      <c r="I48" s="55">
        <f>I45*9/12+I57*3/12</f>
        <v>4.2850000000000001</v>
      </c>
      <c r="J48" s="55">
        <f t="shared" si="1"/>
        <v>128.81561538461537</v>
      </c>
      <c r="K48" s="55">
        <f t="shared" si="2"/>
        <v>7.3141789526627221</v>
      </c>
      <c r="L48" s="55">
        <f t="shared" si="3"/>
        <v>11.13618072781065</v>
      </c>
      <c r="M48" s="55">
        <f>J48/AVERAGE(L9:L47)</f>
        <v>15.441459031317187</v>
      </c>
    </row>
    <row r="49" spans="1:13" ht="12.75" x14ac:dyDescent="0.2">
      <c r="A49" s="56">
        <v>1923</v>
      </c>
      <c r="B49" s="56">
        <v>5</v>
      </c>
      <c r="C49" s="67">
        <f t="shared" si="0"/>
        <v>8552</v>
      </c>
      <c r="D49" s="55">
        <v>8.67</v>
      </c>
      <c r="E49" s="55">
        <v>0.51829999999999998</v>
      </c>
      <c r="F49" s="55">
        <v>0.81079999999999997</v>
      </c>
      <c r="G49" s="55">
        <v>16.899999999999999</v>
      </c>
      <c r="H49" s="55" t="e">
        <f t="shared" si="4"/>
        <v>#REF!</v>
      </c>
      <c r="I49" s="55">
        <f>I45*8/12+I57*4/12</f>
        <v>4.26</v>
      </c>
      <c r="J49" s="55">
        <f t="shared" si="1"/>
        <v>122.72872366863905</v>
      </c>
      <c r="K49" s="55">
        <f t="shared" si="2"/>
        <v>7.3368278520710053</v>
      </c>
      <c r="L49" s="55">
        <f t="shared" si="3"/>
        <v>11.477329775147927</v>
      </c>
      <c r="M49" s="55">
        <f>J49/AVERAGE(L9:L48)</f>
        <v>14.589647596434153</v>
      </c>
    </row>
    <row r="50" spans="1:13" ht="12.75" x14ac:dyDescent="0.2">
      <c r="A50" s="56">
        <v>1923</v>
      </c>
      <c r="B50" s="56">
        <v>6</v>
      </c>
      <c r="C50" s="67">
        <f t="shared" si="0"/>
        <v>8582</v>
      </c>
      <c r="D50" s="55">
        <v>8.34</v>
      </c>
      <c r="E50" s="55">
        <v>0.52</v>
      </c>
      <c r="F50" s="55">
        <v>0.83499999999999996</v>
      </c>
      <c r="G50" s="55">
        <v>17</v>
      </c>
      <c r="H50" s="55" t="e">
        <f t="shared" si="4"/>
        <v>#REF!</v>
      </c>
      <c r="I50" s="55">
        <f>I45*7/12+I57*5/12</f>
        <v>4.2349999999999994</v>
      </c>
      <c r="J50" s="55">
        <f t="shared" si="1"/>
        <v>117.36293294117644</v>
      </c>
      <c r="K50" s="55">
        <f t="shared" si="2"/>
        <v>7.3175929411764695</v>
      </c>
      <c r="L50" s="55">
        <f t="shared" si="3"/>
        <v>11.750365588235292</v>
      </c>
      <c r="M50" s="55">
        <f>J50/AVERAGE(L9:L49)</f>
        <v>13.828871484176775</v>
      </c>
    </row>
    <row r="51" spans="1:13" ht="12.75" x14ac:dyDescent="0.2">
      <c r="A51" s="56">
        <v>1923</v>
      </c>
      <c r="B51" s="56">
        <v>7</v>
      </c>
      <c r="C51" s="67">
        <f t="shared" si="0"/>
        <v>8613</v>
      </c>
      <c r="D51" s="55">
        <v>8.06</v>
      </c>
      <c r="E51" s="55">
        <v>0.52170000000000005</v>
      </c>
      <c r="F51" s="55">
        <v>0.85919999999999996</v>
      </c>
      <c r="G51" s="55">
        <v>17.2</v>
      </c>
      <c r="H51" s="55" t="e">
        <f t="shared" si="4"/>
        <v>#REF!</v>
      </c>
      <c r="I51" s="55">
        <f>I45*6/12+I57*6/12</f>
        <v>4.21</v>
      </c>
      <c r="J51" s="55">
        <f t="shared" si="1"/>
        <v>112.10382209302324</v>
      </c>
      <c r="K51" s="55">
        <f t="shared" si="2"/>
        <v>7.2561493779069766</v>
      </c>
      <c r="L51" s="55">
        <f t="shared" si="3"/>
        <v>11.950323069767441</v>
      </c>
      <c r="M51" s="55">
        <f>J51/AVERAGE(L9:L50)</f>
        <v>13.089346617724106</v>
      </c>
    </row>
    <row r="52" spans="1:13" ht="12.75" x14ac:dyDescent="0.2">
      <c r="A52" s="56">
        <v>1923</v>
      </c>
      <c r="B52" s="56">
        <v>8</v>
      </c>
      <c r="C52" s="67">
        <f t="shared" si="0"/>
        <v>8644</v>
      </c>
      <c r="D52" s="55">
        <v>8.1</v>
      </c>
      <c r="E52" s="55">
        <v>0.52329999999999999</v>
      </c>
      <c r="F52" s="55">
        <v>0.88329999999999997</v>
      </c>
      <c r="G52" s="55">
        <v>17.100000000000001</v>
      </c>
      <c r="H52" s="55" t="e">
        <f t="shared" si="4"/>
        <v>#REF!</v>
      </c>
      <c r="I52" s="55">
        <f>I45*5/12+I57*7/12</f>
        <v>4.1849999999999996</v>
      </c>
      <c r="J52" s="55">
        <f t="shared" si="1"/>
        <v>113.31899999999996</v>
      </c>
      <c r="K52" s="55">
        <f t="shared" si="2"/>
        <v>7.3209669999999978</v>
      </c>
      <c r="L52" s="55">
        <f t="shared" si="3"/>
        <v>12.357366999999996</v>
      </c>
      <c r="M52" s="55">
        <f>J52/AVERAGE(L9:L51)</f>
        <v>13.110695587080482</v>
      </c>
    </row>
    <row r="53" spans="1:13" ht="12.75" x14ac:dyDescent="0.2">
      <c r="A53" s="56">
        <v>1923</v>
      </c>
      <c r="B53" s="56">
        <v>9</v>
      </c>
      <c r="C53" s="67">
        <f t="shared" si="0"/>
        <v>8674</v>
      </c>
      <c r="D53" s="55">
        <v>8.15</v>
      </c>
      <c r="E53" s="55">
        <v>0.52500000000000002</v>
      </c>
      <c r="F53" s="55">
        <v>0.90749999999999997</v>
      </c>
      <c r="G53" s="55">
        <v>17.2</v>
      </c>
      <c r="H53" s="55" t="e">
        <f t="shared" si="4"/>
        <v>#REF!</v>
      </c>
      <c r="I53" s="55">
        <f>I45*4/12+I57*8/12</f>
        <v>4.16</v>
      </c>
      <c r="J53" s="55">
        <f t="shared" si="1"/>
        <v>113.35560174418603</v>
      </c>
      <c r="K53" s="55">
        <f t="shared" si="2"/>
        <v>7.3020479651162784</v>
      </c>
      <c r="L53" s="55">
        <f t="shared" si="3"/>
        <v>12.622111482558138</v>
      </c>
      <c r="M53" s="55">
        <f>J53/AVERAGE(L9:L52)</f>
        <v>12.988085927090518</v>
      </c>
    </row>
    <row r="54" spans="1:13" ht="12.75" x14ac:dyDescent="0.2">
      <c r="A54" s="56">
        <v>1923</v>
      </c>
      <c r="B54" s="56">
        <v>1</v>
      </c>
      <c r="C54" s="67">
        <f t="shared" si="0"/>
        <v>8432</v>
      </c>
      <c r="D54" s="55">
        <v>8.0299999999999994</v>
      </c>
      <c r="E54" s="55">
        <v>0.52669999999999995</v>
      </c>
      <c r="F54" s="55">
        <v>0.93169999999999997</v>
      </c>
      <c r="G54" s="55">
        <v>17.3</v>
      </c>
      <c r="H54" s="55" t="e">
        <f t="shared" si="4"/>
        <v>#REF!</v>
      </c>
      <c r="I54" s="55">
        <f>I45*3/12+I57*9/12</f>
        <v>4.1349999999999998</v>
      </c>
      <c r="J54" s="55">
        <f t="shared" si="1"/>
        <v>111.04097514450864</v>
      </c>
      <c r="K54" s="55">
        <f t="shared" si="2"/>
        <v>7.2833476473988421</v>
      </c>
      <c r="L54" s="55">
        <f t="shared" si="3"/>
        <v>12.883795335260112</v>
      </c>
      <c r="M54" s="55">
        <f>J54/AVERAGE(L9:L53)</f>
        <v>12.597958885267072</v>
      </c>
    </row>
    <row r="55" spans="1:13" ht="12.75" x14ac:dyDescent="0.2">
      <c r="A55" s="56">
        <v>1923</v>
      </c>
      <c r="B55" s="56">
        <v>11</v>
      </c>
      <c r="C55" s="67">
        <f t="shared" si="0"/>
        <v>8735</v>
      </c>
      <c r="D55" s="55">
        <v>8.27</v>
      </c>
      <c r="E55" s="55">
        <v>0.52829999999999999</v>
      </c>
      <c r="F55" s="55">
        <v>0.95579999999999998</v>
      </c>
      <c r="G55" s="55">
        <v>17.3</v>
      </c>
      <c r="H55" s="55" t="e">
        <f t="shared" si="4"/>
        <v>#REF!</v>
      </c>
      <c r="I55" s="55">
        <f>I45*2/12+I57*10/12</f>
        <v>4.1099999999999994</v>
      </c>
      <c r="J55" s="55">
        <f t="shared" si="1"/>
        <v>114.35975895953754</v>
      </c>
      <c r="K55" s="55">
        <f t="shared" si="2"/>
        <v>7.3054728728323681</v>
      </c>
      <c r="L55" s="55">
        <f t="shared" si="3"/>
        <v>13.217056543352598</v>
      </c>
      <c r="M55" s="55">
        <f>J55/AVERAGE(L9:L54)</f>
        <v>12.845553078418378</v>
      </c>
    </row>
    <row r="56" spans="1:13" ht="12.75" x14ac:dyDescent="0.2">
      <c r="A56" s="56">
        <v>1923</v>
      </c>
      <c r="B56" s="56">
        <v>12</v>
      </c>
      <c r="C56" s="67">
        <f t="shared" si="0"/>
        <v>8766</v>
      </c>
      <c r="D56" s="55">
        <v>8.5500000000000007</v>
      </c>
      <c r="E56" s="55">
        <v>0.53</v>
      </c>
      <c r="F56" s="55">
        <v>0.98</v>
      </c>
      <c r="G56" s="55">
        <v>17.3</v>
      </c>
      <c r="H56" s="55" t="e">
        <f t="shared" si="4"/>
        <v>#REF!</v>
      </c>
      <c r="I56" s="55">
        <f>I45*1/12+I57*11/12</f>
        <v>4.085</v>
      </c>
      <c r="J56" s="55">
        <f t="shared" si="1"/>
        <v>118.23167341040461</v>
      </c>
      <c r="K56" s="55">
        <f t="shared" si="2"/>
        <v>7.3289809248554905</v>
      </c>
      <c r="L56" s="55">
        <f t="shared" si="3"/>
        <v>13.551700578034678</v>
      </c>
      <c r="M56" s="55">
        <f>J56/AVERAGE(L9:L55)</f>
        <v>13.144931731967342</v>
      </c>
    </row>
    <row r="57" spans="1:13" ht="12.75" x14ac:dyDescent="0.2">
      <c r="A57" s="56">
        <v>1924</v>
      </c>
      <c r="B57" s="56">
        <v>1</v>
      </c>
      <c r="C57" s="67">
        <f t="shared" si="0"/>
        <v>8797</v>
      </c>
      <c r="D57" s="55">
        <v>8.83</v>
      </c>
      <c r="E57" s="55">
        <v>0.53169999999999995</v>
      </c>
      <c r="F57" s="55">
        <v>0.9758</v>
      </c>
      <c r="G57" s="55">
        <v>17.3</v>
      </c>
      <c r="H57" s="55" t="e">
        <f t="shared" si="4"/>
        <v>#REF!</v>
      </c>
      <c r="I57" s="55">
        <v>4.0599999999999996</v>
      </c>
      <c r="J57" s="55">
        <f t="shared" si="1"/>
        <v>122.10358786127163</v>
      </c>
      <c r="K57" s="55">
        <f t="shared" si="2"/>
        <v>7.352488976878611</v>
      </c>
      <c r="L57" s="55">
        <f t="shared" si="3"/>
        <v>13.493621861271674</v>
      </c>
      <c r="M57" s="55">
        <f>J57/AVERAGE(L9:L56)</f>
        <v>13.433608741694593</v>
      </c>
    </row>
    <row r="58" spans="1:13" ht="12.75" x14ac:dyDescent="0.2">
      <c r="A58" s="56">
        <v>1924</v>
      </c>
      <c r="B58" s="56">
        <v>2</v>
      </c>
      <c r="C58" s="67">
        <f t="shared" si="0"/>
        <v>8826</v>
      </c>
      <c r="D58" s="55">
        <v>8.8699999999999992</v>
      </c>
      <c r="E58" s="55">
        <v>0.5333</v>
      </c>
      <c r="F58" s="55">
        <v>0.97170000000000001</v>
      </c>
      <c r="G58" s="55">
        <v>17.2</v>
      </c>
      <c r="H58" s="55" t="e">
        <f t="shared" si="4"/>
        <v>#REF!</v>
      </c>
      <c r="I58" s="55">
        <f>I57*11/12+I69*1/12</f>
        <v>4.043333333333333</v>
      </c>
      <c r="J58" s="55">
        <f t="shared" si="1"/>
        <v>123.36983895348834</v>
      </c>
      <c r="K58" s="55">
        <f t="shared" si="2"/>
        <v>7.4174898662790687</v>
      </c>
      <c r="L58" s="55">
        <f t="shared" si="3"/>
        <v>13.515047633720929</v>
      </c>
      <c r="M58" s="55">
        <f>J58/AVERAGE(L9:L57)</f>
        <v>13.440015919832913</v>
      </c>
    </row>
    <row r="59" spans="1:13" ht="12.75" x14ac:dyDescent="0.2">
      <c r="A59" s="56">
        <v>1924</v>
      </c>
      <c r="B59" s="56">
        <v>3</v>
      </c>
      <c r="C59" s="67">
        <f t="shared" si="0"/>
        <v>8857</v>
      </c>
      <c r="D59" s="55">
        <v>8.6999999999999993</v>
      </c>
      <c r="E59" s="55">
        <v>0.53500000000000003</v>
      </c>
      <c r="F59" s="55">
        <v>0.96750000000000003</v>
      </c>
      <c r="G59" s="55">
        <v>17.100000000000001</v>
      </c>
      <c r="H59" s="55" t="e">
        <f t="shared" si="4"/>
        <v>#REF!</v>
      </c>
      <c r="I59" s="55">
        <f>I57*10/12+I69*2/12</f>
        <v>4.0266666666666664</v>
      </c>
      <c r="J59" s="55">
        <f t="shared" si="1"/>
        <v>121.71299999999997</v>
      </c>
      <c r="K59" s="55">
        <f t="shared" si="2"/>
        <v>7.4846499999999985</v>
      </c>
      <c r="L59" s="55">
        <f t="shared" si="3"/>
        <v>13.535324999999997</v>
      </c>
      <c r="M59" s="55">
        <f>J59/AVERAGE(L9:L58)</f>
        <v>13.135430453628475</v>
      </c>
    </row>
    <row r="60" spans="1:13" ht="12.75" x14ac:dyDescent="0.2">
      <c r="A60" s="56">
        <v>1924</v>
      </c>
      <c r="B60" s="56">
        <v>4</v>
      </c>
      <c r="C60" s="67">
        <f t="shared" si="0"/>
        <v>8887</v>
      </c>
      <c r="D60" s="55">
        <v>8.5</v>
      </c>
      <c r="E60" s="55">
        <v>0.53669999999999995</v>
      </c>
      <c r="F60" s="55">
        <v>0.96330000000000005</v>
      </c>
      <c r="G60" s="55">
        <v>17</v>
      </c>
      <c r="H60" s="55" t="e">
        <f t="shared" si="4"/>
        <v>#REF!</v>
      </c>
      <c r="I60" s="55">
        <f>I57*9/12+I69*3/12</f>
        <v>4.01</v>
      </c>
      <c r="J60" s="55">
        <f t="shared" si="1"/>
        <v>119.61449999999998</v>
      </c>
      <c r="K60" s="55">
        <f t="shared" si="2"/>
        <v>7.5526002529411738</v>
      </c>
      <c r="L60" s="55">
        <f t="shared" si="3"/>
        <v>13.555840923529409</v>
      </c>
      <c r="M60" s="55">
        <f>J60/AVERAGE(L9:L59)</f>
        <v>12.793378009930034</v>
      </c>
    </row>
    <row r="61" spans="1:13" ht="12.75" x14ac:dyDescent="0.2">
      <c r="A61" s="56">
        <v>1924</v>
      </c>
      <c r="B61" s="56">
        <v>5</v>
      </c>
      <c r="C61" s="67">
        <f t="shared" si="0"/>
        <v>8918</v>
      </c>
      <c r="D61" s="55">
        <v>8.4700000000000006</v>
      </c>
      <c r="E61" s="55">
        <v>0.5383</v>
      </c>
      <c r="F61" s="55">
        <v>0.95920000000000005</v>
      </c>
      <c r="G61" s="55">
        <v>17</v>
      </c>
      <c r="H61" s="55" t="e">
        <f t="shared" si="4"/>
        <v>#REF!</v>
      </c>
      <c r="I61" s="55">
        <f>I57*8/12+I69*4/12</f>
        <v>3.9933333333333332</v>
      </c>
      <c r="J61" s="55">
        <f t="shared" si="1"/>
        <v>119.19233117647057</v>
      </c>
      <c r="K61" s="55">
        <f t="shared" si="2"/>
        <v>7.5751159235294097</v>
      </c>
      <c r="L61" s="55">
        <f t="shared" si="3"/>
        <v>13.498144517647058</v>
      </c>
      <c r="M61" s="55">
        <f>J61/AVERAGE(L9:L60)</f>
        <v>12.638882534432989</v>
      </c>
    </row>
    <row r="62" spans="1:13" ht="12.75" x14ac:dyDescent="0.2">
      <c r="A62" s="56">
        <v>1924</v>
      </c>
      <c r="B62" s="56">
        <v>6</v>
      </c>
      <c r="C62" s="67">
        <f t="shared" ref="C62:C125" si="5">EOMONTH(DATE(A62,B62,1),0)</f>
        <v>8948</v>
      </c>
      <c r="D62" s="55">
        <v>8.6300000000000008</v>
      </c>
      <c r="E62" s="55">
        <v>0.54</v>
      </c>
      <c r="F62" s="55">
        <v>0.95499999999999996</v>
      </c>
      <c r="G62" s="55">
        <v>17</v>
      </c>
      <c r="H62" s="55" t="e">
        <f t="shared" si="4"/>
        <v>#REF!</v>
      </c>
      <c r="I62" s="55">
        <f>I57*7/12+I69*5/12</f>
        <v>3.9766666666666666</v>
      </c>
      <c r="J62" s="55">
        <f t="shared" si="1"/>
        <v>121.44389823529411</v>
      </c>
      <c r="K62" s="55">
        <f t="shared" si="2"/>
        <v>7.5990388235294102</v>
      </c>
      <c r="L62" s="55">
        <f t="shared" si="3"/>
        <v>13.439040882352938</v>
      </c>
      <c r="M62" s="55">
        <f>J62/AVERAGE(L9:L61)</f>
        <v>12.773681723177628</v>
      </c>
    </row>
    <row r="63" spans="1:13" ht="12.75" x14ac:dyDescent="0.2">
      <c r="A63" s="56">
        <v>1924</v>
      </c>
      <c r="B63" s="56">
        <v>7</v>
      </c>
      <c r="C63" s="67">
        <f t="shared" si="5"/>
        <v>8979</v>
      </c>
      <c r="D63" s="55">
        <v>9.0299999999999994</v>
      </c>
      <c r="E63" s="55">
        <v>0.54169999999999996</v>
      </c>
      <c r="F63" s="55">
        <v>0.95079999999999998</v>
      </c>
      <c r="G63" s="55">
        <v>17.100000000000001</v>
      </c>
      <c r="H63" s="55" t="e">
        <f t="shared" si="4"/>
        <v>#REF!</v>
      </c>
      <c r="I63" s="55">
        <f>I57*6/12+I69*6/12</f>
        <v>3.96</v>
      </c>
      <c r="J63" s="55">
        <f t="shared" si="1"/>
        <v>126.32969999999996</v>
      </c>
      <c r="K63" s="55">
        <f t="shared" si="2"/>
        <v>7.578382999999997</v>
      </c>
      <c r="L63" s="55">
        <f t="shared" si="3"/>
        <v>13.301691999999997</v>
      </c>
      <c r="M63" s="55">
        <f>J63/AVERAGE(L9:L62)</f>
        <v>13.18659356666244</v>
      </c>
    </row>
    <row r="64" spans="1:13" ht="12.75" x14ac:dyDescent="0.2">
      <c r="A64" s="56">
        <v>1924</v>
      </c>
      <c r="B64" s="56">
        <v>8</v>
      </c>
      <c r="C64" s="67">
        <f t="shared" si="5"/>
        <v>9010</v>
      </c>
      <c r="D64" s="55">
        <v>9.34</v>
      </c>
      <c r="E64" s="55">
        <v>0.54330000000000001</v>
      </c>
      <c r="F64" s="55">
        <v>0.94669999999999999</v>
      </c>
      <c r="G64" s="55">
        <v>17</v>
      </c>
      <c r="H64" s="55" t="e">
        <f t="shared" si="4"/>
        <v>#REF!</v>
      </c>
      <c r="I64" s="55">
        <f>I57*5/12+I69*7/12</f>
        <v>3.9433333333333329</v>
      </c>
      <c r="J64" s="55">
        <f t="shared" si="1"/>
        <v>131.43522705882353</v>
      </c>
      <c r="K64" s="55">
        <f t="shared" si="2"/>
        <v>7.6454773941176448</v>
      </c>
      <c r="L64" s="55">
        <f t="shared" si="3"/>
        <v>13.322240841176468</v>
      </c>
      <c r="M64" s="55">
        <f>J64/AVERAGE(L9:L63)</f>
        <v>13.623299924342012</v>
      </c>
    </row>
    <row r="65" spans="1:13" ht="12.75" x14ac:dyDescent="0.2">
      <c r="A65" s="56">
        <v>1924</v>
      </c>
      <c r="B65" s="56">
        <v>9</v>
      </c>
      <c r="C65" s="67">
        <f t="shared" si="5"/>
        <v>9040</v>
      </c>
      <c r="D65" s="55">
        <v>9.25</v>
      </c>
      <c r="E65" s="55">
        <v>0.54500000000000004</v>
      </c>
      <c r="F65" s="55">
        <v>0.9425</v>
      </c>
      <c r="G65" s="55">
        <v>17.100000000000001</v>
      </c>
      <c r="H65" s="55" t="e">
        <f t="shared" si="4"/>
        <v>#REF!</v>
      </c>
      <c r="I65" s="55">
        <f>I57*4/12+I69*8/12</f>
        <v>3.9266666666666667</v>
      </c>
      <c r="J65" s="55">
        <f t="shared" si="1"/>
        <v>129.40749999999997</v>
      </c>
      <c r="K65" s="55">
        <f t="shared" si="2"/>
        <v>7.6245499999999984</v>
      </c>
      <c r="L65" s="55">
        <f t="shared" si="3"/>
        <v>13.185574999999996</v>
      </c>
      <c r="M65" s="55">
        <f>J65/AVERAGE(L9:L64)</f>
        <v>13.322519397211503</v>
      </c>
    </row>
    <row r="66" spans="1:13" ht="12.75" x14ac:dyDescent="0.2">
      <c r="A66" s="56">
        <v>1924</v>
      </c>
      <c r="B66" s="56">
        <v>1</v>
      </c>
      <c r="C66" s="67">
        <f t="shared" si="5"/>
        <v>8797</v>
      </c>
      <c r="D66" s="55">
        <v>9.1300000000000008</v>
      </c>
      <c r="E66" s="55">
        <v>0.54669999999999996</v>
      </c>
      <c r="F66" s="55">
        <v>0.93830000000000002</v>
      </c>
      <c r="G66" s="55">
        <v>17.2</v>
      </c>
      <c r="H66" s="55" t="e">
        <f t="shared" si="4"/>
        <v>#REF!</v>
      </c>
      <c r="I66" s="55">
        <f>I57*3/12+I69*9/12</f>
        <v>3.91</v>
      </c>
      <c r="J66" s="55">
        <f t="shared" si="1"/>
        <v>126.98609127906977</v>
      </c>
      <c r="K66" s="55">
        <f t="shared" si="2"/>
        <v>7.6038659476744161</v>
      </c>
      <c r="L66" s="55">
        <f t="shared" si="3"/>
        <v>13.050498296511625</v>
      </c>
      <c r="M66" s="55">
        <f>J66/AVERAGE(L9:L65)</f>
        <v>12.991761497571376</v>
      </c>
    </row>
    <row r="67" spans="1:13" ht="12.75" x14ac:dyDescent="0.2">
      <c r="A67" s="56">
        <v>1924</v>
      </c>
      <c r="B67" s="56">
        <v>11</v>
      </c>
      <c r="C67" s="67">
        <f t="shared" si="5"/>
        <v>9101</v>
      </c>
      <c r="D67" s="55">
        <v>9.64</v>
      </c>
      <c r="E67" s="55">
        <v>0.54830000000000001</v>
      </c>
      <c r="F67" s="55">
        <v>0.93420000000000003</v>
      </c>
      <c r="G67" s="55">
        <v>17.2</v>
      </c>
      <c r="H67" s="55" t="e">
        <f t="shared" si="4"/>
        <v>#REF!</v>
      </c>
      <c r="I67" s="55">
        <f>I57*2/12+I69*10/12</f>
        <v>3.8933333333333335</v>
      </c>
      <c r="J67" s="55">
        <f t="shared" si="1"/>
        <v>134.07950930232559</v>
      </c>
      <c r="K67" s="55">
        <f t="shared" si="2"/>
        <v>7.6261198081395332</v>
      </c>
      <c r="L67" s="55">
        <f t="shared" si="3"/>
        <v>12.993472779069767</v>
      </c>
      <c r="M67" s="55">
        <f>J67/AVERAGE(L9:L66)</f>
        <v>13.638661983660658</v>
      </c>
    </row>
    <row r="68" spans="1:13" ht="12.75" x14ac:dyDescent="0.2">
      <c r="A68" s="56">
        <v>1924</v>
      </c>
      <c r="B68" s="56">
        <v>12</v>
      </c>
      <c r="C68" s="67">
        <f t="shared" si="5"/>
        <v>9132</v>
      </c>
      <c r="D68" s="55">
        <v>10.16</v>
      </c>
      <c r="E68" s="55">
        <v>0.55000000000000004</v>
      </c>
      <c r="F68" s="55">
        <v>0.93</v>
      </c>
      <c r="G68" s="55">
        <v>17.3</v>
      </c>
      <c r="H68" s="55" t="e">
        <f t="shared" si="4"/>
        <v>#REF!</v>
      </c>
      <c r="I68" s="55">
        <f>I57*1/12+I69*11/12</f>
        <v>3.8766666666666669</v>
      </c>
      <c r="J68" s="55">
        <f t="shared" si="1"/>
        <v>140.49518150289015</v>
      </c>
      <c r="K68" s="55">
        <f t="shared" si="2"/>
        <v>7.6055462427745653</v>
      </c>
      <c r="L68" s="55">
        <f t="shared" si="3"/>
        <v>12.860287283236993</v>
      </c>
      <c r="M68" s="55">
        <f>J68/AVERAGE(L9:L67)</f>
        <v>14.213766259037591</v>
      </c>
    </row>
    <row r="69" spans="1:13" ht="12.75" x14ac:dyDescent="0.2">
      <c r="A69" s="56">
        <v>1925</v>
      </c>
      <c r="B69" s="56">
        <v>1</v>
      </c>
      <c r="C69" s="67">
        <f t="shared" si="5"/>
        <v>9163</v>
      </c>
      <c r="D69" s="55">
        <v>10.58</v>
      </c>
      <c r="E69" s="55">
        <v>0.55420000000000003</v>
      </c>
      <c r="F69" s="55">
        <v>0.95669999999999999</v>
      </c>
      <c r="G69" s="55">
        <v>17.3</v>
      </c>
      <c r="H69" s="55" t="e">
        <f t="shared" si="4"/>
        <v>#REF!</v>
      </c>
      <c r="I69" s="55">
        <v>3.86</v>
      </c>
      <c r="J69" s="55">
        <f t="shared" si="1"/>
        <v>146.30305317919073</v>
      </c>
      <c r="K69" s="55">
        <f t="shared" si="2"/>
        <v>7.6636249595375716</v>
      </c>
      <c r="L69" s="55">
        <f t="shared" si="3"/>
        <v>13.229501982658956</v>
      </c>
      <c r="M69" s="55">
        <f>J69/AVERAGE(L9:L68)</f>
        <v>14.727445003055257</v>
      </c>
    </row>
    <row r="70" spans="1:13" ht="12.75" x14ac:dyDescent="0.2">
      <c r="A70" s="56">
        <v>1925</v>
      </c>
      <c r="B70" s="56">
        <v>2</v>
      </c>
      <c r="C70" s="67">
        <f t="shared" si="5"/>
        <v>9191</v>
      </c>
      <c r="D70" s="55">
        <v>10.67</v>
      </c>
      <c r="E70" s="55">
        <v>0.55830000000000002</v>
      </c>
      <c r="F70" s="55">
        <v>0.98329999999999995</v>
      </c>
      <c r="G70" s="55">
        <v>17.2</v>
      </c>
      <c r="H70" s="55" t="e">
        <f t="shared" si="4"/>
        <v>#REF!</v>
      </c>
      <c r="I70" s="55">
        <f>I69*11/12+I81*1/12</f>
        <v>3.8450000000000002</v>
      </c>
      <c r="J70" s="55">
        <f t="shared" si="1"/>
        <v>148.40543197674415</v>
      </c>
      <c r="K70" s="55">
        <f t="shared" si="2"/>
        <v>7.7652064360465101</v>
      </c>
      <c r="L70" s="55">
        <f t="shared" si="3"/>
        <v>13.676388122093021</v>
      </c>
      <c r="M70" s="55">
        <f>J70/AVERAGE(L9:L69)</f>
        <v>14.858275561880539</v>
      </c>
    </row>
    <row r="71" spans="1:13" ht="12.75" x14ac:dyDescent="0.2">
      <c r="A71" s="56">
        <v>1925</v>
      </c>
      <c r="B71" s="56">
        <v>3</v>
      </c>
      <c r="C71" s="67">
        <f t="shared" si="5"/>
        <v>9222</v>
      </c>
      <c r="D71" s="55">
        <v>10.39</v>
      </c>
      <c r="E71" s="55">
        <v>0.5625</v>
      </c>
      <c r="F71" s="55">
        <v>1.01</v>
      </c>
      <c r="G71" s="55">
        <v>17.3</v>
      </c>
      <c r="H71" s="55" t="e">
        <f t="shared" si="4"/>
        <v>#REF!</v>
      </c>
      <c r="I71" s="55">
        <f>I69*10/12+I81*2/12</f>
        <v>3.83</v>
      </c>
      <c r="J71" s="55">
        <f t="shared" si="1"/>
        <v>143.67568265895952</v>
      </c>
      <c r="K71" s="55">
        <f t="shared" si="2"/>
        <v>7.7783995664739871</v>
      </c>
      <c r="L71" s="55">
        <f t="shared" si="3"/>
        <v>13.966548554913292</v>
      </c>
      <c r="M71" s="55">
        <f>J71/AVERAGE(L9:L70)</f>
        <v>14.299567051398125</v>
      </c>
    </row>
    <row r="72" spans="1:13" ht="12.75" x14ac:dyDescent="0.2">
      <c r="A72" s="56">
        <v>1925</v>
      </c>
      <c r="B72" s="56">
        <v>4</v>
      </c>
      <c r="C72" s="67">
        <f t="shared" si="5"/>
        <v>9252</v>
      </c>
      <c r="D72" s="55">
        <v>10.28</v>
      </c>
      <c r="E72" s="55">
        <v>0.56669999999999998</v>
      </c>
      <c r="F72" s="55">
        <v>1.0369999999999999</v>
      </c>
      <c r="G72" s="55">
        <v>17.2</v>
      </c>
      <c r="H72" s="55" t="e">
        <f t="shared" si="4"/>
        <v>#REF!</v>
      </c>
      <c r="I72" s="55">
        <f>I69*9/12+I81*3/12</f>
        <v>3.8149999999999999</v>
      </c>
      <c r="J72" s="55">
        <f t="shared" si="1"/>
        <v>142.98105348837208</v>
      </c>
      <c r="K72" s="55">
        <f t="shared" si="2"/>
        <v>7.8820392034883699</v>
      </c>
      <c r="L72" s="55">
        <f t="shared" si="3"/>
        <v>14.423283313953485</v>
      </c>
      <c r="M72" s="55">
        <f>J72/AVERAGE(L9:L71)</f>
        <v>14.142871791153656</v>
      </c>
    </row>
    <row r="73" spans="1:13" ht="12.75" x14ac:dyDescent="0.2">
      <c r="A73" s="56">
        <v>1925</v>
      </c>
      <c r="B73" s="56">
        <v>5</v>
      </c>
      <c r="C73" s="67">
        <f t="shared" si="5"/>
        <v>9283</v>
      </c>
      <c r="D73" s="55">
        <v>10.61</v>
      </c>
      <c r="E73" s="55">
        <v>0.57079999999999997</v>
      </c>
      <c r="F73" s="55">
        <v>1.0629999999999999</v>
      </c>
      <c r="G73" s="55">
        <v>17.3</v>
      </c>
      <c r="H73" s="55" t="e">
        <f t="shared" si="4"/>
        <v>#REF!</v>
      </c>
      <c r="I73" s="55">
        <f>I69*8/12+I81*4/12</f>
        <v>3.8</v>
      </c>
      <c r="J73" s="55">
        <f t="shared" ref="J73:J136" si="6">D73*$G$1144/G73</f>
        <v>146.71790115606933</v>
      </c>
      <c r="K73" s="55">
        <f t="shared" ref="K73:K136" si="7">E73*$G$1144/G73</f>
        <v>7.8931741734104026</v>
      </c>
      <c r="L73" s="55">
        <f t="shared" ref="L73:L136" si="8">F73*$G$1144/G73</f>
        <v>14.699446647398839</v>
      </c>
      <c r="M73" s="55">
        <f>J73/AVERAGE(L9:L72)</f>
        <v>14.416389681734506</v>
      </c>
    </row>
    <row r="74" spans="1:13" ht="12.75" x14ac:dyDescent="0.2">
      <c r="A74" s="56">
        <v>1925</v>
      </c>
      <c r="B74" s="56">
        <v>6</v>
      </c>
      <c r="C74" s="67">
        <f t="shared" si="5"/>
        <v>9313</v>
      </c>
      <c r="D74" s="55">
        <v>10.8</v>
      </c>
      <c r="E74" s="55">
        <v>0.57499999999999996</v>
      </c>
      <c r="F74" s="55">
        <v>1.0900000000000001</v>
      </c>
      <c r="G74" s="55">
        <v>17.5</v>
      </c>
      <c r="H74" s="55" t="e">
        <f t="shared" ref="H74:H137" si="9">H73+1/12</f>
        <v>#REF!</v>
      </c>
      <c r="I74" s="55">
        <f>I69*7/12+I81*5/12</f>
        <v>3.7850000000000001</v>
      </c>
      <c r="J74" s="55">
        <f t="shared" si="6"/>
        <v>147.63846857142855</v>
      </c>
      <c r="K74" s="55">
        <f t="shared" si="7"/>
        <v>7.8603814285714257</v>
      </c>
      <c r="L74" s="55">
        <f t="shared" si="8"/>
        <v>14.900549142857139</v>
      </c>
      <c r="M74" s="55">
        <f>J74/AVERAGE(L9:L73)</f>
        <v>14.408344839762195</v>
      </c>
    </row>
    <row r="75" spans="1:13" ht="12.75" x14ac:dyDescent="0.2">
      <c r="A75" s="56">
        <v>1925</v>
      </c>
      <c r="B75" s="56">
        <v>7</v>
      </c>
      <c r="C75" s="67">
        <f t="shared" si="5"/>
        <v>9344</v>
      </c>
      <c r="D75" s="55">
        <v>11.1</v>
      </c>
      <c r="E75" s="55">
        <v>0.57920000000000005</v>
      </c>
      <c r="F75" s="55">
        <v>1.117</v>
      </c>
      <c r="G75" s="55">
        <v>17.7</v>
      </c>
      <c r="H75" s="55" t="e">
        <f t="shared" si="9"/>
        <v>#REF!</v>
      </c>
      <c r="I75" s="55">
        <f>I69*6/12+I81*6/12</f>
        <v>3.77</v>
      </c>
      <c r="J75" s="55">
        <f t="shared" si="6"/>
        <v>150.02496610169487</v>
      </c>
      <c r="K75" s="55">
        <f t="shared" si="7"/>
        <v>7.8283297627118644</v>
      </c>
      <c r="L75" s="55">
        <f t="shared" si="8"/>
        <v>15.09710694915254</v>
      </c>
      <c r="M75" s="55">
        <f>J75/AVERAGE(L9:L74)</f>
        <v>14.541183697067401</v>
      </c>
    </row>
    <row r="76" spans="1:13" ht="12.75" x14ac:dyDescent="0.2">
      <c r="A76" s="56">
        <v>1925</v>
      </c>
      <c r="B76" s="56">
        <v>8</v>
      </c>
      <c r="C76" s="67">
        <f t="shared" si="5"/>
        <v>9375</v>
      </c>
      <c r="D76" s="55">
        <v>11.25</v>
      </c>
      <c r="E76" s="55">
        <v>0.58330000000000004</v>
      </c>
      <c r="F76" s="55">
        <v>1.143</v>
      </c>
      <c r="G76" s="55">
        <v>17.7</v>
      </c>
      <c r="H76" s="55" t="e">
        <f t="shared" si="9"/>
        <v>#REF!</v>
      </c>
      <c r="I76" s="55">
        <f>I69*5/12+I81*7/12</f>
        <v>3.7550000000000003</v>
      </c>
      <c r="J76" s="55">
        <f t="shared" si="6"/>
        <v>152.05233050847457</v>
      </c>
      <c r="K76" s="55">
        <f t="shared" si="7"/>
        <v>7.8837443898305075</v>
      </c>
      <c r="L76" s="55">
        <f t="shared" si="8"/>
        <v>15.448516779661016</v>
      </c>
      <c r="M76" s="55">
        <f>J76/AVERAGE(L9:L75)</f>
        <v>14.63647853803192</v>
      </c>
    </row>
    <row r="77" spans="1:13" ht="12.75" x14ac:dyDescent="0.2">
      <c r="A77" s="56">
        <v>1925</v>
      </c>
      <c r="B77" s="56">
        <v>9</v>
      </c>
      <c r="C77" s="67">
        <f t="shared" si="5"/>
        <v>9405</v>
      </c>
      <c r="D77" s="55">
        <v>11.51</v>
      </c>
      <c r="E77" s="55">
        <v>0.58750000000000002</v>
      </c>
      <c r="F77" s="55">
        <v>1.17</v>
      </c>
      <c r="G77" s="55">
        <v>17.7</v>
      </c>
      <c r="H77" s="55" t="e">
        <f t="shared" si="9"/>
        <v>#REF!</v>
      </c>
      <c r="I77" s="55">
        <f>I69*4/12+I81*8/12</f>
        <v>3.74</v>
      </c>
      <c r="J77" s="55">
        <f t="shared" si="6"/>
        <v>155.5664288135593</v>
      </c>
      <c r="K77" s="55">
        <f t="shared" si="7"/>
        <v>7.9405105932203384</v>
      </c>
      <c r="L77" s="55">
        <f t="shared" si="8"/>
        <v>15.813442372881353</v>
      </c>
      <c r="M77" s="55">
        <f>J77/AVERAGE(L9:L76)</f>
        <v>14.868246458146398</v>
      </c>
    </row>
    <row r="78" spans="1:13" ht="12.75" x14ac:dyDescent="0.2">
      <c r="A78" s="56">
        <v>1925</v>
      </c>
      <c r="B78" s="56">
        <v>1</v>
      </c>
      <c r="C78" s="67">
        <f t="shared" si="5"/>
        <v>9163</v>
      </c>
      <c r="D78" s="55">
        <v>11.89</v>
      </c>
      <c r="E78" s="55">
        <v>0.5917</v>
      </c>
      <c r="F78" s="55">
        <v>1.1970000000000001</v>
      </c>
      <c r="G78" s="55">
        <v>17.7</v>
      </c>
      <c r="H78" s="55" t="e">
        <f t="shared" si="9"/>
        <v>#REF!</v>
      </c>
      <c r="I78" s="55">
        <f>I69*3/12+I81*9/12</f>
        <v>3.7250000000000001</v>
      </c>
      <c r="J78" s="55">
        <f t="shared" si="6"/>
        <v>160.70241864406779</v>
      </c>
      <c r="K78" s="55">
        <f t="shared" si="7"/>
        <v>7.9972767966101683</v>
      </c>
      <c r="L78" s="55">
        <f t="shared" si="8"/>
        <v>16.178367966101693</v>
      </c>
      <c r="M78" s="55">
        <f>J78/AVERAGE(L9:L77)</f>
        <v>15.246127103814024</v>
      </c>
    </row>
    <row r="79" spans="1:13" ht="12.75" x14ac:dyDescent="0.2">
      <c r="A79" s="56">
        <v>1925</v>
      </c>
      <c r="B79" s="56">
        <v>11</v>
      </c>
      <c r="C79" s="67">
        <f t="shared" si="5"/>
        <v>9466</v>
      </c>
      <c r="D79" s="55">
        <v>12.26</v>
      </c>
      <c r="E79" s="55">
        <v>0.5958</v>
      </c>
      <c r="F79" s="55">
        <v>1.2230000000000001</v>
      </c>
      <c r="G79" s="55">
        <v>18</v>
      </c>
      <c r="H79" s="55" t="e">
        <f t="shared" si="9"/>
        <v>#REF!</v>
      </c>
      <c r="I79" s="55">
        <f>I69*2/12+I81*10/12</f>
        <v>3.71</v>
      </c>
      <c r="J79" s="55">
        <f t="shared" si="6"/>
        <v>162.94152999999994</v>
      </c>
      <c r="K79" s="55">
        <f t="shared" si="7"/>
        <v>7.9184798999999986</v>
      </c>
      <c r="L79" s="55">
        <f t="shared" si="8"/>
        <v>16.254281499999998</v>
      </c>
      <c r="M79" s="55">
        <f>J79/AVERAGE(L9:L78)</f>
        <v>15.341332318271247</v>
      </c>
    </row>
    <row r="80" spans="1:13" ht="12.75" x14ac:dyDescent="0.2">
      <c r="A80" s="56">
        <v>1925</v>
      </c>
      <c r="B80" s="56">
        <v>12</v>
      </c>
      <c r="C80" s="67">
        <f t="shared" si="5"/>
        <v>9497</v>
      </c>
      <c r="D80" s="55">
        <v>12.46</v>
      </c>
      <c r="E80" s="55">
        <v>0.6</v>
      </c>
      <c r="F80" s="55">
        <v>1.25</v>
      </c>
      <c r="G80" s="55">
        <v>17.899999999999999</v>
      </c>
      <c r="H80" s="55" t="e">
        <f t="shared" si="9"/>
        <v>#REF!</v>
      </c>
      <c r="I80" s="55">
        <f>I69*1/12+I81*11/12</f>
        <v>3.6950000000000003</v>
      </c>
      <c r="J80" s="55">
        <f t="shared" si="6"/>
        <v>166.52476759776536</v>
      </c>
      <c r="K80" s="55">
        <f t="shared" si="7"/>
        <v>8.0188491620111719</v>
      </c>
      <c r="L80" s="55">
        <f t="shared" si="8"/>
        <v>16.705935754189941</v>
      </c>
      <c r="M80" s="55">
        <f>J80/AVERAGE(L9:L79)</f>
        <v>15.56244913517739</v>
      </c>
    </row>
    <row r="81" spans="1:13" ht="12.75" x14ac:dyDescent="0.2">
      <c r="A81" s="56">
        <v>1926</v>
      </c>
      <c r="B81" s="56">
        <v>1</v>
      </c>
      <c r="C81" s="67">
        <f t="shared" si="5"/>
        <v>9528</v>
      </c>
      <c r="D81" s="55">
        <v>12.65</v>
      </c>
      <c r="E81" s="55">
        <v>0.60750000000000004</v>
      </c>
      <c r="F81" s="55">
        <v>1.2490000000000001</v>
      </c>
      <c r="G81" s="55">
        <v>17.899999999999999</v>
      </c>
      <c r="H81" s="55" t="e">
        <f t="shared" si="9"/>
        <v>#REF!</v>
      </c>
      <c r="I81" s="55">
        <v>3.68</v>
      </c>
      <c r="J81" s="55">
        <f t="shared" si="6"/>
        <v>169.06406983240223</v>
      </c>
      <c r="K81" s="55">
        <f t="shared" si="7"/>
        <v>8.1190847765363134</v>
      </c>
      <c r="L81" s="55">
        <f t="shared" si="8"/>
        <v>16.692571005586593</v>
      </c>
      <c r="M81" s="55">
        <f>J81/AVERAGE(L9:L80)</f>
        <v>15.677551046628576</v>
      </c>
    </row>
    <row r="82" spans="1:13" ht="12.75" x14ac:dyDescent="0.2">
      <c r="A82" s="56">
        <v>1926</v>
      </c>
      <c r="B82" s="56">
        <v>2</v>
      </c>
      <c r="C82" s="67">
        <f t="shared" si="5"/>
        <v>9556</v>
      </c>
      <c r="D82" s="55">
        <v>12.67</v>
      </c>
      <c r="E82" s="55">
        <v>0.61499999999999999</v>
      </c>
      <c r="F82" s="55">
        <v>1.248</v>
      </c>
      <c r="G82" s="55">
        <v>17.899999999999999</v>
      </c>
      <c r="H82" s="55" t="e">
        <f t="shared" si="9"/>
        <v>#REF!</v>
      </c>
      <c r="I82" s="55">
        <f>I81*11/12+I93*1/12</f>
        <v>3.6516666666666668</v>
      </c>
      <c r="J82" s="55">
        <f t="shared" si="6"/>
        <v>169.33136480446927</v>
      </c>
      <c r="K82" s="55">
        <f t="shared" si="7"/>
        <v>8.2193203910614514</v>
      </c>
      <c r="L82" s="55">
        <f t="shared" si="8"/>
        <v>16.679206256983239</v>
      </c>
      <c r="M82" s="55">
        <f>J82/AVERAGE(L9:L81)</f>
        <v>15.585356608475452</v>
      </c>
    </row>
    <row r="83" spans="1:13" ht="12.75" x14ac:dyDescent="0.2">
      <c r="A83" s="56">
        <v>1926</v>
      </c>
      <c r="B83" s="56">
        <v>3</v>
      </c>
      <c r="C83" s="67">
        <f t="shared" si="5"/>
        <v>9587</v>
      </c>
      <c r="D83" s="55">
        <v>11.81</v>
      </c>
      <c r="E83" s="55">
        <v>0.62250000000000005</v>
      </c>
      <c r="F83" s="55">
        <v>1.248</v>
      </c>
      <c r="G83" s="55">
        <v>17.8</v>
      </c>
      <c r="H83" s="55" t="e">
        <f t="shared" si="9"/>
        <v>#REF!</v>
      </c>
      <c r="I83" s="55">
        <f>I81*10/12+I93*2/12</f>
        <v>3.6233333333333335</v>
      </c>
      <c r="J83" s="55">
        <f t="shared" si="6"/>
        <v>158.72440955056177</v>
      </c>
      <c r="K83" s="55">
        <f t="shared" si="7"/>
        <v>8.3662950842696624</v>
      </c>
      <c r="L83" s="55">
        <f t="shared" si="8"/>
        <v>16.772909662921347</v>
      </c>
      <c r="M83" s="55">
        <f>J83/AVERAGE(L9:L82)</f>
        <v>14.50419282650993</v>
      </c>
    </row>
    <row r="84" spans="1:13" ht="12.75" x14ac:dyDescent="0.2">
      <c r="A84" s="56">
        <v>1926</v>
      </c>
      <c r="B84" s="56">
        <v>4</v>
      </c>
      <c r="C84" s="67">
        <f t="shared" si="5"/>
        <v>9617</v>
      </c>
      <c r="D84" s="55">
        <v>11.48</v>
      </c>
      <c r="E84" s="55">
        <v>0.63</v>
      </c>
      <c r="F84" s="55">
        <v>1.2470000000000001</v>
      </c>
      <c r="G84" s="55">
        <v>17.899999999999999</v>
      </c>
      <c r="H84" s="55" t="e">
        <f t="shared" si="9"/>
        <v>#REF!</v>
      </c>
      <c r="I84" s="55">
        <f>I81*9/12+I93*3/12</f>
        <v>3.5950000000000002</v>
      </c>
      <c r="J84" s="55">
        <f t="shared" si="6"/>
        <v>153.42731396648043</v>
      </c>
      <c r="K84" s="55">
        <f t="shared" si="7"/>
        <v>8.4197916201117309</v>
      </c>
      <c r="L84" s="55">
        <f t="shared" si="8"/>
        <v>16.665841508379888</v>
      </c>
      <c r="M84" s="55">
        <f>J84/AVERAGE(L9:L83)</f>
        <v>13.921266855550048</v>
      </c>
    </row>
    <row r="85" spans="1:13" ht="12.75" x14ac:dyDescent="0.2">
      <c r="A85" s="56">
        <v>1926</v>
      </c>
      <c r="B85" s="56">
        <v>5</v>
      </c>
      <c r="C85" s="67">
        <f t="shared" si="5"/>
        <v>9648</v>
      </c>
      <c r="D85" s="55">
        <v>11.56</v>
      </c>
      <c r="E85" s="55">
        <v>0.63749999999999996</v>
      </c>
      <c r="F85" s="55">
        <v>1.246</v>
      </c>
      <c r="G85" s="55">
        <v>17.8</v>
      </c>
      <c r="H85" s="55" t="e">
        <f t="shared" si="9"/>
        <v>#REF!</v>
      </c>
      <c r="I85" s="55">
        <f>I81*8/12+I93*4/12</f>
        <v>3.5666666666666669</v>
      </c>
      <c r="J85" s="55">
        <f t="shared" si="6"/>
        <v>155.36445168539322</v>
      </c>
      <c r="K85" s="55">
        <f t="shared" si="7"/>
        <v>8.567892556179773</v>
      </c>
      <c r="L85" s="55">
        <f t="shared" si="8"/>
        <v>16.746029999999998</v>
      </c>
      <c r="M85" s="55">
        <f>J85/AVERAGE(L9:L84)</f>
        <v>14.002666732863508</v>
      </c>
    </row>
    <row r="86" spans="1:13" ht="12.75" x14ac:dyDescent="0.2">
      <c r="A86" s="56">
        <v>1926</v>
      </c>
      <c r="B86" s="56">
        <v>6</v>
      </c>
      <c r="C86" s="67">
        <f t="shared" si="5"/>
        <v>9678</v>
      </c>
      <c r="D86" s="55">
        <v>12.11</v>
      </c>
      <c r="E86" s="55">
        <v>0.64500000000000002</v>
      </c>
      <c r="F86" s="55">
        <v>1.2450000000000001</v>
      </c>
      <c r="G86" s="55">
        <v>17.7</v>
      </c>
      <c r="H86" s="55" t="e">
        <f t="shared" si="9"/>
        <v>#REF!</v>
      </c>
      <c r="I86" s="55">
        <f>I81*7/12+I93*5/12</f>
        <v>3.5383333333333336</v>
      </c>
      <c r="J86" s="55">
        <f t="shared" si="6"/>
        <v>163.67588644067794</v>
      </c>
      <c r="K86" s="55">
        <f t="shared" si="7"/>
        <v>8.7176669491525409</v>
      </c>
      <c r="L86" s="55">
        <f t="shared" si="8"/>
        <v>16.827124576271189</v>
      </c>
      <c r="M86" s="55">
        <f>J86/AVERAGE(L9:L85)</f>
        <v>14.654830438473935</v>
      </c>
    </row>
    <row r="87" spans="1:13" ht="12.75" x14ac:dyDescent="0.2">
      <c r="A87" s="56">
        <v>1926</v>
      </c>
      <c r="B87" s="56">
        <v>7</v>
      </c>
      <c r="C87" s="67">
        <f t="shared" si="5"/>
        <v>9709</v>
      </c>
      <c r="D87" s="55">
        <v>12.62</v>
      </c>
      <c r="E87" s="55">
        <v>0.65249999999999997</v>
      </c>
      <c r="F87" s="55">
        <v>1.244</v>
      </c>
      <c r="G87" s="55">
        <v>17.5</v>
      </c>
      <c r="H87" s="55" t="e">
        <f t="shared" si="9"/>
        <v>#REF!</v>
      </c>
      <c r="I87" s="55">
        <f>I81*6/12+I93*6/12</f>
        <v>3.51</v>
      </c>
      <c r="J87" s="55">
        <f t="shared" si="6"/>
        <v>172.51828457142852</v>
      </c>
      <c r="K87" s="55">
        <f t="shared" si="7"/>
        <v>8.9198241428571414</v>
      </c>
      <c r="L87" s="55">
        <f t="shared" si="8"/>
        <v>17.005764342857141</v>
      </c>
      <c r="M87" s="55">
        <f>J87/AVERAGE(L9:L86)</f>
        <v>15.346859122470125</v>
      </c>
    </row>
    <row r="88" spans="1:13" ht="12.75" x14ac:dyDescent="0.2">
      <c r="A88" s="56">
        <v>1926</v>
      </c>
      <c r="B88" s="56">
        <v>8</v>
      </c>
      <c r="C88" s="67">
        <f t="shared" si="5"/>
        <v>9740</v>
      </c>
      <c r="D88" s="55">
        <v>13.12</v>
      </c>
      <c r="E88" s="55">
        <v>0.66</v>
      </c>
      <c r="F88" s="55">
        <v>1.2430000000000001</v>
      </c>
      <c r="G88" s="55">
        <v>17.399999999999999</v>
      </c>
      <c r="H88" s="55" t="e">
        <f t="shared" si="9"/>
        <v>#REF!</v>
      </c>
      <c r="I88" s="55">
        <f>I81*5/12+I93*7/12</f>
        <v>3.4816666666666665</v>
      </c>
      <c r="J88" s="55">
        <f t="shared" si="6"/>
        <v>180.38416551724137</v>
      </c>
      <c r="K88" s="55">
        <f t="shared" si="7"/>
        <v>9.0742034482758616</v>
      </c>
      <c r="L88" s="55">
        <f t="shared" si="8"/>
        <v>17.089749827586207</v>
      </c>
      <c r="M88" s="55">
        <f>J88/AVERAGE(L9:L87)</f>
        <v>15.943102927297671</v>
      </c>
    </row>
    <row r="89" spans="1:13" ht="12.75" x14ac:dyDescent="0.2">
      <c r="A89" s="56">
        <v>1926</v>
      </c>
      <c r="B89" s="56">
        <v>9</v>
      </c>
      <c r="C89" s="67">
        <f t="shared" si="5"/>
        <v>9770</v>
      </c>
      <c r="D89" s="55">
        <v>13.32</v>
      </c>
      <c r="E89" s="55">
        <v>0.66749999999999998</v>
      </c>
      <c r="F89" s="55">
        <v>1.242</v>
      </c>
      <c r="G89" s="55">
        <v>17.5</v>
      </c>
      <c r="H89" s="55" t="e">
        <f t="shared" si="9"/>
        <v>#REF!</v>
      </c>
      <c r="I89" s="55">
        <f>I81*4/12+I93*8/12</f>
        <v>3.4533333333333331</v>
      </c>
      <c r="J89" s="55">
        <f t="shared" si="6"/>
        <v>182.08744457142853</v>
      </c>
      <c r="K89" s="55">
        <f t="shared" si="7"/>
        <v>9.1248775714285699</v>
      </c>
      <c r="L89" s="55">
        <f t="shared" si="8"/>
        <v>16.978423885714282</v>
      </c>
      <c r="M89" s="55">
        <f>J89/AVERAGE(L9:L88)</f>
        <v>15.991606734965895</v>
      </c>
    </row>
    <row r="90" spans="1:13" ht="12.75" x14ac:dyDescent="0.2">
      <c r="A90" s="56">
        <v>1926</v>
      </c>
      <c r="B90" s="56">
        <v>1</v>
      </c>
      <c r="C90" s="67">
        <f t="shared" si="5"/>
        <v>9528</v>
      </c>
      <c r="D90" s="55">
        <v>13.02</v>
      </c>
      <c r="E90" s="55">
        <v>0.67500000000000004</v>
      </c>
      <c r="F90" s="55">
        <v>1.242</v>
      </c>
      <c r="G90" s="55">
        <v>17.600000000000001</v>
      </c>
      <c r="H90" s="55" t="e">
        <f t="shared" si="9"/>
        <v>#REF!</v>
      </c>
      <c r="I90" s="55">
        <f>I81*3/12+I93*9/12</f>
        <v>3.4249999999999998</v>
      </c>
      <c r="J90" s="55">
        <f t="shared" si="6"/>
        <v>176.97508977272722</v>
      </c>
      <c r="K90" s="55">
        <f t="shared" si="7"/>
        <v>9.1749758522727252</v>
      </c>
      <c r="L90" s="55">
        <f t="shared" si="8"/>
        <v>16.881955568181812</v>
      </c>
      <c r="M90" s="55">
        <f>J90/AVERAGE(L9:L89)</f>
        <v>15.448952243591457</v>
      </c>
    </row>
    <row r="91" spans="1:13" ht="12.75" x14ac:dyDescent="0.2">
      <c r="A91" s="56">
        <v>1926</v>
      </c>
      <c r="B91" s="56">
        <v>11</v>
      </c>
      <c r="C91" s="67">
        <f t="shared" si="5"/>
        <v>9831</v>
      </c>
      <c r="D91" s="55">
        <v>13.19</v>
      </c>
      <c r="E91" s="55">
        <v>0.6825</v>
      </c>
      <c r="F91" s="55">
        <v>1.2410000000000001</v>
      </c>
      <c r="G91" s="55">
        <v>17.7</v>
      </c>
      <c r="H91" s="55" t="e">
        <f t="shared" si="9"/>
        <v>#REF!</v>
      </c>
      <c r="I91" s="55">
        <f>I81*2/12+I93*10/12</f>
        <v>3.3966666666666665</v>
      </c>
      <c r="J91" s="55">
        <f t="shared" si="6"/>
        <v>178.2729101694915</v>
      </c>
      <c r="K91" s="55">
        <f t="shared" si="7"/>
        <v>9.2245080508474562</v>
      </c>
      <c r="L91" s="55">
        <f t="shared" si="8"/>
        <v>16.773061525423728</v>
      </c>
      <c r="M91" s="55">
        <f>J91/AVERAGE(L9:L90)</f>
        <v>15.472860397611745</v>
      </c>
    </row>
    <row r="92" spans="1:13" ht="12.75" x14ac:dyDescent="0.2">
      <c r="A92" s="56">
        <v>1926</v>
      </c>
      <c r="B92" s="56">
        <v>12</v>
      </c>
      <c r="C92" s="67">
        <f t="shared" si="5"/>
        <v>9862</v>
      </c>
      <c r="D92" s="55">
        <v>13.49</v>
      </c>
      <c r="E92" s="55">
        <v>0.69</v>
      </c>
      <c r="F92" s="55">
        <v>1.24</v>
      </c>
      <c r="G92" s="55">
        <v>17.7</v>
      </c>
      <c r="H92" s="55" t="e">
        <f t="shared" si="9"/>
        <v>#REF!</v>
      </c>
      <c r="I92" s="55">
        <f>I81*1/12+I93*11/12</f>
        <v>3.3683333333333327</v>
      </c>
      <c r="J92" s="55">
        <f t="shared" si="6"/>
        <v>182.3276389830508</v>
      </c>
      <c r="K92" s="55">
        <f t="shared" si="7"/>
        <v>9.3258762711864396</v>
      </c>
      <c r="L92" s="55">
        <f t="shared" si="8"/>
        <v>16.759545762711863</v>
      </c>
      <c r="M92" s="55">
        <f>J92/AVERAGE(L9:L91)</f>
        <v>15.738357311600994</v>
      </c>
    </row>
    <row r="93" spans="1:13" ht="12.75" x14ac:dyDescent="0.2">
      <c r="A93" s="56">
        <v>1927</v>
      </c>
      <c r="B93" s="56">
        <v>1</v>
      </c>
      <c r="C93" s="67">
        <f t="shared" si="5"/>
        <v>9893</v>
      </c>
      <c r="D93" s="55">
        <v>13.4</v>
      </c>
      <c r="E93" s="55">
        <v>0.69669999999999999</v>
      </c>
      <c r="F93" s="55">
        <v>1.2290000000000001</v>
      </c>
      <c r="G93" s="55">
        <v>17.5</v>
      </c>
      <c r="H93" s="55" t="e">
        <f t="shared" si="9"/>
        <v>#REF!</v>
      </c>
      <c r="I93" s="55">
        <v>3.34</v>
      </c>
      <c r="J93" s="55">
        <f t="shared" si="6"/>
        <v>183.18106285714282</v>
      </c>
      <c r="K93" s="55">
        <f t="shared" si="7"/>
        <v>9.5240482457142832</v>
      </c>
      <c r="L93" s="55">
        <f t="shared" si="8"/>
        <v>16.800710914285713</v>
      </c>
      <c r="M93" s="55">
        <f>J93/AVERAGE(L9:L92)</f>
        <v>15.72838859559036</v>
      </c>
    </row>
    <row r="94" spans="1:13" ht="12.75" x14ac:dyDescent="0.2">
      <c r="A94" s="56">
        <v>1927</v>
      </c>
      <c r="B94" s="56">
        <v>2</v>
      </c>
      <c r="C94" s="67">
        <f t="shared" si="5"/>
        <v>9921</v>
      </c>
      <c r="D94" s="55">
        <v>13.66</v>
      </c>
      <c r="E94" s="55">
        <v>0.70330000000000004</v>
      </c>
      <c r="F94" s="55">
        <v>1.218</v>
      </c>
      <c r="G94" s="55">
        <v>17.399999999999999</v>
      </c>
      <c r="H94" s="55" t="e">
        <f t="shared" si="9"/>
        <v>#REF!</v>
      </c>
      <c r="I94" s="55">
        <f>I93*11/12+I105*1/12</f>
        <v>3.339166666666666</v>
      </c>
      <c r="J94" s="55">
        <f t="shared" si="6"/>
        <v>187.80851379310343</v>
      </c>
      <c r="K94" s="55">
        <f t="shared" si="7"/>
        <v>9.6695261896551727</v>
      </c>
      <c r="L94" s="55">
        <f t="shared" si="8"/>
        <v>16.746029999999998</v>
      </c>
      <c r="M94" s="55">
        <f>J94/AVERAGE(L9:L93)</f>
        <v>16.042189752482752</v>
      </c>
    </row>
    <row r="95" spans="1:13" ht="12.75" x14ac:dyDescent="0.2">
      <c r="A95" s="56">
        <v>1927</v>
      </c>
      <c r="B95" s="56">
        <v>3</v>
      </c>
      <c r="C95" s="67">
        <f t="shared" si="5"/>
        <v>9952</v>
      </c>
      <c r="D95" s="55">
        <v>13.87</v>
      </c>
      <c r="E95" s="55">
        <v>0.71</v>
      </c>
      <c r="F95" s="55">
        <v>1.208</v>
      </c>
      <c r="G95" s="55">
        <v>17.3</v>
      </c>
      <c r="H95" s="55" t="e">
        <f t="shared" si="9"/>
        <v>#REF!</v>
      </c>
      <c r="I95" s="55">
        <f>I93*10/12+I105*2/12</f>
        <v>3.3383333333333334</v>
      </c>
      <c r="J95" s="55">
        <f t="shared" si="6"/>
        <v>191.79804797687856</v>
      </c>
      <c r="K95" s="55">
        <f t="shared" si="7"/>
        <v>9.8180687861271654</v>
      </c>
      <c r="L95" s="55">
        <f t="shared" si="8"/>
        <v>16.704545202312133</v>
      </c>
      <c r="M95" s="55">
        <f>J95/AVERAGE(L9:L94)</f>
        <v>16.301382537245836</v>
      </c>
    </row>
    <row r="96" spans="1:13" ht="12.75" x14ac:dyDescent="0.2">
      <c r="A96" s="56">
        <v>1927</v>
      </c>
      <c r="B96" s="56">
        <v>4</v>
      </c>
      <c r="C96" s="67">
        <f t="shared" si="5"/>
        <v>9982</v>
      </c>
      <c r="D96" s="55">
        <v>14.21</v>
      </c>
      <c r="E96" s="55">
        <v>0.7167</v>
      </c>
      <c r="F96" s="55">
        <v>1.1970000000000001</v>
      </c>
      <c r="G96" s="55">
        <v>17.3</v>
      </c>
      <c r="H96" s="55" t="e">
        <f t="shared" si="9"/>
        <v>#REF!</v>
      </c>
      <c r="I96" s="55">
        <f>I93*9/12+I105*3/12</f>
        <v>3.3374999999999999</v>
      </c>
      <c r="J96" s="55">
        <f t="shared" si="6"/>
        <v>196.49965838150285</v>
      </c>
      <c r="K96" s="55">
        <f t="shared" si="7"/>
        <v>9.9107181676300566</v>
      </c>
      <c r="L96" s="55">
        <f t="shared" si="8"/>
        <v>16.552434277456644</v>
      </c>
      <c r="M96" s="55">
        <f>J96/AVERAGE(L9:L95)</f>
        <v>16.620791401751443</v>
      </c>
    </row>
    <row r="97" spans="1:13" ht="12.75" x14ac:dyDescent="0.2">
      <c r="A97" s="56">
        <v>1927</v>
      </c>
      <c r="B97" s="56">
        <v>5</v>
      </c>
      <c r="C97" s="67">
        <f t="shared" si="5"/>
        <v>10013</v>
      </c>
      <c r="D97" s="55">
        <v>14.7</v>
      </c>
      <c r="E97" s="55">
        <v>0.72330000000000005</v>
      </c>
      <c r="F97" s="55">
        <v>1.1859999999999999</v>
      </c>
      <c r="G97" s="55">
        <v>17.399999999999999</v>
      </c>
      <c r="H97" s="55" t="e">
        <f t="shared" si="9"/>
        <v>#REF!</v>
      </c>
      <c r="I97" s="55">
        <f>I93*8/12+I105*4/12</f>
        <v>3.3366666666666669</v>
      </c>
      <c r="J97" s="55">
        <f t="shared" si="6"/>
        <v>202.10725862068963</v>
      </c>
      <c r="K97" s="55">
        <f t="shared" si="7"/>
        <v>9.9445020517241378</v>
      </c>
      <c r="L97" s="55">
        <f t="shared" si="8"/>
        <v>16.306068620689654</v>
      </c>
      <c r="M97" s="55">
        <f>J97/AVERAGE(L9:L96)</f>
        <v>17.017738342026551</v>
      </c>
    </row>
    <row r="98" spans="1:13" ht="12.75" x14ac:dyDescent="0.2">
      <c r="A98" s="56">
        <v>1927</v>
      </c>
      <c r="B98" s="56">
        <v>6</v>
      </c>
      <c r="C98" s="67">
        <f t="shared" si="5"/>
        <v>10043</v>
      </c>
      <c r="D98" s="55">
        <v>14.89</v>
      </c>
      <c r="E98" s="55">
        <v>0.73</v>
      </c>
      <c r="F98" s="55">
        <v>1.175</v>
      </c>
      <c r="G98" s="55">
        <v>17.600000000000001</v>
      </c>
      <c r="H98" s="55" t="e">
        <f t="shared" si="9"/>
        <v>#REF!</v>
      </c>
      <c r="I98" s="55">
        <f>I93*7/12+I105*5/12</f>
        <v>3.3358333333333334</v>
      </c>
      <c r="J98" s="55">
        <f t="shared" si="6"/>
        <v>202.39317102272724</v>
      </c>
      <c r="K98" s="55">
        <f t="shared" si="7"/>
        <v>9.9225664772727242</v>
      </c>
      <c r="L98" s="55">
        <f t="shared" si="8"/>
        <v>15.971254261363633</v>
      </c>
      <c r="M98" s="55">
        <f>J98/AVERAGE(L9:L97)</f>
        <v>16.970689060747254</v>
      </c>
    </row>
    <row r="99" spans="1:13" ht="12.75" x14ac:dyDescent="0.2">
      <c r="A99" s="56">
        <v>1927</v>
      </c>
      <c r="B99" s="56">
        <v>7</v>
      </c>
      <c r="C99" s="67">
        <f t="shared" si="5"/>
        <v>10074</v>
      </c>
      <c r="D99" s="55">
        <v>15.22</v>
      </c>
      <c r="E99" s="55">
        <v>0.73670000000000002</v>
      </c>
      <c r="F99" s="55">
        <v>1.1639999999999999</v>
      </c>
      <c r="G99" s="55">
        <v>17.3</v>
      </c>
      <c r="H99" s="55" t="e">
        <f t="shared" si="9"/>
        <v>#REF!</v>
      </c>
      <c r="I99" s="55">
        <f>I93*6/12+I105*6/12</f>
        <v>3.335</v>
      </c>
      <c r="J99" s="55">
        <f t="shared" si="6"/>
        <v>210.46620693641614</v>
      </c>
      <c r="K99" s="55">
        <f t="shared" si="7"/>
        <v>10.187283485549132</v>
      </c>
      <c r="L99" s="55">
        <f t="shared" si="8"/>
        <v>16.096101502890171</v>
      </c>
      <c r="M99" s="55">
        <f>J99/AVERAGE(L9:L98)</f>
        <v>17.581353502559637</v>
      </c>
    </row>
    <row r="100" spans="1:13" ht="12.75" x14ac:dyDescent="0.2">
      <c r="A100" s="56">
        <v>1927</v>
      </c>
      <c r="B100" s="56">
        <v>8</v>
      </c>
      <c r="C100" s="67">
        <f t="shared" si="5"/>
        <v>10105</v>
      </c>
      <c r="D100" s="55">
        <v>16.03</v>
      </c>
      <c r="E100" s="55">
        <v>0.74329999999999996</v>
      </c>
      <c r="F100" s="55">
        <v>1.153</v>
      </c>
      <c r="G100" s="55">
        <v>17.2</v>
      </c>
      <c r="H100" s="55" t="e">
        <f t="shared" si="9"/>
        <v>#REF!</v>
      </c>
      <c r="I100" s="55">
        <f>I93*5/12+I105*7/12</f>
        <v>3.3341666666666665</v>
      </c>
      <c r="J100" s="55">
        <f t="shared" si="6"/>
        <v>222.95586453488372</v>
      </c>
      <c r="K100" s="55">
        <f t="shared" si="7"/>
        <v>10.338309052325579</v>
      </c>
      <c r="L100" s="55">
        <f t="shared" si="8"/>
        <v>16.036688197674419</v>
      </c>
      <c r="M100" s="55">
        <f>J100/AVERAGE(L9:L99)</f>
        <v>18.554419984432968</v>
      </c>
    </row>
    <row r="101" spans="1:13" ht="12.75" x14ac:dyDescent="0.2">
      <c r="A101" s="56">
        <v>1927</v>
      </c>
      <c r="B101" s="56">
        <v>9</v>
      </c>
      <c r="C101" s="67">
        <f t="shared" si="5"/>
        <v>10135</v>
      </c>
      <c r="D101" s="55">
        <v>16.940000000000001</v>
      </c>
      <c r="E101" s="55">
        <v>0.75</v>
      </c>
      <c r="F101" s="55">
        <v>1.143</v>
      </c>
      <c r="G101" s="55">
        <v>17.3</v>
      </c>
      <c r="H101" s="55" t="e">
        <f t="shared" si="9"/>
        <v>#REF!</v>
      </c>
      <c r="I101" s="55">
        <f>I93*4/12+I105*8/12</f>
        <v>3.3333333333333335</v>
      </c>
      <c r="J101" s="55">
        <f t="shared" si="6"/>
        <v>234.25082427745662</v>
      </c>
      <c r="K101" s="55">
        <f t="shared" si="7"/>
        <v>10.371199421965317</v>
      </c>
      <c r="L101" s="55">
        <f t="shared" si="8"/>
        <v>15.805707919075143</v>
      </c>
      <c r="M101" s="55">
        <f>J101/AVERAGE(L9:L100)</f>
        <v>19.4237500282618</v>
      </c>
    </row>
    <row r="102" spans="1:13" ht="12.75" x14ac:dyDescent="0.2">
      <c r="A102" s="56">
        <v>1927</v>
      </c>
      <c r="B102" s="56">
        <v>1</v>
      </c>
      <c r="C102" s="67">
        <f t="shared" si="5"/>
        <v>9893</v>
      </c>
      <c r="D102" s="55">
        <v>16.68</v>
      </c>
      <c r="E102" s="55">
        <v>0.75670000000000004</v>
      </c>
      <c r="F102" s="55">
        <v>1.1319999999999999</v>
      </c>
      <c r="G102" s="55">
        <v>17.399999999999999</v>
      </c>
      <c r="H102" s="55" t="e">
        <f t="shared" si="9"/>
        <v>#REF!</v>
      </c>
      <c r="I102" s="55">
        <f>I93*3/12+I105*9/12</f>
        <v>3.3325</v>
      </c>
      <c r="J102" s="55">
        <f t="shared" si="6"/>
        <v>229.32986896551719</v>
      </c>
      <c r="K102" s="55">
        <f t="shared" si="7"/>
        <v>10.403711741379311</v>
      </c>
      <c r="L102" s="55">
        <f t="shared" si="8"/>
        <v>15.563633793103447</v>
      </c>
      <c r="M102" s="55">
        <f>J102/AVERAGE(L9:L101)</f>
        <v>18.952416933290067</v>
      </c>
    </row>
    <row r="103" spans="1:13" ht="12.75" x14ac:dyDescent="0.2">
      <c r="A103" s="56">
        <v>1927</v>
      </c>
      <c r="B103" s="56">
        <v>11</v>
      </c>
      <c r="C103" s="67">
        <f t="shared" si="5"/>
        <v>10196</v>
      </c>
      <c r="D103" s="55">
        <v>17.059999999999999</v>
      </c>
      <c r="E103" s="55">
        <v>0.76329999999999998</v>
      </c>
      <c r="F103" s="55">
        <v>1.121</v>
      </c>
      <c r="G103" s="55">
        <v>17.3</v>
      </c>
      <c r="H103" s="55" t="e">
        <f t="shared" si="9"/>
        <v>#REF!</v>
      </c>
      <c r="I103" s="55">
        <f>I93*2/12+I105*10/12</f>
        <v>3.3316666666666666</v>
      </c>
      <c r="J103" s="55">
        <f t="shared" si="6"/>
        <v>235.91021618497103</v>
      </c>
      <c r="K103" s="55">
        <f t="shared" si="7"/>
        <v>10.555115358381501</v>
      </c>
      <c r="L103" s="55">
        <f t="shared" si="8"/>
        <v>15.501486069364157</v>
      </c>
      <c r="M103" s="55">
        <f>J103/AVERAGE(L9:L102)</f>
        <v>19.437050363540902</v>
      </c>
    </row>
    <row r="104" spans="1:13" ht="12.75" x14ac:dyDescent="0.2">
      <c r="A104" s="56">
        <v>1927</v>
      </c>
      <c r="B104" s="56">
        <v>12</v>
      </c>
      <c r="C104" s="67">
        <f t="shared" si="5"/>
        <v>10227</v>
      </c>
      <c r="D104" s="55">
        <v>17.46</v>
      </c>
      <c r="E104" s="55">
        <v>0.77</v>
      </c>
      <c r="F104" s="55">
        <v>1.1100000000000001</v>
      </c>
      <c r="G104" s="55">
        <v>17.3</v>
      </c>
      <c r="H104" s="55" t="e">
        <f t="shared" si="9"/>
        <v>#REF!</v>
      </c>
      <c r="I104" s="55">
        <f>I93*1/12+I105*11/12</f>
        <v>3.3308333333333335</v>
      </c>
      <c r="J104" s="55">
        <f t="shared" si="6"/>
        <v>241.44152254335256</v>
      </c>
      <c r="K104" s="55">
        <f t="shared" si="7"/>
        <v>10.647764739884391</v>
      </c>
      <c r="L104" s="55">
        <f t="shared" si="8"/>
        <v>15.349375144508667</v>
      </c>
      <c r="M104" s="55">
        <f>J104/AVERAGE(L9:L103)</f>
        <v>19.834909281100046</v>
      </c>
    </row>
    <row r="105" spans="1:13" ht="12.75" x14ac:dyDescent="0.2">
      <c r="A105" s="56">
        <v>1928</v>
      </c>
      <c r="B105" s="56">
        <v>1</v>
      </c>
      <c r="C105" s="67">
        <f t="shared" si="5"/>
        <v>10258</v>
      </c>
      <c r="D105" s="55">
        <v>17.53</v>
      </c>
      <c r="E105" s="55">
        <v>0.77669999999999995</v>
      </c>
      <c r="F105" s="55">
        <v>1.133</v>
      </c>
      <c r="G105" s="55">
        <v>17.3</v>
      </c>
      <c r="H105" s="55" t="e">
        <f t="shared" si="9"/>
        <v>#REF!</v>
      </c>
      <c r="I105" s="55">
        <v>3.33</v>
      </c>
      <c r="J105" s="55">
        <f t="shared" si="6"/>
        <v>242.40950115606935</v>
      </c>
      <c r="K105" s="55">
        <f t="shared" si="7"/>
        <v>10.74041412138728</v>
      </c>
      <c r="L105" s="55">
        <f t="shared" si="8"/>
        <v>15.667425260115605</v>
      </c>
      <c r="M105" s="55">
        <f>J105/AVERAGE(L9:L104)</f>
        <v>19.860438794841439</v>
      </c>
    </row>
    <row r="106" spans="1:13" ht="12.75" x14ac:dyDescent="0.2">
      <c r="A106" s="56">
        <v>1928</v>
      </c>
      <c r="B106" s="56">
        <v>2</v>
      </c>
      <c r="C106" s="67">
        <f t="shared" si="5"/>
        <v>10287</v>
      </c>
      <c r="D106" s="55">
        <v>17.32</v>
      </c>
      <c r="E106" s="55">
        <v>0.7833</v>
      </c>
      <c r="F106" s="55">
        <v>1.155</v>
      </c>
      <c r="G106" s="55">
        <v>17.100000000000001</v>
      </c>
      <c r="H106" s="55" t="e">
        <f t="shared" si="9"/>
        <v>#REF!</v>
      </c>
      <c r="I106" s="55">
        <f>I105*11/12+I117*1/12</f>
        <v>3.3525</v>
      </c>
      <c r="J106" s="55">
        <f t="shared" si="6"/>
        <v>242.30679999999992</v>
      </c>
      <c r="K106" s="55">
        <f t="shared" si="7"/>
        <v>10.958366999999997</v>
      </c>
      <c r="L106" s="55">
        <f t="shared" si="8"/>
        <v>16.158449999999998</v>
      </c>
      <c r="M106" s="55">
        <f>J106/AVERAGE(L9:L105)</f>
        <v>19.794147889927739</v>
      </c>
    </row>
    <row r="107" spans="1:13" ht="12.75" x14ac:dyDescent="0.2">
      <c r="A107" s="56">
        <v>1928</v>
      </c>
      <c r="B107" s="56">
        <v>3</v>
      </c>
      <c r="C107" s="67">
        <f t="shared" si="5"/>
        <v>10318</v>
      </c>
      <c r="D107" s="55">
        <v>18.25</v>
      </c>
      <c r="E107" s="55">
        <v>0.79</v>
      </c>
      <c r="F107" s="55">
        <v>1.177</v>
      </c>
      <c r="G107" s="55">
        <v>17.100000000000001</v>
      </c>
      <c r="H107" s="55" t="e">
        <f t="shared" si="9"/>
        <v>#REF!</v>
      </c>
      <c r="I107" s="55">
        <f>I105*10/12+I117*2/12</f>
        <v>3.375</v>
      </c>
      <c r="J107" s="55">
        <f t="shared" si="6"/>
        <v>255.31749999999994</v>
      </c>
      <c r="K107" s="55">
        <f t="shared" si="7"/>
        <v>11.052099999999998</v>
      </c>
      <c r="L107" s="55">
        <f t="shared" si="8"/>
        <v>16.466229999999996</v>
      </c>
      <c r="M107" s="55">
        <f>J107/AVERAGE(L9:L106)</f>
        <v>20.789116751785464</v>
      </c>
    </row>
    <row r="108" spans="1:13" ht="12.75" x14ac:dyDescent="0.2">
      <c r="A108" s="56">
        <v>1928</v>
      </c>
      <c r="B108" s="56">
        <v>4</v>
      </c>
      <c r="C108" s="67">
        <f t="shared" si="5"/>
        <v>10348</v>
      </c>
      <c r="D108" s="55">
        <v>19.399999999999999</v>
      </c>
      <c r="E108" s="55">
        <v>0.79669999999999996</v>
      </c>
      <c r="F108" s="55">
        <v>1.2</v>
      </c>
      <c r="G108" s="55">
        <v>17.100000000000001</v>
      </c>
      <c r="H108" s="55" t="e">
        <f t="shared" si="9"/>
        <v>#REF!</v>
      </c>
      <c r="I108" s="55">
        <f>I105*9/12+I117*3/12</f>
        <v>3.3975</v>
      </c>
      <c r="J108" s="55">
        <f t="shared" si="6"/>
        <v>271.40599999999989</v>
      </c>
      <c r="K108" s="55">
        <f t="shared" si="7"/>
        <v>11.145832999999998</v>
      </c>
      <c r="L108" s="55">
        <f t="shared" si="8"/>
        <v>16.787999999999993</v>
      </c>
      <c r="M108" s="55">
        <f>J108/AVERAGE(L9:L107)</f>
        <v>22.023312174225957</v>
      </c>
    </row>
    <row r="109" spans="1:13" ht="12.75" x14ac:dyDescent="0.2">
      <c r="A109" s="56">
        <v>1928</v>
      </c>
      <c r="B109" s="56">
        <v>5</v>
      </c>
      <c r="C109" s="67">
        <f t="shared" si="5"/>
        <v>10379</v>
      </c>
      <c r="D109" s="55">
        <v>20</v>
      </c>
      <c r="E109" s="55">
        <v>0.80330000000000001</v>
      </c>
      <c r="F109" s="55">
        <v>1.222</v>
      </c>
      <c r="G109" s="55">
        <v>17.2</v>
      </c>
      <c r="H109" s="55" t="e">
        <f t="shared" si="9"/>
        <v>#REF!</v>
      </c>
      <c r="I109" s="55">
        <f>I105*8/12+I117*4/12</f>
        <v>3.42</v>
      </c>
      <c r="J109" s="55">
        <f t="shared" si="6"/>
        <v>278.17325581395346</v>
      </c>
      <c r="K109" s="55">
        <f t="shared" si="7"/>
        <v>11.172828819767441</v>
      </c>
      <c r="L109" s="55">
        <f t="shared" si="8"/>
        <v>16.996385930232556</v>
      </c>
      <c r="M109" s="55">
        <f>J109/AVERAGE(L9:L108)</f>
        <v>22.490965663686779</v>
      </c>
    </row>
    <row r="110" spans="1:13" ht="12.75" x14ac:dyDescent="0.2">
      <c r="A110" s="56">
        <v>1928</v>
      </c>
      <c r="B110" s="56">
        <v>6</v>
      </c>
      <c r="C110" s="67">
        <f t="shared" si="5"/>
        <v>10409</v>
      </c>
      <c r="D110" s="55">
        <v>19.02</v>
      </c>
      <c r="E110" s="55">
        <v>0.81</v>
      </c>
      <c r="F110" s="55">
        <v>1.2450000000000001</v>
      </c>
      <c r="G110" s="55">
        <v>17.100000000000001</v>
      </c>
      <c r="H110" s="55" t="e">
        <f t="shared" si="9"/>
        <v>#REF!</v>
      </c>
      <c r="I110" s="55">
        <f>I105*7/12+I117*5/12</f>
        <v>3.4424999999999999</v>
      </c>
      <c r="J110" s="55">
        <f t="shared" si="6"/>
        <v>266.08979999999991</v>
      </c>
      <c r="K110" s="55">
        <f t="shared" si="7"/>
        <v>11.331899999999999</v>
      </c>
      <c r="L110" s="55">
        <f t="shared" si="8"/>
        <v>17.417549999999999</v>
      </c>
      <c r="M110" s="55">
        <f>J110/AVERAGE(L9:L109)</f>
        <v>21.434576062342192</v>
      </c>
    </row>
    <row r="111" spans="1:13" ht="12.75" x14ac:dyDescent="0.2">
      <c r="A111" s="56">
        <v>1928</v>
      </c>
      <c r="B111" s="56">
        <v>7</v>
      </c>
      <c r="C111" s="67">
        <f t="shared" si="5"/>
        <v>10440</v>
      </c>
      <c r="D111" s="55">
        <v>19.16</v>
      </c>
      <c r="E111" s="55">
        <v>0.81669999999999998</v>
      </c>
      <c r="F111" s="55">
        <v>1.268</v>
      </c>
      <c r="G111" s="55">
        <v>17.100000000000001</v>
      </c>
      <c r="H111" s="55" t="e">
        <f t="shared" si="9"/>
        <v>#REF!</v>
      </c>
      <c r="I111" s="55">
        <f>I105*6/12+I117*6/12</f>
        <v>3.4649999999999999</v>
      </c>
      <c r="J111" s="55">
        <f t="shared" si="6"/>
        <v>268.0483999999999</v>
      </c>
      <c r="K111" s="55">
        <f t="shared" si="7"/>
        <v>11.425632999999998</v>
      </c>
      <c r="L111" s="55">
        <f t="shared" si="8"/>
        <v>17.739319999999996</v>
      </c>
      <c r="M111" s="55">
        <f>J111/AVERAGE(L9:L110)</f>
        <v>21.507362854075687</v>
      </c>
    </row>
    <row r="112" spans="1:13" ht="12.75" x14ac:dyDescent="0.2">
      <c r="A112" s="56">
        <v>1928</v>
      </c>
      <c r="B112" s="56">
        <v>8</v>
      </c>
      <c r="C112" s="67">
        <f t="shared" si="5"/>
        <v>10471</v>
      </c>
      <c r="D112" s="55">
        <v>19.78</v>
      </c>
      <c r="E112" s="55">
        <v>0.82330000000000003</v>
      </c>
      <c r="F112" s="55">
        <v>1.29</v>
      </c>
      <c r="G112" s="55">
        <v>17.100000000000001</v>
      </c>
      <c r="H112" s="55" t="e">
        <f t="shared" si="9"/>
        <v>#REF!</v>
      </c>
      <c r="I112" s="55">
        <f>I105*5/12+I117*7/12</f>
        <v>3.4874999999999998</v>
      </c>
      <c r="J112" s="55">
        <f t="shared" si="6"/>
        <v>276.72219999999993</v>
      </c>
      <c r="K112" s="55">
        <f t="shared" si="7"/>
        <v>11.517966999999999</v>
      </c>
      <c r="L112" s="55">
        <f t="shared" si="8"/>
        <v>18.047099999999997</v>
      </c>
      <c r="M112" s="55">
        <f>J112/AVERAGE(L9:L111)</f>
        <v>22.112435515278285</v>
      </c>
    </row>
    <row r="113" spans="1:13" ht="12.75" x14ac:dyDescent="0.2">
      <c r="A113" s="56">
        <v>1928</v>
      </c>
      <c r="B113" s="56">
        <v>9</v>
      </c>
      <c r="C113" s="67">
        <f t="shared" si="5"/>
        <v>10501</v>
      </c>
      <c r="D113" s="55">
        <v>21.17</v>
      </c>
      <c r="E113" s="55">
        <v>0.83</v>
      </c>
      <c r="F113" s="55">
        <v>1.3120000000000001</v>
      </c>
      <c r="G113" s="55">
        <v>17.3</v>
      </c>
      <c r="H113" s="55" t="e">
        <f t="shared" si="9"/>
        <v>#REF!</v>
      </c>
      <c r="I113" s="55">
        <f>I105*4/12+I117*8/12</f>
        <v>3.51</v>
      </c>
      <c r="J113" s="55">
        <f t="shared" si="6"/>
        <v>292.74438901734095</v>
      </c>
      <c r="K113" s="55">
        <f t="shared" si="7"/>
        <v>11.477460693641616</v>
      </c>
      <c r="L113" s="55">
        <f t="shared" si="8"/>
        <v>18.142684855491325</v>
      </c>
      <c r="M113" s="55">
        <f>J113/AVERAGE(L9:L112)</f>
        <v>23.293719280032985</v>
      </c>
    </row>
    <row r="114" spans="1:13" ht="12.75" x14ac:dyDescent="0.2">
      <c r="A114" s="56">
        <v>1928</v>
      </c>
      <c r="B114" s="56">
        <v>1</v>
      </c>
      <c r="C114" s="67">
        <f t="shared" si="5"/>
        <v>10258</v>
      </c>
      <c r="D114" s="55">
        <v>21.6</v>
      </c>
      <c r="E114" s="55">
        <v>0.8367</v>
      </c>
      <c r="F114" s="55">
        <v>1.335</v>
      </c>
      <c r="G114" s="55">
        <v>17.2</v>
      </c>
      <c r="H114" s="55" t="e">
        <f t="shared" si="9"/>
        <v>#REF!</v>
      </c>
      <c r="I114" s="55">
        <f>I105*3/12+I117*9/12</f>
        <v>3.5324999999999998</v>
      </c>
      <c r="J114" s="55">
        <f t="shared" si="6"/>
        <v>300.42711627906976</v>
      </c>
      <c r="K114" s="55">
        <f t="shared" si="7"/>
        <v>11.637378156976743</v>
      </c>
      <c r="L114" s="55">
        <f t="shared" si="8"/>
        <v>18.568064825581395</v>
      </c>
      <c r="M114" s="55">
        <f>J114/AVERAGE(L9:L113)</f>
        <v>23.804463241475332</v>
      </c>
    </row>
    <row r="115" spans="1:13" ht="12.75" x14ac:dyDescent="0.2">
      <c r="A115" s="56">
        <v>1928</v>
      </c>
      <c r="B115" s="56">
        <v>11</v>
      </c>
      <c r="C115" s="67">
        <f t="shared" si="5"/>
        <v>10562</v>
      </c>
      <c r="D115" s="55">
        <v>23.06</v>
      </c>
      <c r="E115" s="55">
        <v>0.84330000000000005</v>
      </c>
      <c r="F115" s="55">
        <v>1.357</v>
      </c>
      <c r="G115" s="55">
        <v>17.2</v>
      </c>
      <c r="H115" s="55" t="e">
        <f t="shared" si="9"/>
        <v>#REF!</v>
      </c>
      <c r="I115" s="55">
        <f>I105*2/12+I117*10/12</f>
        <v>3.5550000000000002</v>
      </c>
      <c r="J115" s="55">
        <f t="shared" si="6"/>
        <v>320.73376395348828</v>
      </c>
      <c r="K115" s="55">
        <f t="shared" si="7"/>
        <v>11.729175331395348</v>
      </c>
      <c r="L115" s="55">
        <f t="shared" si="8"/>
        <v>18.874055406976744</v>
      </c>
      <c r="M115" s="55">
        <f>J115/AVERAGE(L9:L114)</f>
        <v>25.300987103874419</v>
      </c>
    </row>
    <row r="116" spans="1:13" ht="12.75" x14ac:dyDescent="0.2">
      <c r="A116" s="56">
        <v>1928</v>
      </c>
      <c r="B116" s="56">
        <v>12</v>
      </c>
      <c r="C116" s="67">
        <f t="shared" si="5"/>
        <v>10593</v>
      </c>
      <c r="D116" s="55">
        <v>23.15</v>
      </c>
      <c r="E116" s="55">
        <v>0.85</v>
      </c>
      <c r="F116" s="55">
        <v>1.38</v>
      </c>
      <c r="G116" s="55">
        <v>17.100000000000001</v>
      </c>
      <c r="H116" s="55" t="e">
        <f t="shared" si="9"/>
        <v>#REF!</v>
      </c>
      <c r="I116" s="55">
        <f>I105*1/12+I117*11/12</f>
        <v>3.5775000000000001</v>
      </c>
      <c r="J116" s="55">
        <f t="shared" si="6"/>
        <v>323.86849999999987</v>
      </c>
      <c r="K116" s="55">
        <f t="shared" si="7"/>
        <v>11.891499999999995</v>
      </c>
      <c r="L116" s="55">
        <f t="shared" si="8"/>
        <v>19.306199999999993</v>
      </c>
      <c r="M116" s="55">
        <f>J116/AVERAGE(L9:L115)</f>
        <v>25.432072766470299</v>
      </c>
    </row>
    <row r="117" spans="1:13" ht="12.75" x14ac:dyDescent="0.2">
      <c r="A117" s="56">
        <v>1929</v>
      </c>
      <c r="B117" s="56">
        <v>1</v>
      </c>
      <c r="C117" s="67">
        <f t="shared" si="5"/>
        <v>10624</v>
      </c>
      <c r="D117" s="55">
        <v>24.86</v>
      </c>
      <c r="E117" s="55">
        <v>0.86</v>
      </c>
      <c r="F117" s="55">
        <v>1.399</v>
      </c>
      <c r="G117" s="55">
        <v>17.100000000000001</v>
      </c>
      <c r="H117" s="55" t="e">
        <f t="shared" si="9"/>
        <v>#REF!</v>
      </c>
      <c r="I117" s="55">
        <v>3.6</v>
      </c>
      <c r="J117" s="55">
        <f t="shared" si="6"/>
        <v>347.7913999999999</v>
      </c>
      <c r="K117" s="55">
        <f t="shared" si="7"/>
        <v>12.031399999999996</v>
      </c>
      <c r="L117" s="55">
        <f t="shared" si="8"/>
        <v>19.572009999999995</v>
      </c>
      <c r="M117" s="55">
        <f>J117/AVERAGE(L9:L116)</f>
        <v>27.180767539341677</v>
      </c>
    </row>
    <row r="118" spans="1:13" ht="12.75" x14ac:dyDescent="0.2">
      <c r="A118" s="56">
        <v>1929</v>
      </c>
      <c r="B118" s="56">
        <v>2</v>
      </c>
      <c r="C118" s="67">
        <f t="shared" si="5"/>
        <v>10652</v>
      </c>
      <c r="D118" s="55">
        <v>24.99</v>
      </c>
      <c r="E118" s="55">
        <v>0.87</v>
      </c>
      <c r="F118" s="55">
        <v>1.4179999999999999</v>
      </c>
      <c r="G118" s="55">
        <v>17.100000000000001</v>
      </c>
      <c r="H118" s="55" t="e">
        <f t="shared" si="9"/>
        <v>#REF!</v>
      </c>
      <c r="I118" s="55">
        <f>I117*11/12+I129*1/12</f>
        <v>3.5741666666666667</v>
      </c>
      <c r="J118" s="55">
        <f t="shared" si="6"/>
        <v>349.61009999999987</v>
      </c>
      <c r="K118" s="55">
        <f t="shared" si="7"/>
        <v>12.171299999999997</v>
      </c>
      <c r="L118" s="55">
        <f t="shared" si="8"/>
        <v>19.837819999999994</v>
      </c>
      <c r="M118" s="55">
        <f>J118/AVERAGE(L9:L117)</f>
        <v>27.190790793398296</v>
      </c>
    </row>
    <row r="119" spans="1:13" ht="12.75" x14ac:dyDescent="0.2">
      <c r="A119" s="56">
        <v>1929</v>
      </c>
      <c r="B119" s="56">
        <v>3</v>
      </c>
      <c r="C119" s="67">
        <f t="shared" si="5"/>
        <v>10683</v>
      </c>
      <c r="D119" s="55">
        <v>25.43</v>
      </c>
      <c r="E119" s="55">
        <v>0.88</v>
      </c>
      <c r="F119" s="55">
        <v>1.4379999999999999</v>
      </c>
      <c r="G119" s="55">
        <v>17</v>
      </c>
      <c r="H119" s="55" t="e">
        <f t="shared" si="9"/>
        <v>#REF!</v>
      </c>
      <c r="I119" s="55">
        <f>I117*10/12+I129*2/12</f>
        <v>3.5483333333333333</v>
      </c>
      <c r="J119" s="55">
        <f t="shared" si="6"/>
        <v>357.85843941176466</v>
      </c>
      <c r="K119" s="55">
        <f t="shared" si="7"/>
        <v>12.383618823529408</v>
      </c>
      <c r="L119" s="55">
        <f t="shared" si="8"/>
        <v>20.235958941176467</v>
      </c>
      <c r="M119" s="55">
        <f>J119/AVERAGE(L9:L118)</f>
        <v>27.69561708947807</v>
      </c>
    </row>
    <row r="120" spans="1:13" ht="12.75" x14ac:dyDescent="0.2">
      <c r="A120" s="56">
        <v>1929</v>
      </c>
      <c r="B120" s="56">
        <v>4</v>
      </c>
      <c r="C120" s="67">
        <f t="shared" si="5"/>
        <v>10713</v>
      </c>
      <c r="D120" s="55">
        <v>25.28</v>
      </c>
      <c r="E120" s="55">
        <v>0.89</v>
      </c>
      <c r="F120" s="55">
        <v>1.4570000000000001</v>
      </c>
      <c r="G120" s="55">
        <v>16.899999999999999</v>
      </c>
      <c r="H120" s="55" t="e">
        <f t="shared" si="9"/>
        <v>#REF!</v>
      </c>
      <c r="I120" s="55">
        <f>I117*9/12+I129*3/12</f>
        <v>3.5225</v>
      </c>
      <c r="J120" s="55">
        <f t="shared" si="6"/>
        <v>357.85261065088758</v>
      </c>
      <c r="K120" s="55">
        <f t="shared" si="7"/>
        <v>12.598450295857987</v>
      </c>
      <c r="L120" s="55">
        <f t="shared" si="8"/>
        <v>20.624654023668636</v>
      </c>
      <c r="M120" s="55">
        <f>J120/AVERAGE(L9:L119)</f>
        <v>27.554633699759474</v>
      </c>
    </row>
    <row r="121" spans="1:13" ht="12.75" x14ac:dyDescent="0.2">
      <c r="A121" s="56">
        <v>1929</v>
      </c>
      <c r="B121" s="56">
        <v>5</v>
      </c>
      <c r="C121" s="67">
        <f t="shared" si="5"/>
        <v>10744</v>
      </c>
      <c r="D121" s="55">
        <v>25.66</v>
      </c>
      <c r="E121" s="55">
        <v>0.9</v>
      </c>
      <c r="F121" s="55">
        <v>1.476</v>
      </c>
      <c r="G121" s="55">
        <v>17</v>
      </c>
      <c r="H121" s="55" t="e">
        <f t="shared" si="9"/>
        <v>#REF!</v>
      </c>
      <c r="I121" s="55">
        <f>I117*8/12+I129*4/12</f>
        <v>3.4966666666666666</v>
      </c>
      <c r="J121" s="55">
        <f t="shared" si="6"/>
        <v>361.09506705882347</v>
      </c>
      <c r="K121" s="55">
        <f t="shared" si="7"/>
        <v>12.665064705882351</v>
      </c>
      <c r="L121" s="55">
        <f t="shared" si="8"/>
        <v>20.770706117647052</v>
      </c>
      <c r="M121" s="55">
        <f>J121/AVERAGE(L9:L120)</f>
        <v>27.659068532416359</v>
      </c>
    </row>
    <row r="122" spans="1:13" ht="12.75" x14ac:dyDescent="0.2">
      <c r="A122" s="56">
        <v>1929</v>
      </c>
      <c r="B122" s="56">
        <v>6</v>
      </c>
      <c r="C122" s="67">
        <f t="shared" si="5"/>
        <v>10774</v>
      </c>
      <c r="D122" s="55">
        <v>26.15</v>
      </c>
      <c r="E122" s="55">
        <v>0.91</v>
      </c>
      <c r="F122" s="55">
        <v>1.4950000000000001</v>
      </c>
      <c r="G122" s="55">
        <v>17.100000000000001</v>
      </c>
      <c r="H122" s="55" t="e">
        <f t="shared" si="9"/>
        <v>#REF!</v>
      </c>
      <c r="I122" s="55">
        <f>I117*7/12+I129*5/12</f>
        <v>3.4708333333333332</v>
      </c>
      <c r="J122" s="55">
        <f t="shared" si="6"/>
        <v>365.83849999999984</v>
      </c>
      <c r="K122" s="55">
        <f t="shared" si="7"/>
        <v>12.730899999999997</v>
      </c>
      <c r="L122" s="55">
        <f t="shared" si="8"/>
        <v>20.915049999999994</v>
      </c>
      <c r="M122" s="55">
        <f>J122/AVERAGE(L9:L121)</f>
        <v>27.876610311495629</v>
      </c>
    </row>
    <row r="123" spans="1:13" ht="12.75" x14ac:dyDescent="0.2">
      <c r="A123" s="56">
        <v>1929</v>
      </c>
      <c r="B123" s="56">
        <v>7</v>
      </c>
      <c r="C123" s="67">
        <f t="shared" si="5"/>
        <v>10805</v>
      </c>
      <c r="D123" s="55">
        <v>28.48</v>
      </c>
      <c r="E123" s="55">
        <v>0.92</v>
      </c>
      <c r="F123" s="55">
        <v>1.514</v>
      </c>
      <c r="G123" s="55">
        <v>17.3</v>
      </c>
      <c r="H123" s="55" t="e">
        <f t="shared" si="9"/>
        <v>#REF!</v>
      </c>
      <c r="I123" s="55">
        <f>I117*6/12+I129*6/12</f>
        <v>3.4450000000000003</v>
      </c>
      <c r="J123" s="55">
        <f t="shared" si="6"/>
        <v>393.82901271676292</v>
      </c>
      <c r="K123" s="55">
        <f t="shared" si="7"/>
        <v>12.722004624277455</v>
      </c>
      <c r="L123" s="55">
        <f t="shared" si="8"/>
        <v>20.935994566473983</v>
      </c>
      <c r="M123" s="55">
        <f>J123/AVERAGE(L9:L122)</f>
        <v>29.853986500967299</v>
      </c>
    </row>
    <row r="124" spans="1:13" ht="12.75" x14ac:dyDescent="0.2">
      <c r="A124" s="56">
        <v>1929</v>
      </c>
      <c r="B124" s="56">
        <v>8</v>
      </c>
      <c r="C124" s="67">
        <f t="shared" si="5"/>
        <v>10836</v>
      </c>
      <c r="D124" s="55">
        <v>30.1</v>
      </c>
      <c r="E124" s="55">
        <v>0.93</v>
      </c>
      <c r="F124" s="55">
        <v>1.5329999999999999</v>
      </c>
      <c r="G124" s="55">
        <v>17.3</v>
      </c>
      <c r="H124" s="55" t="e">
        <f t="shared" si="9"/>
        <v>#REF!</v>
      </c>
      <c r="I124" s="55">
        <f>I117*5/12+I129*7/12</f>
        <v>3.4191666666666665</v>
      </c>
      <c r="J124" s="55">
        <f t="shared" si="6"/>
        <v>416.23080346820802</v>
      </c>
      <c r="K124" s="55">
        <f t="shared" si="7"/>
        <v>12.860287283236993</v>
      </c>
      <c r="L124" s="55">
        <f t="shared" si="8"/>
        <v>21.198731618497103</v>
      </c>
      <c r="M124" s="55">
        <f>J124/AVERAGE(L9:L123)</f>
        <v>31.3918952124626</v>
      </c>
    </row>
    <row r="125" spans="1:13" ht="12.75" x14ac:dyDescent="0.2">
      <c r="A125" s="56">
        <v>1929</v>
      </c>
      <c r="B125" s="56">
        <v>9</v>
      </c>
      <c r="C125" s="67">
        <f t="shared" si="5"/>
        <v>10866</v>
      </c>
      <c r="D125" s="55">
        <v>31.3</v>
      </c>
      <c r="E125" s="55">
        <v>0.94</v>
      </c>
      <c r="F125" s="55">
        <v>1.552</v>
      </c>
      <c r="G125" s="55">
        <v>17.3</v>
      </c>
      <c r="H125" s="55" t="e">
        <f t="shared" si="9"/>
        <v>#REF!</v>
      </c>
      <c r="I125" s="55">
        <f>I117*4/12+I129*8/12</f>
        <v>3.3933333333333335</v>
      </c>
      <c r="J125" s="55">
        <f t="shared" si="6"/>
        <v>432.82472254335249</v>
      </c>
      <c r="K125" s="55">
        <f t="shared" si="7"/>
        <v>12.998569942196529</v>
      </c>
      <c r="L125" s="55">
        <f t="shared" si="8"/>
        <v>21.461468670520226</v>
      </c>
      <c r="M125" s="55">
        <f>J125/AVERAGE(L9:L124)</f>
        <v>32.475758210207317</v>
      </c>
    </row>
    <row r="126" spans="1:13" ht="12.75" x14ac:dyDescent="0.2">
      <c r="A126" s="56">
        <v>1929</v>
      </c>
      <c r="B126" s="56">
        <v>1</v>
      </c>
      <c r="C126" s="67">
        <f t="shared" ref="C126:C189" si="10">EOMONTH(DATE(A126,B126,1),0)</f>
        <v>10624</v>
      </c>
      <c r="D126" s="55">
        <v>27.99</v>
      </c>
      <c r="E126" s="55">
        <v>0.95</v>
      </c>
      <c r="F126" s="55">
        <v>1.5720000000000001</v>
      </c>
      <c r="G126" s="55">
        <v>17.3</v>
      </c>
      <c r="H126" s="55" t="e">
        <f t="shared" si="9"/>
        <v>#REF!</v>
      </c>
      <c r="I126" s="55">
        <f>I117*3/12+I129*9/12</f>
        <v>3.3674999999999997</v>
      </c>
      <c r="J126" s="55">
        <f t="shared" si="6"/>
        <v>387.05316242774558</v>
      </c>
      <c r="K126" s="55">
        <f t="shared" si="7"/>
        <v>13.136852601156065</v>
      </c>
      <c r="L126" s="55">
        <f t="shared" si="8"/>
        <v>21.738033988439302</v>
      </c>
      <c r="M126" s="55">
        <f>J126/AVERAGE(L9:L125)</f>
        <v>28.89072003524354</v>
      </c>
    </row>
    <row r="127" spans="1:13" ht="12.75" x14ac:dyDescent="0.2">
      <c r="A127" s="56">
        <v>1929</v>
      </c>
      <c r="B127" s="56">
        <v>11</v>
      </c>
      <c r="C127" s="67">
        <f t="shared" si="10"/>
        <v>10927</v>
      </c>
      <c r="D127" s="55">
        <v>20.58</v>
      </c>
      <c r="E127" s="55">
        <v>0.96</v>
      </c>
      <c r="F127" s="55">
        <v>1.591</v>
      </c>
      <c r="G127" s="55">
        <v>17.3</v>
      </c>
      <c r="H127" s="55" t="e">
        <f t="shared" si="9"/>
        <v>#REF!</v>
      </c>
      <c r="I127" s="55">
        <f>I117*2/12+I129*10/12</f>
        <v>3.3416666666666668</v>
      </c>
      <c r="J127" s="55">
        <f t="shared" si="6"/>
        <v>284.58571213872824</v>
      </c>
      <c r="K127" s="55">
        <f t="shared" si="7"/>
        <v>13.275135260115603</v>
      </c>
      <c r="L127" s="55">
        <f t="shared" si="8"/>
        <v>22.000771040462425</v>
      </c>
      <c r="M127" s="55">
        <f>J127/AVERAGE(L9:L126)</f>
        <v>21.130776359604813</v>
      </c>
    </row>
    <row r="128" spans="1:13" ht="12.75" x14ac:dyDescent="0.2">
      <c r="A128" s="56">
        <v>1929</v>
      </c>
      <c r="B128" s="56">
        <v>12</v>
      </c>
      <c r="C128" s="67">
        <f t="shared" si="10"/>
        <v>10958</v>
      </c>
      <c r="D128" s="55">
        <v>21.4</v>
      </c>
      <c r="E128" s="55">
        <v>0.97</v>
      </c>
      <c r="F128" s="55">
        <v>1.61</v>
      </c>
      <c r="G128" s="55">
        <v>17.2</v>
      </c>
      <c r="H128" s="55" t="e">
        <f t="shared" si="9"/>
        <v>#REF!</v>
      </c>
      <c r="I128" s="55">
        <f>I117*1/12+I129*11/12</f>
        <v>3.315833333333333</v>
      </c>
      <c r="J128" s="55">
        <f t="shared" si="6"/>
        <v>297.64538372093017</v>
      </c>
      <c r="K128" s="55">
        <f t="shared" si="7"/>
        <v>13.491402906976742</v>
      </c>
      <c r="L128" s="55">
        <f t="shared" si="8"/>
        <v>22.392947093023256</v>
      </c>
      <c r="M128" s="55">
        <f>J128/AVERAGE(L9:L127)</f>
        <v>21.983426062407212</v>
      </c>
    </row>
    <row r="129" spans="1:13" ht="12.75" x14ac:dyDescent="0.2">
      <c r="A129" s="56">
        <v>1930</v>
      </c>
      <c r="B129" s="56">
        <v>1</v>
      </c>
      <c r="C129" s="67">
        <f t="shared" si="10"/>
        <v>10989</v>
      </c>
      <c r="D129" s="55">
        <v>21.71</v>
      </c>
      <c r="E129" s="55">
        <v>0.9708</v>
      </c>
      <c r="F129" s="55">
        <v>1.5569999999999999</v>
      </c>
      <c r="G129" s="55">
        <v>17.100000000000001</v>
      </c>
      <c r="H129" s="55" t="e">
        <f t="shared" si="9"/>
        <v>#REF!</v>
      </c>
      <c r="I129" s="55">
        <v>3.29</v>
      </c>
      <c r="J129" s="55">
        <f t="shared" si="6"/>
        <v>303.72289999999998</v>
      </c>
      <c r="K129" s="55">
        <f t="shared" si="7"/>
        <v>13.581491999999997</v>
      </c>
      <c r="L129" s="55">
        <f t="shared" si="8"/>
        <v>21.782429999999991</v>
      </c>
      <c r="M129" s="55">
        <f t="shared" ref="M129:M192" si="11">J129/AVERAGE(L9:L128)</f>
        <v>22.310724294336858</v>
      </c>
    </row>
    <row r="130" spans="1:13" ht="12.75" x14ac:dyDescent="0.2">
      <c r="A130" s="56">
        <v>1930</v>
      </c>
      <c r="B130" s="56">
        <v>2</v>
      </c>
      <c r="C130" s="67">
        <f t="shared" si="10"/>
        <v>11017</v>
      </c>
      <c r="D130" s="55">
        <v>23.07</v>
      </c>
      <c r="E130" s="55">
        <v>0.97170000000000001</v>
      </c>
      <c r="F130" s="55">
        <v>1.5029999999999999</v>
      </c>
      <c r="G130" s="55">
        <v>17</v>
      </c>
      <c r="H130" s="55" t="e">
        <f t="shared" si="9"/>
        <v>#REF!</v>
      </c>
      <c r="I130" s="55">
        <f>I129*11/12+I141*1/12</f>
        <v>3.2941666666666665</v>
      </c>
      <c r="J130" s="55">
        <f t="shared" si="6"/>
        <v>324.64782529411758</v>
      </c>
      <c r="K130" s="55">
        <f t="shared" si="7"/>
        <v>13.674048194117645</v>
      </c>
      <c r="L130" s="55">
        <f t="shared" si="8"/>
        <v>21.150658058823524</v>
      </c>
      <c r="M130" s="55">
        <f t="shared" si="11"/>
        <v>23.697117749335884</v>
      </c>
    </row>
    <row r="131" spans="1:13" ht="12.75" x14ac:dyDescent="0.2">
      <c r="A131" s="56">
        <v>1930</v>
      </c>
      <c r="B131" s="56">
        <v>3</v>
      </c>
      <c r="C131" s="67">
        <f t="shared" si="10"/>
        <v>11048</v>
      </c>
      <c r="D131" s="55">
        <v>23.94</v>
      </c>
      <c r="E131" s="55">
        <v>0.97250000000000003</v>
      </c>
      <c r="F131" s="55">
        <v>1.45</v>
      </c>
      <c r="G131" s="55">
        <v>16.899999999999999</v>
      </c>
      <c r="H131" s="55" t="e">
        <f t="shared" si="9"/>
        <v>#REF!</v>
      </c>
      <c r="I131" s="55">
        <f>I129*10/12+I141*2/12</f>
        <v>3.2983333333333333</v>
      </c>
      <c r="J131" s="55">
        <f t="shared" si="6"/>
        <v>338.88415739644972</v>
      </c>
      <c r="K131" s="55">
        <f t="shared" si="7"/>
        <v>13.766284171597633</v>
      </c>
      <c r="L131" s="55">
        <f t="shared" si="8"/>
        <v>20.525565088757393</v>
      </c>
      <c r="M131" s="55">
        <f t="shared" si="11"/>
        <v>24.586607792668858</v>
      </c>
    </row>
    <row r="132" spans="1:13" ht="12.75" x14ac:dyDescent="0.2">
      <c r="A132" s="56">
        <v>1930</v>
      </c>
      <c r="B132" s="56">
        <v>4</v>
      </c>
      <c r="C132" s="67">
        <f t="shared" si="10"/>
        <v>11078</v>
      </c>
      <c r="D132" s="55">
        <v>25.46</v>
      </c>
      <c r="E132" s="55">
        <v>0.97330000000000005</v>
      </c>
      <c r="F132" s="55">
        <v>1.397</v>
      </c>
      <c r="G132" s="55">
        <v>17</v>
      </c>
      <c r="H132" s="55" t="e">
        <f t="shared" si="9"/>
        <v>#REF!</v>
      </c>
      <c r="I132" s="55">
        <f>I129*9/12+I141*3/12</f>
        <v>3.3024999999999998</v>
      </c>
      <c r="J132" s="55">
        <f t="shared" si="6"/>
        <v>358.28060823529404</v>
      </c>
      <c r="K132" s="55">
        <f t="shared" si="7"/>
        <v>13.69656386470588</v>
      </c>
      <c r="L132" s="55">
        <f t="shared" si="8"/>
        <v>19.658994882352939</v>
      </c>
      <c r="M132" s="55">
        <f t="shared" si="11"/>
        <v>25.843436862018311</v>
      </c>
    </row>
    <row r="133" spans="1:13" ht="12.75" x14ac:dyDescent="0.2">
      <c r="A133" s="56">
        <v>1930</v>
      </c>
      <c r="B133" s="56">
        <v>5</v>
      </c>
      <c r="C133" s="67">
        <f t="shared" si="10"/>
        <v>11109</v>
      </c>
      <c r="D133" s="55">
        <v>23.94</v>
      </c>
      <c r="E133" s="55">
        <v>0.97419999999999995</v>
      </c>
      <c r="F133" s="55">
        <v>1.343</v>
      </c>
      <c r="G133" s="55">
        <v>16.899999999999999</v>
      </c>
      <c r="H133" s="55" t="e">
        <f t="shared" si="9"/>
        <v>#REF!</v>
      </c>
      <c r="I133" s="55">
        <f>I129*8/12+I141*4/12</f>
        <v>3.3066666666666666</v>
      </c>
      <c r="J133" s="55">
        <f t="shared" si="6"/>
        <v>338.88415739644972</v>
      </c>
      <c r="K133" s="55">
        <f t="shared" si="7"/>
        <v>13.790348627218934</v>
      </c>
      <c r="L133" s="55">
        <f t="shared" si="8"/>
        <v>19.010919940828398</v>
      </c>
      <c r="M133" s="55">
        <f t="shared" si="11"/>
        <v>24.309760633908173</v>
      </c>
    </row>
    <row r="134" spans="1:13" ht="12.75" x14ac:dyDescent="0.2">
      <c r="A134" s="56">
        <v>1930</v>
      </c>
      <c r="B134" s="56">
        <v>6</v>
      </c>
      <c r="C134" s="67">
        <f t="shared" si="10"/>
        <v>11139</v>
      </c>
      <c r="D134" s="55">
        <v>21.52</v>
      </c>
      <c r="E134" s="55">
        <v>0.97499999999999998</v>
      </c>
      <c r="F134" s="55">
        <v>1.29</v>
      </c>
      <c r="G134" s="55">
        <v>16.8</v>
      </c>
      <c r="H134" s="55" t="e">
        <f t="shared" si="9"/>
        <v>#REF!</v>
      </c>
      <c r="I134" s="55">
        <f>I129*7/12+I141*5/12</f>
        <v>3.3108333333333331</v>
      </c>
      <c r="J134" s="55">
        <f t="shared" si="6"/>
        <v>306.44095714285703</v>
      </c>
      <c r="K134" s="55">
        <f t="shared" si="7"/>
        <v>13.883825892857139</v>
      </c>
      <c r="L134" s="55">
        <f t="shared" si="8"/>
        <v>18.369369642857141</v>
      </c>
      <c r="M134" s="55">
        <f t="shared" si="11"/>
        <v>21.86689933338948</v>
      </c>
    </row>
    <row r="135" spans="1:13" ht="12.75" x14ac:dyDescent="0.2">
      <c r="A135" s="56">
        <v>1930</v>
      </c>
      <c r="B135" s="56">
        <v>7</v>
      </c>
      <c r="C135" s="67">
        <f t="shared" si="10"/>
        <v>11170</v>
      </c>
      <c r="D135" s="55">
        <v>21.06</v>
      </c>
      <c r="E135" s="55">
        <v>0.9758</v>
      </c>
      <c r="F135" s="55">
        <v>1.2370000000000001</v>
      </c>
      <c r="G135" s="55">
        <v>16.600000000000001</v>
      </c>
      <c r="H135" s="55" t="e">
        <f t="shared" si="9"/>
        <v>#REF!</v>
      </c>
      <c r="I135" s="55">
        <f>I129*6/12+I141*6/12</f>
        <v>3.3150000000000004</v>
      </c>
      <c r="J135" s="55">
        <f t="shared" si="6"/>
        <v>303.50377951807218</v>
      </c>
      <c r="K135" s="55">
        <f t="shared" si="7"/>
        <v>14.06263001204819</v>
      </c>
      <c r="L135" s="55">
        <f t="shared" si="8"/>
        <v>17.826883915662648</v>
      </c>
      <c r="M135" s="55">
        <f t="shared" si="11"/>
        <v>21.548797592546642</v>
      </c>
    </row>
    <row r="136" spans="1:13" ht="12.75" x14ac:dyDescent="0.2">
      <c r="A136" s="56">
        <v>1930</v>
      </c>
      <c r="B136" s="56">
        <v>8</v>
      </c>
      <c r="C136" s="67">
        <f t="shared" si="10"/>
        <v>11201</v>
      </c>
      <c r="D136" s="55">
        <v>20.79</v>
      </c>
      <c r="E136" s="55">
        <v>0.97670000000000001</v>
      </c>
      <c r="F136" s="55">
        <v>1.1830000000000001</v>
      </c>
      <c r="G136" s="55">
        <v>16.5</v>
      </c>
      <c r="H136" s="55" t="e">
        <f t="shared" si="9"/>
        <v>#REF!</v>
      </c>
      <c r="I136" s="55">
        <f>I129*5/12+I141*7/12</f>
        <v>3.3191666666666668</v>
      </c>
      <c r="J136" s="55">
        <f t="shared" si="6"/>
        <v>301.42853999999988</v>
      </c>
      <c r="K136" s="55">
        <f t="shared" si="7"/>
        <v>14.160906927272725</v>
      </c>
      <c r="L136" s="55">
        <f t="shared" si="8"/>
        <v>17.151994363636362</v>
      </c>
      <c r="M136" s="55">
        <f t="shared" si="11"/>
        <v>21.300602241118145</v>
      </c>
    </row>
    <row r="137" spans="1:13" ht="12.75" x14ac:dyDescent="0.2">
      <c r="A137" s="56">
        <v>1930</v>
      </c>
      <c r="B137" s="56">
        <v>9</v>
      </c>
      <c r="C137" s="67">
        <f t="shared" si="10"/>
        <v>11231</v>
      </c>
      <c r="D137" s="55">
        <v>20.78</v>
      </c>
      <c r="E137" s="55">
        <v>0.97750000000000004</v>
      </c>
      <c r="F137" s="55">
        <v>1.1299999999999999</v>
      </c>
      <c r="G137" s="55">
        <v>16.600000000000001</v>
      </c>
      <c r="H137" s="55" t="e">
        <f t="shared" si="9"/>
        <v>#REF!</v>
      </c>
      <c r="I137" s="55">
        <f>I129*4/12+I141*8/12</f>
        <v>3.3233333333333333</v>
      </c>
      <c r="J137" s="55">
        <f t="shared" ref="J137:J200" si="12">D137*$G$1144/G137</f>
        <v>299.46859156626499</v>
      </c>
      <c r="K137" s="55">
        <f t="shared" ref="K137:K200" si="13">E137*$G$1144/G137</f>
        <v>14.087129367469878</v>
      </c>
      <c r="L137" s="55">
        <f t="shared" ref="L137:L200" si="14">F137*$G$1144/G137</f>
        <v>16.284865662650596</v>
      </c>
      <c r="M137" s="55">
        <f t="shared" si="11"/>
        <v>21.072581788447312</v>
      </c>
    </row>
    <row r="138" spans="1:13" ht="12.75" x14ac:dyDescent="0.2">
      <c r="A138" s="56">
        <v>1930</v>
      </c>
      <c r="B138" s="56">
        <v>1</v>
      </c>
      <c r="C138" s="67">
        <f t="shared" si="10"/>
        <v>10989</v>
      </c>
      <c r="D138" s="55">
        <v>17.920000000000002</v>
      </c>
      <c r="E138" s="55">
        <v>0.97829999999999995</v>
      </c>
      <c r="F138" s="55">
        <v>1.077</v>
      </c>
      <c r="G138" s="55">
        <v>16.5</v>
      </c>
      <c r="H138" s="55" t="e">
        <f t="shared" ref="H138:H201" si="15">H137+1/12</f>
        <v>#REF!</v>
      </c>
      <c r="I138" s="55">
        <f>I129*3/12+I141*9/12</f>
        <v>3.3275000000000001</v>
      </c>
      <c r="J138" s="55">
        <f t="shared" si="12"/>
        <v>259.8171927272727</v>
      </c>
      <c r="K138" s="55">
        <f t="shared" si="13"/>
        <v>14.184104890909087</v>
      </c>
      <c r="L138" s="55">
        <f t="shared" si="14"/>
        <v>15.61512927272727</v>
      </c>
      <c r="M138" s="55">
        <f t="shared" si="11"/>
        <v>18.214870154658627</v>
      </c>
    </row>
    <row r="139" spans="1:13" ht="12.75" x14ac:dyDescent="0.2">
      <c r="A139" s="56">
        <v>1930</v>
      </c>
      <c r="B139" s="56">
        <v>11</v>
      </c>
      <c r="C139" s="67">
        <f t="shared" si="10"/>
        <v>11292</v>
      </c>
      <c r="D139" s="55">
        <v>16.62</v>
      </c>
      <c r="E139" s="55">
        <v>0.97919999999999996</v>
      </c>
      <c r="F139" s="55">
        <v>1.0229999999999999</v>
      </c>
      <c r="G139" s="55">
        <v>16.399999999999999</v>
      </c>
      <c r="H139" s="55" t="e">
        <f t="shared" si="15"/>
        <v>#REF!</v>
      </c>
      <c r="I139" s="55">
        <f>I129*2/12+I141*10/12</f>
        <v>3.3316666666666666</v>
      </c>
      <c r="J139" s="55">
        <f t="shared" si="12"/>
        <v>242.43816951219512</v>
      </c>
      <c r="K139" s="55">
        <f t="shared" si="13"/>
        <v>14.28372175609756</v>
      </c>
      <c r="L139" s="55">
        <f t="shared" si="14"/>
        <v>14.922638231707316</v>
      </c>
      <c r="M139" s="55">
        <f t="shared" si="11"/>
        <v>16.939711377775165</v>
      </c>
    </row>
    <row r="140" spans="1:13" ht="12.75" x14ac:dyDescent="0.2">
      <c r="A140" s="56">
        <v>1930</v>
      </c>
      <c r="B140" s="56">
        <v>12</v>
      </c>
      <c r="C140" s="67">
        <f t="shared" si="10"/>
        <v>11323</v>
      </c>
      <c r="D140" s="55">
        <v>15.51</v>
      </c>
      <c r="E140" s="55">
        <v>0.98</v>
      </c>
      <c r="F140" s="55">
        <v>0.97</v>
      </c>
      <c r="G140" s="55">
        <v>16.100000000000001</v>
      </c>
      <c r="H140" s="55" t="e">
        <f t="shared" si="15"/>
        <v>#REF!</v>
      </c>
      <c r="I140" s="55">
        <f>I129*1/12+I141*11/12</f>
        <v>3.3358333333333325</v>
      </c>
      <c r="J140" s="55">
        <f t="shared" si="12"/>
        <v>230.46222298136641</v>
      </c>
      <c r="K140" s="55">
        <f t="shared" si="13"/>
        <v>14.561765217391301</v>
      </c>
      <c r="L140" s="55">
        <f t="shared" si="14"/>
        <v>14.413175776397511</v>
      </c>
      <c r="M140" s="55">
        <f t="shared" si="11"/>
        <v>16.055001856531323</v>
      </c>
    </row>
    <row r="141" spans="1:13" ht="12.75" x14ac:dyDescent="0.2">
      <c r="A141" s="56">
        <v>1931</v>
      </c>
      <c r="B141" s="56">
        <v>1</v>
      </c>
      <c r="C141" s="67">
        <f t="shared" si="10"/>
        <v>11354</v>
      </c>
      <c r="D141" s="55">
        <v>15.98</v>
      </c>
      <c r="E141" s="55">
        <v>0.9667</v>
      </c>
      <c r="F141" s="55">
        <v>0.94</v>
      </c>
      <c r="G141" s="55">
        <v>15.9</v>
      </c>
      <c r="H141" s="55" t="e">
        <f t="shared" si="15"/>
        <v>#REF!</v>
      </c>
      <c r="I141" s="55">
        <v>3.34</v>
      </c>
      <c r="J141" s="55">
        <f t="shared" si="12"/>
        <v>240.43266792452826</v>
      </c>
      <c r="K141" s="55">
        <f t="shared" si="13"/>
        <v>14.544822283018865</v>
      </c>
      <c r="L141" s="55">
        <f t="shared" si="14"/>
        <v>14.143098113207543</v>
      </c>
      <c r="M141" s="55">
        <f t="shared" si="11"/>
        <v>16.705478731547611</v>
      </c>
    </row>
    <row r="142" spans="1:13" ht="12.75" x14ac:dyDescent="0.2">
      <c r="A142" s="56">
        <v>1931</v>
      </c>
      <c r="B142" s="56">
        <v>2</v>
      </c>
      <c r="C142" s="67">
        <f t="shared" si="10"/>
        <v>11382</v>
      </c>
      <c r="D142" s="55">
        <v>17.2</v>
      </c>
      <c r="E142" s="55">
        <v>0.95330000000000004</v>
      </c>
      <c r="F142" s="55">
        <v>0.91</v>
      </c>
      <c r="G142" s="55">
        <v>15.7</v>
      </c>
      <c r="H142" s="55" t="e">
        <f t="shared" si="15"/>
        <v>#REF!</v>
      </c>
      <c r="I142" s="55">
        <f>I141*11/12+I153*1/12</f>
        <v>3.3683333333333327</v>
      </c>
      <c r="J142" s="55">
        <f t="shared" si="12"/>
        <v>262.08527388535026</v>
      </c>
      <c r="K142" s="55">
        <f t="shared" si="13"/>
        <v>14.525923929936305</v>
      </c>
      <c r="L142" s="55">
        <f t="shared" si="14"/>
        <v>13.866139490445859</v>
      </c>
      <c r="M142" s="55">
        <f t="shared" si="11"/>
        <v>18.161492436976086</v>
      </c>
    </row>
    <row r="143" spans="1:13" ht="12.75" x14ac:dyDescent="0.2">
      <c r="A143" s="56">
        <v>1931</v>
      </c>
      <c r="B143" s="56">
        <v>3</v>
      </c>
      <c r="C143" s="67">
        <f t="shared" si="10"/>
        <v>11413</v>
      </c>
      <c r="D143" s="55">
        <v>17.53</v>
      </c>
      <c r="E143" s="55">
        <v>0.94</v>
      </c>
      <c r="F143" s="55">
        <v>0.88</v>
      </c>
      <c r="G143" s="55">
        <v>15.6</v>
      </c>
      <c r="H143" s="55" t="e">
        <f t="shared" si="15"/>
        <v>#REF!</v>
      </c>
      <c r="I143" s="55">
        <f>I141*10/12+I153*2/12</f>
        <v>3.3966666666666665</v>
      </c>
      <c r="J143" s="55">
        <f t="shared" si="12"/>
        <v>268.82592115384614</v>
      </c>
      <c r="K143" s="55">
        <f t="shared" si="13"/>
        <v>14.415080769230766</v>
      </c>
      <c r="L143" s="55">
        <f t="shared" si="14"/>
        <v>13.494969230769229</v>
      </c>
      <c r="M143" s="55">
        <f t="shared" si="11"/>
        <v>18.579561032791283</v>
      </c>
    </row>
    <row r="144" spans="1:13" ht="12.75" x14ac:dyDescent="0.2">
      <c r="A144" s="56">
        <v>1931</v>
      </c>
      <c r="B144" s="56">
        <v>4</v>
      </c>
      <c r="C144" s="67">
        <f t="shared" si="10"/>
        <v>11443</v>
      </c>
      <c r="D144" s="55">
        <v>15.86</v>
      </c>
      <c r="E144" s="55">
        <v>0.92669999999999997</v>
      </c>
      <c r="F144" s="55">
        <v>0.85</v>
      </c>
      <c r="G144" s="55">
        <v>15.5</v>
      </c>
      <c r="H144" s="55" t="e">
        <f t="shared" si="15"/>
        <v>#REF!</v>
      </c>
      <c r="I144" s="55">
        <f>I141*9/12+I153*3/12</f>
        <v>3.4249999999999998</v>
      </c>
      <c r="J144" s="55">
        <f t="shared" si="12"/>
        <v>244.78528645161285</v>
      </c>
      <c r="K144" s="55">
        <f t="shared" si="13"/>
        <v>14.302807374193545</v>
      </c>
      <c r="L144" s="55">
        <f t="shared" si="14"/>
        <v>13.119009677419351</v>
      </c>
      <c r="M144" s="55">
        <f t="shared" si="11"/>
        <v>16.872315331609663</v>
      </c>
    </row>
    <row r="145" spans="1:13" ht="12.75" x14ac:dyDescent="0.2">
      <c r="A145" s="56">
        <v>1931</v>
      </c>
      <c r="B145" s="56">
        <v>5</v>
      </c>
      <c r="C145" s="67">
        <f t="shared" si="10"/>
        <v>11474</v>
      </c>
      <c r="D145" s="55">
        <v>14.33</v>
      </c>
      <c r="E145" s="55">
        <v>0.9133</v>
      </c>
      <c r="F145" s="55">
        <v>0.82</v>
      </c>
      <c r="G145" s="55">
        <v>15.3</v>
      </c>
      <c r="H145" s="55" t="e">
        <f t="shared" si="15"/>
        <v>#REF!</v>
      </c>
      <c r="I145" s="55">
        <f>I141*8/12+I153*4/12</f>
        <v>3.4533333333333331</v>
      </c>
      <c r="J145" s="55">
        <f t="shared" si="12"/>
        <v>224.06219411764701</v>
      </c>
      <c r="K145" s="55">
        <f t="shared" si="13"/>
        <v>14.280251352941173</v>
      </c>
      <c r="L145" s="55">
        <f t="shared" si="14"/>
        <v>12.821423529411762</v>
      </c>
      <c r="M145" s="55">
        <f t="shared" si="11"/>
        <v>15.401539999110108</v>
      </c>
    </row>
    <row r="146" spans="1:13" ht="12.75" x14ac:dyDescent="0.2">
      <c r="A146" s="56">
        <v>1931</v>
      </c>
      <c r="B146" s="56">
        <v>6</v>
      </c>
      <c r="C146" s="67">
        <f t="shared" si="10"/>
        <v>11504</v>
      </c>
      <c r="D146" s="55">
        <v>13.87</v>
      </c>
      <c r="E146" s="55">
        <v>0.9</v>
      </c>
      <c r="F146" s="55">
        <v>0.79</v>
      </c>
      <c r="G146" s="55">
        <v>15.1</v>
      </c>
      <c r="H146" s="55" t="e">
        <f t="shared" si="15"/>
        <v>#REF!</v>
      </c>
      <c r="I146" s="55">
        <f>I141*7/12+I153*5/12</f>
        <v>3.4816666666666665</v>
      </c>
      <c r="J146" s="55">
        <f t="shared" si="12"/>
        <v>219.74213443708607</v>
      </c>
      <c r="K146" s="55">
        <f t="shared" si="13"/>
        <v>14.258682119205295</v>
      </c>
      <c r="L146" s="55">
        <f t="shared" si="14"/>
        <v>12.515954304635761</v>
      </c>
      <c r="M146" s="55">
        <f t="shared" si="11"/>
        <v>15.062476074643246</v>
      </c>
    </row>
    <row r="147" spans="1:13" ht="12.75" x14ac:dyDescent="0.2">
      <c r="A147" s="56">
        <v>1931</v>
      </c>
      <c r="B147" s="56">
        <v>7</v>
      </c>
      <c r="C147" s="67">
        <f t="shared" si="10"/>
        <v>11535</v>
      </c>
      <c r="D147" s="55">
        <v>14.33</v>
      </c>
      <c r="E147" s="55">
        <v>0.88670000000000004</v>
      </c>
      <c r="F147" s="55">
        <v>0.76</v>
      </c>
      <c r="G147" s="55">
        <v>15.1</v>
      </c>
      <c r="H147" s="55" t="e">
        <f t="shared" si="15"/>
        <v>#REF!</v>
      </c>
      <c r="I147" s="55">
        <f>I141*6/12+I153*6/12</f>
        <v>3.51</v>
      </c>
      <c r="J147" s="55">
        <f t="shared" si="12"/>
        <v>227.02990529801323</v>
      </c>
      <c r="K147" s="55">
        <f t="shared" si="13"/>
        <v>14.047970483443706</v>
      </c>
      <c r="L147" s="55">
        <f t="shared" si="14"/>
        <v>12.04066490066225</v>
      </c>
      <c r="M147" s="55">
        <f t="shared" si="11"/>
        <v>15.516750095516324</v>
      </c>
    </row>
    <row r="148" spans="1:13" ht="12.75" x14ac:dyDescent="0.2">
      <c r="A148" s="56">
        <v>1931</v>
      </c>
      <c r="B148" s="56">
        <v>8</v>
      </c>
      <c r="C148" s="67">
        <f t="shared" si="10"/>
        <v>11566</v>
      </c>
      <c r="D148" s="55">
        <v>13.9</v>
      </c>
      <c r="E148" s="55">
        <v>0.87329999999999997</v>
      </c>
      <c r="F148" s="55">
        <v>0.73</v>
      </c>
      <c r="G148" s="55">
        <v>15.1</v>
      </c>
      <c r="H148" s="55" t="e">
        <f t="shared" si="15"/>
        <v>#REF!</v>
      </c>
      <c r="I148" s="55">
        <f>I141*5/12+I153*7/12</f>
        <v>3.5383333333333336</v>
      </c>
      <c r="J148" s="55">
        <f t="shared" si="12"/>
        <v>220.21742384105957</v>
      </c>
      <c r="K148" s="55">
        <f t="shared" si="13"/>
        <v>13.835674549668871</v>
      </c>
      <c r="L148" s="55">
        <f t="shared" si="14"/>
        <v>11.565375496688739</v>
      </c>
      <c r="M148" s="55">
        <f t="shared" si="11"/>
        <v>15.006276602886544</v>
      </c>
    </row>
    <row r="149" spans="1:13" ht="12.75" x14ac:dyDescent="0.2">
      <c r="A149" s="56">
        <v>1931</v>
      </c>
      <c r="B149" s="56">
        <v>9</v>
      </c>
      <c r="C149" s="67">
        <f t="shared" si="10"/>
        <v>11596</v>
      </c>
      <c r="D149" s="55">
        <v>11.83</v>
      </c>
      <c r="E149" s="55">
        <v>0.86</v>
      </c>
      <c r="F149" s="55">
        <v>0.7</v>
      </c>
      <c r="G149" s="55">
        <v>15</v>
      </c>
      <c r="H149" s="55" t="e">
        <f t="shared" si="15"/>
        <v>#REF!</v>
      </c>
      <c r="I149" s="55">
        <f>I141*4/12+I153*8/12</f>
        <v>3.5666666666666669</v>
      </c>
      <c r="J149" s="55">
        <f t="shared" si="12"/>
        <v>188.67193799999995</v>
      </c>
      <c r="K149" s="55">
        <f t="shared" si="13"/>
        <v>13.715795999999996</v>
      </c>
      <c r="L149" s="55">
        <f t="shared" si="14"/>
        <v>11.164019999999997</v>
      </c>
      <c r="M149" s="55">
        <f t="shared" si="11"/>
        <v>12.817745261106882</v>
      </c>
    </row>
    <row r="150" spans="1:13" ht="12.75" x14ac:dyDescent="0.2">
      <c r="A150" s="56">
        <v>1931</v>
      </c>
      <c r="B150" s="56">
        <v>1</v>
      </c>
      <c r="C150" s="67">
        <f t="shared" si="10"/>
        <v>11354</v>
      </c>
      <c r="D150" s="55">
        <v>10.25</v>
      </c>
      <c r="E150" s="55">
        <v>0.84670000000000001</v>
      </c>
      <c r="F150" s="55">
        <v>0.67</v>
      </c>
      <c r="G150" s="55">
        <v>14.9</v>
      </c>
      <c r="H150" s="55" t="e">
        <f t="shared" si="15"/>
        <v>#REF!</v>
      </c>
      <c r="I150" s="55">
        <f>I141*3/12+I153*9/12</f>
        <v>3.5950000000000002</v>
      </c>
      <c r="J150" s="55">
        <f t="shared" si="12"/>
        <v>164.57028523489927</v>
      </c>
      <c r="K150" s="55">
        <f t="shared" si="13"/>
        <v>13.594308342281876</v>
      </c>
      <c r="L150" s="55">
        <f t="shared" si="14"/>
        <v>10.757277181208051</v>
      </c>
      <c r="M150" s="55">
        <f t="shared" si="11"/>
        <v>11.145926407660928</v>
      </c>
    </row>
    <row r="151" spans="1:13" ht="12.75" x14ac:dyDescent="0.2">
      <c r="A151" s="56">
        <v>1931</v>
      </c>
      <c r="B151" s="56">
        <v>11</v>
      </c>
      <c r="C151" s="67">
        <f t="shared" si="10"/>
        <v>11657</v>
      </c>
      <c r="D151" s="55">
        <v>10.39</v>
      </c>
      <c r="E151" s="55">
        <v>0.83330000000000004</v>
      </c>
      <c r="F151" s="55">
        <v>0.64</v>
      </c>
      <c r="G151" s="55">
        <v>14.7</v>
      </c>
      <c r="H151" s="55" t="e">
        <f t="shared" si="15"/>
        <v>#REF!</v>
      </c>
      <c r="I151" s="55">
        <f>I141*2/12+I153*10/12</f>
        <v>3.6233333333333335</v>
      </c>
      <c r="J151" s="55">
        <f t="shared" si="12"/>
        <v>169.08770816326529</v>
      </c>
      <c r="K151" s="55">
        <f t="shared" si="13"/>
        <v>13.561192224489796</v>
      </c>
      <c r="L151" s="55">
        <f t="shared" si="14"/>
        <v>10.415412244897958</v>
      </c>
      <c r="M151" s="55">
        <f t="shared" si="11"/>
        <v>11.415600295644676</v>
      </c>
    </row>
    <row r="152" spans="1:13" ht="12.75" x14ac:dyDescent="0.2">
      <c r="A152" s="56">
        <v>1931</v>
      </c>
      <c r="B152" s="56">
        <v>12</v>
      </c>
      <c r="C152" s="67">
        <f t="shared" si="10"/>
        <v>11688</v>
      </c>
      <c r="D152" s="55">
        <v>8.44</v>
      </c>
      <c r="E152" s="55">
        <v>0.82</v>
      </c>
      <c r="F152" s="55">
        <v>0.61</v>
      </c>
      <c r="G152" s="55">
        <v>14.6</v>
      </c>
      <c r="H152" s="55" t="e">
        <f t="shared" si="15"/>
        <v>#REF!</v>
      </c>
      <c r="I152" s="55">
        <f>I141*1/12+I153*11/12</f>
        <v>3.6516666666666668</v>
      </c>
      <c r="J152" s="55">
        <f t="shared" si="12"/>
        <v>138.29402465753421</v>
      </c>
      <c r="K152" s="55">
        <f t="shared" si="13"/>
        <v>13.436149315068491</v>
      </c>
      <c r="L152" s="55">
        <f t="shared" si="14"/>
        <v>9.9951842465753398</v>
      </c>
      <c r="M152" s="55">
        <f t="shared" si="11"/>
        <v>9.306032867968316</v>
      </c>
    </row>
    <row r="153" spans="1:13" ht="12.75" x14ac:dyDescent="0.2">
      <c r="A153" s="56">
        <v>1932</v>
      </c>
      <c r="B153" s="56">
        <v>1</v>
      </c>
      <c r="C153" s="67">
        <f t="shared" si="10"/>
        <v>11719</v>
      </c>
      <c r="D153" s="55">
        <v>8.3000000000000007</v>
      </c>
      <c r="E153" s="55">
        <v>0.79330000000000001</v>
      </c>
      <c r="F153" s="55">
        <v>0.59330000000000005</v>
      </c>
      <c r="G153" s="55">
        <v>14.3</v>
      </c>
      <c r="H153" s="55" t="e">
        <f t="shared" si="15"/>
        <v>#REF!</v>
      </c>
      <c r="I153" s="55">
        <v>3.68</v>
      </c>
      <c r="J153" s="55">
        <f t="shared" si="12"/>
        <v>138.85319580419579</v>
      </c>
      <c r="K153" s="55">
        <f t="shared" si="13"/>
        <v>13.271354244755242</v>
      </c>
      <c r="L153" s="55">
        <f t="shared" si="14"/>
        <v>9.9254941048951029</v>
      </c>
      <c r="M153" s="55">
        <f t="shared" si="11"/>
        <v>9.3124064551778449</v>
      </c>
    </row>
    <row r="154" spans="1:13" ht="12.75" x14ac:dyDescent="0.2">
      <c r="A154" s="56">
        <v>1932</v>
      </c>
      <c r="B154" s="56">
        <v>2</v>
      </c>
      <c r="C154" s="67">
        <f t="shared" si="10"/>
        <v>11748</v>
      </c>
      <c r="D154" s="55">
        <v>8.23</v>
      </c>
      <c r="E154" s="55">
        <v>0.76670000000000005</v>
      </c>
      <c r="F154" s="55">
        <v>0.57669999999999999</v>
      </c>
      <c r="G154" s="55">
        <v>14.1</v>
      </c>
      <c r="H154" s="55" t="e">
        <f t="shared" si="15"/>
        <v>#REF!</v>
      </c>
      <c r="I154" s="55">
        <f>I153*11/12+I165*1/12</f>
        <v>3.6491666666666669</v>
      </c>
      <c r="J154" s="55">
        <f t="shared" si="12"/>
        <v>139.63508297872337</v>
      </c>
      <c r="K154" s="55">
        <f t="shared" si="13"/>
        <v>13.008288957446808</v>
      </c>
      <c r="L154" s="55">
        <f t="shared" si="14"/>
        <v>9.7846357659574448</v>
      </c>
      <c r="M154" s="55">
        <f t="shared" si="11"/>
        <v>9.3369322510084043</v>
      </c>
    </row>
    <row r="155" spans="1:13" ht="12.75" x14ac:dyDescent="0.2">
      <c r="A155" s="56">
        <v>1932</v>
      </c>
      <c r="B155" s="56">
        <v>3</v>
      </c>
      <c r="C155" s="67">
        <f t="shared" si="10"/>
        <v>11779</v>
      </c>
      <c r="D155" s="55">
        <v>8.26</v>
      </c>
      <c r="E155" s="55">
        <v>0.74</v>
      </c>
      <c r="F155" s="55">
        <v>0.56000000000000005</v>
      </c>
      <c r="G155" s="55">
        <v>14</v>
      </c>
      <c r="H155" s="55" t="e">
        <f t="shared" si="15"/>
        <v>#REF!</v>
      </c>
      <c r="I155" s="55">
        <f>I153*10/12+I165*2/12</f>
        <v>3.6183333333333336</v>
      </c>
      <c r="J155" s="55">
        <f t="shared" si="12"/>
        <v>141.14510999999996</v>
      </c>
      <c r="K155" s="55">
        <f t="shared" si="13"/>
        <v>12.644961428571426</v>
      </c>
      <c r="L155" s="55">
        <f t="shared" si="14"/>
        <v>9.5691599999999983</v>
      </c>
      <c r="M155" s="55">
        <f t="shared" si="11"/>
        <v>9.413065028012209</v>
      </c>
    </row>
    <row r="156" spans="1:13" ht="12.75" x14ac:dyDescent="0.2">
      <c r="A156" s="56">
        <v>1932</v>
      </c>
      <c r="B156" s="56">
        <v>4</v>
      </c>
      <c r="C156" s="67">
        <f t="shared" si="10"/>
        <v>11809</v>
      </c>
      <c r="D156" s="55">
        <v>6.28</v>
      </c>
      <c r="E156" s="55">
        <v>0.71330000000000005</v>
      </c>
      <c r="F156" s="55">
        <v>0.54330000000000001</v>
      </c>
      <c r="G156" s="55">
        <v>13.9</v>
      </c>
      <c r="H156" s="55" t="e">
        <f t="shared" si="15"/>
        <v>#REF!</v>
      </c>
      <c r="I156" s="55">
        <f>I153*9/12+I165*3/12</f>
        <v>3.5875000000000004</v>
      </c>
      <c r="J156" s="55">
        <f t="shared" si="12"/>
        <v>108.0833179856115</v>
      </c>
      <c r="K156" s="55">
        <f t="shared" si="13"/>
        <v>12.276406165467625</v>
      </c>
      <c r="L156" s="55">
        <f t="shared" si="14"/>
        <v>9.3505838633093497</v>
      </c>
      <c r="M156" s="55">
        <f t="shared" si="11"/>
        <v>7.1922331961154873</v>
      </c>
    </row>
    <row r="157" spans="1:13" ht="12.75" x14ac:dyDescent="0.2">
      <c r="A157" s="56">
        <v>1932</v>
      </c>
      <c r="B157" s="56">
        <v>5</v>
      </c>
      <c r="C157" s="67">
        <f t="shared" si="10"/>
        <v>11840</v>
      </c>
      <c r="D157" s="55">
        <v>5.51</v>
      </c>
      <c r="E157" s="55">
        <v>0.68669999999999998</v>
      </c>
      <c r="F157" s="55">
        <v>0.52669999999999995</v>
      </c>
      <c r="G157" s="55">
        <v>13.7</v>
      </c>
      <c r="H157" s="55" t="e">
        <f t="shared" si="15"/>
        <v>#REF!</v>
      </c>
      <c r="I157" s="55">
        <f>I153*8/12+I165*4/12</f>
        <v>3.5566666666666666</v>
      </c>
      <c r="J157" s="55">
        <f t="shared" si="12"/>
        <v>96.215459124087573</v>
      </c>
      <c r="K157" s="55">
        <f t="shared" si="13"/>
        <v>11.991135350364962</v>
      </c>
      <c r="L157" s="55">
        <f t="shared" si="14"/>
        <v>9.1972200218978077</v>
      </c>
      <c r="M157" s="55">
        <f t="shared" si="11"/>
        <v>6.3908572898814429</v>
      </c>
    </row>
    <row r="158" spans="1:13" ht="12.75" x14ac:dyDescent="0.2">
      <c r="A158" s="56">
        <v>1932</v>
      </c>
      <c r="B158" s="56">
        <v>6</v>
      </c>
      <c r="C158" s="67">
        <f t="shared" si="10"/>
        <v>11870</v>
      </c>
      <c r="D158" s="55">
        <v>4.7699999999999996</v>
      </c>
      <c r="E158" s="55">
        <v>0.66</v>
      </c>
      <c r="F158" s="55">
        <v>0.51</v>
      </c>
      <c r="G158" s="55">
        <v>13.6</v>
      </c>
      <c r="H158" s="55" t="e">
        <f t="shared" si="15"/>
        <v>#REF!</v>
      </c>
      <c r="I158" s="55">
        <f>I153*7/12+I165*5/12</f>
        <v>3.5258333333333338</v>
      </c>
      <c r="J158" s="55">
        <f t="shared" si="12"/>
        <v>83.906053676470563</v>
      </c>
      <c r="K158" s="55">
        <f t="shared" si="13"/>
        <v>11.609642647058822</v>
      </c>
      <c r="L158" s="55">
        <f t="shared" si="14"/>
        <v>8.9710874999999994</v>
      </c>
      <c r="M158" s="55">
        <f t="shared" si="11"/>
        <v>5.5650593715289647</v>
      </c>
    </row>
    <row r="159" spans="1:13" ht="12.75" x14ac:dyDescent="0.2">
      <c r="A159" s="56">
        <v>1932</v>
      </c>
      <c r="B159" s="56">
        <v>7</v>
      </c>
      <c r="C159" s="67">
        <f t="shared" si="10"/>
        <v>11901</v>
      </c>
      <c r="D159" s="55">
        <v>5.01</v>
      </c>
      <c r="E159" s="55">
        <v>0.63329999999999997</v>
      </c>
      <c r="F159" s="55">
        <v>0.49330000000000002</v>
      </c>
      <c r="G159" s="55">
        <v>13.6</v>
      </c>
      <c r="H159" s="55" t="e">
        <f t="shared" si="15"/>
        <v>#REF!</v>
      </c>
      <c r="I159" s="55">
        <f>I153*6/12+I165*6/12</f>
        <v>3.4950000000000001</v>
      </c>
      <c r="J159" s="55">
        <f t="shared" si="12"/>
        <v>88.127741911764687</v>
      </c>
      <c r="K159" s="55">
        <f t="shared" si="13"/>
        <v>11.13997983088235</v>
      </c>
      <c r="L159" s="55">
        <f t="shared" si="14"/>
        <v>8.6773283602941156</v>
      </c>
      <c r="M159" s="55">
        <f t="shared" si="11"/>
        <v>5.8387636718511997</v>
      </c>
    </row>
    <row r="160" spans="1:13" ht="12.75" x14ac:dyDescent="0.2">
      <c r="A160" s="56">
        <v>1932</v>
      </c>
      <c r="B160" s="56">
        <v>8</v>
      </c>
      <c r="C160" s="67">
        <f t="shared" si="10"/>
        <v>11932</v>
      </c>
      <c r="D160" s="55">
        <v>7.53</v>
      </c>
      <c r="E160" s="55">
        <v>0.60670000000000002</v>
      </c>
      <c r="F160" s="55">
        <v>0.47670000000000001</v>
      </c>
      <c r="G160" s="55">
        <v>13.5</v>
      </c>
      <c r="H160" s="55" t="e">
        <f t="shared" si="15"/>
        <v>#REF!</v>
      </c>
      <c r="I160" s="55">
        <f>I153*5/12+I165*7/12</f>
        <v>3.4641666666666668</v>
      </c>
      <c r="J160" s="55">
        <f t="shared" si="12"/>
        <v>133.43661999999998</v>
      </c>
      <c r="K160" s="55">
        <f t="shared" si="13"/>
        <v>10.751128466666664</v>
      </c>
      <c r="L160" s="55">
        <f t="shared" si="14"/>
        <v>8.4474417999999982</v>
      </c>
      <c r="M160" s="55">
        <f t="shared" si="11"/>
        <v>8.8346532051812083</v>
      </c>
    </row>
    <row r="161" spans="1:13" ht="12.75" x14ac:dyDescent="0.2">
      <c r="A161" s="56">
        <v>1932</v>
      </c>
      <c r="B161" s="56">
        <v>9</v>
      </c>
      <c r="C161" s="67">
        <f t="shared" si="10"/>
        <v>11962</v>
      </c>
      <c r="D161" s="55">
        <v>8.26</v>
      </c>
      <c r="E161" s="55">
        <v>0.57999999999999996</v>
      </c>
      <c r="F161" s="55">
        <v>0.46</v>
      </c>
      <c r="G161" s="55">
        <v>13.4</v>
      </c>
      <c r="H161" s="55" t="e">
        <f t="shared" si="15"/>
        <v>#REF!</v>
      </c>
      <c r="I161" s="55">
        <f>I153*4/12+I165*8/12</f>
        <v>3.4333333333333336</v>
      </c>
      <c r="J161" s="55">
        <f t="shared" si="12"/>
        <v>147.46504029850743</v>
      </c>
      <c r="K161" s="55">
        <f t="shared" si="13"/>
        <v>10.354688059701489</v>
      </c>
      <c r="L161" s="55">
        <f t="shared" si="14"/>
        <v>8.2123388059701483</v>
      </c>
      <c r="M161" s="55">
        <f t="shared" si="11"/>
        <v>9.7611685640637074</v>
      </c>
    </row>
    <row r="162" spans="1:13" ht="12.75" x14ac:dyDescent="0.2">
      <c r="A162" s="56">
        <v>1932</v>
      </c>
      <c r="B162" s="56">
        <v>1</v>
      </c>
      <c r="C162" s="67">
        <f t="shared" si="10"/>
        <v>11719</v>
      </c>
      <c r="D162" s="55">
        <v>7.12</v>
      </c>
      <c r="E162" s="55">
        <v>0.55330000000000001</v>
      </c>
      <c r="F162" s="55">
        <v>0.44330000000000003</v>
      </c>
      <c r="G162" s="55">
        <v>13.3</v>
      </c>
      <c r="H162" s="55" t="e">
        <f t="shared" si="15"/>
        <v>#REF!</v>
      </c>
      <c r="I162" s="55">
        <f>I153*3/12+I165*9/12</f>
        <v>3.4024999999999999</v>
      </c>
      <c r="J162" s="55">
        <f t="shared" si="12"/>
        <v>128.06845714285711</v>
      </c>
      <c r="K162" s="55">
        <f t="shared" si="13"/>
        <v>9.9522861428571403</v>
      </c>
      <c r="L162" s="55">
        <f t="shared" si="14"/>
        <v>7.9737004285714264</v>
      </c>
      <c r="M162" s="55">
        <f t="shared" si="11"/>
        <v>8.4786066076890805</v>
      </c>
    </row>
    <row r="163" spans="1:13" ht="12.75" x14ac:dyDescent="0.2">
      <c r="A163" s="56">
        <v>1932</v>
      </c>
      <c r="B163" s="56">
        <v>11</v>
      </c>
      <c r="C163" s="67">
        <f t="shared" si="10"/>
        <v>12023</v>
      </c>
      <c r="D163" s="55">
        <v>7.05</v>
      </c>
      <c r="E163" s="55">
        <v>0.52669999999999995</v>
      </c>
      <c r="F163" s="55">
        <v>0.42670000000000002</v>
      </c>
      <c r="G163" s="55">
        <v>13.2</v>
      </c>
      <c r="H163" s="55" t="e">
        <f t="shared" si="15"/>
        <v>#REF!</v>
      </c>
      <c r="I163" s="55">
        <f>I153*2/12+I165*10/12</f>
        <v>3.3716666666666666</v>
      </c>
      <c r="J163" s="55">
        <f t="shared" si="12"/>
        <v>127.77003409090906</v>
      </c>
      <c r="K163" s="55">
        <f t="shared" si="13"/>
        <v>9.5455995681818155</v>
      </c>
      <c r="L163" s="55">
        <f t="shared" si="14"/>
        <v>7.7332586590909083</v>
      </c>
      <c r="M163" s="55">
        <f t="shared" si="11"/>
        <v>8.4633095671228951</v>
      </c>
    </row>
    <row r="164" spans="1:13" ht="12.75" x14ac:dyDescent="0.2">
      <c r="A164" s="56">
        <v>1932</v>
      </c>
      <c r="B164" s="56">
        <v>12</v>
      </c>
      <c r="C164" s="67">
        <f t="shared" si="10"/>
        <v>12054</v>
      </c>
      <c r="D164" s="55">
        <v>6.82</v>
      </c>
      <c r="E164" s="55">
        <v>0.5</v>
      </c>
      <c r="F164" s="55">
        <v>0.41</v>
      </c>
      <c r="G164" s="55">
        <v>13.1</v>
      </c>
      <c r="H164" s="55" t="e">
        <f t="shared" si="15"/>
        <v>#REF!</v>
      </c>
      <c r="I164" s="55">
        <f>I153*1/12+I165*11/12</f>
        <v>3.3408333333333338</v>
      </c>
      <c r="J164" s="55">
        <f t="shared" si="12"/>
        <v>124.54517404580152</v>
      </c>
      <c r="K164" s="55">
        <f t="shared" si="13"/>
        <v>9.130877862595419</v>
      </c>
      <c r="L164" s="55">
        <f t="shared" si="14"/>
        <v>7.4873198473282434</v>
      </c>
      <c r="M164" s="55">
        <f t="shared" si="11"/>
        <v>8.2570739991006779</v>
      </c>
    </row>
    <row r="165" spans="1:13" ht="12.75" x14ac:dyDescent="0.2">
      <c r="A165" s="56">
        <v>1933</v>
      </c>
      <c r="B165" s="56">
        <v>1</v>
      </c>
      <c r="C165" s="67">
        <f t="shared" si="10"/>
        <v>12085</v>
      </c>
      <c r="D165" s="55">
        <v>7.09</v>
      </c>
      <c r="E165" s="55">
        <v>0.495</v>
      </c>
      <c r="F165" s="55">
        <v>0.41249999999999998</v>
      </c>
      <c r="G165" s="55">
        <v>12.9</v>
      </c>
      <c r="H165" s="55" t="e">
        <f t="shared" si="15"/>
        <v>#REF!</v>
      </c>
      <c r="I165" s="55">
        <v>3.31</v>
      </c>
      <c r="J165" s="55">
        <f t="shared" si="12"/>
        <v>131.48322558139532</v>
      </c>
      <c r="K165" s="55">
        <f t="shared" si="13"/>
        <v>9.179717441860463</v>
      </c>
      <c r="L165" s="55">
        <f t="shared" si="14"/>
        <v>7.6497645348837198</v>
      </c>
      <c r="M165" s="55">
        <f t="shared" si="11"/>
        <v>8.7280461628135253</v>
      </c>
    </row>
    <row r="166" spans="1:13" ht="12.75" x14ac:dyDescent="0.2">
      <c r="A166" s="56">
        <v>1933</v>
      </c>
      <c r="B166" s="56">
        <v>2</v>
      </c>
      <c r="C166" s="67">
        <f t="shared" si="10"/>
        <v>12113</v>
      </c>
      <c r="D166" s="55">
        <v>6.25</v>
      </c>
      <c r="E166" s="55">
        <v>0.49</v>
      </c>
      <c r="F166" s="55">
        <v>0.41499999999999998</v>
      </c>
      <c r="G166" s="55">
        <v>12.7</v>
      </c>
      <c r="H166" s="55" t="e">
        <f t="shared" si="15"/>
        <v>#REF!</v>
      </c>
      <c r="I166" s="55">
        <f>I165*11/12+I177*1/12</f>
        <v>3.2941666666666674</v>
      </c>
      <c r="J166" s="55">
        <f t="shared" si="12"/>
        <v>117.73080708661415</v>
      </c>
      <c r="K166" s="55">
        <f t="shared" si="13"/>
        <v>9.2300952755905499</v>
      </c>
      <c r="L166" s="55">
        <f t="shared" si="14"/>
        <v>7.8173255905511807</v>
      </c>
      <c r="M166" s="55">
        <f t="shared" si="11"/>
        <v>7.8260517513165926</v>
      </c>
    </row>
    <row r="167" spans="1:13" ht="12.75" x14ac:dyDescent="0.2">
      <c r="A167" s="56">
        <v>1933</v>
      </c>
      <c r="B167" s="56">
        <v>3</v>
      </c>
      <c r="C167" s="67">
        <f t="shared" si="10"/>
        <v>12144</v>
      </c>
      <c r="D167" s="55">
        <v>6.23</v>
      </c>
      <c r="E167" s="55">
        <v>0.48499999999999999</v>
      </c>
      <c r="F167" s="55">
        <v>0.41749999999999998</v>
      </c>
      <c r="G167" s="55">
        <v>12.6</v>
      </c>
      <c r="H167" s="55" t="e">
        <f t="shared" si="15"/>
        <v>#REF!</v>
      </c>
      <c r="I167" s="55">
        <f>I165*10/12+I177*2/12</f>
        <v>3.2783333333333333</v>
      </c>
      <c r="J167" s="55">
        <f t="shared" si="12"/>
        <v>118.28545</v>
      </c>
      <c r="K167" s="55">
        <f t="shared" si="13"/>
        <v>9.2084178571428552</v>
      </c>
      <c r="L167" s="55">
        <f t="shared" si="14"/>
        <v>7.926833928571428</v>
      </c>
      <c r="M167" s="55">
        <f t="shared" si="11"/>
        <v>7.8746813229431636</v>
      </c>
    </row>
    <row r="168" spans="1:13" ht="12.75" x14ac:dyDescent="0.2">
      <c r="A168" s="56">
        <v>1933</v>
      </c>
      <c r="B168" s="56">
        <v>4</v>
      </c>
      <c r="C168" s="67">
        <f t="shared" si="10"/>
        <v>12174</v>
      </c>
      <c r="D168" s="55">
        <v>6.89</v>
      </c>
      <c r="E168" s="55">
        <v>0.48</v>
      </c>
      <c r="F168" s="55">
        <v>0.42</v>
      </c>
      <c r="G168" s="55">
        <v>12.6</v>
      </c>
      <c r="H168" s="55" t="e">
        <f t="shared" si="15"/>
        <v>#REF!</v>
      </c>
      <c r="I168" s="55">
        <f>I165*9/12+I177*3/12</f>
        <v>3.2624999999999997</v>
      </c>
      <c r="J168" s="55">
        <f t="shared" si="12"/>
        <v>130.81649285714283</v>
      </c>
      <c r="K168" s="55">
        <f t="shared" si="13"/>
        <v>9.1134857142857122</v>
      </c>
      <c r="L168" s="55">
        <f t="shared" si="14"/>
        <v>7.9742999999999977</v>
      </c>
      <c r="M168" s="55">
        <f t="shared" si="11"/>
        <v>8.723101646068109</v>
      </c>
    </row>
    <row r="169" spans="1:13" ht="12.75" x14ac:dyDescent="0.2">
      <c r="A169" s="56">
        <v>1933</v>
      </c>
      <c r="B169" s="56">
        <v>5</v>
      </c>
      <c r="C169" s="67">
        <f t="shared" si="10"/>
        <v>12205</v>
      </c>
      <c r="D169" s="55">
        <v>8.8699999999999992</v>
      </c>
      <c r="E169" s="55">
        <v>0.47499999999999998</v>
      </c>
      <c r="F169" s="55">
        <v>0.42249999999999999</v>
      </c>
      <c r="G169" s="55">
        <v>12.6</v>
      </c>
      <c r="H169" s="55" t="e">
        <f t="shared" si="15"/>
        <v>#REF!</v>
      </c>
      <c r="I169" s="55">
        <f>I165*8/12+I177*4/12</f>
        <v>3.2466666666666666</v>
      </c>
      <c r="J169" s="55">
        <f t="shared" si="12"/>
        <v>168.4096214285714</v>
      </c>
      <c r="K169" s="55">
        <f t="shared" si="13"/>
        <v>9.0185535714285692</v>
      </c>
      <c r="L169" s="55">
        <f t="shared" si="14"/>
        <v>8.0217660714285692</v>
      </c>
      <c r="M169" s="55">
        <f t="shared" si="11"/>
        <v>11.249651251932439</v>
      </c>
    </row>
    <row r="170" spans="1:13" ht="12.75" x14ac:dyDescent="0.2">
      <c r="A170" s="56">
        <v>1933</v>
      </c>
      <c r="B170" s="56">
        <v>6</v>
      </c>
      <c r="C170" s="67">
        <f t="shared" si="10"/>
        <v>12235</v>
      </c>
      <c r="D170" s="55">
        <v>10.39</v>
      </c>
      <c r="E170" s="55">
        <v>0.47</v>
      </c>
      <c r="F170" s="55">
        <v>0.42499999999999999</v>
      </c>
      <c r="G170" s="55">
        <v>12.7</v>
      </c>
      <c r="H170" s="55" t="e">
        <f t="shared" si="15"/>
        <v>#REF!</v>
      </c>
      <c r="I170" s="55">
        <f>I165*7/12+I177*5/12</f>
        <v>3.2308333333333334</v>
      </c>
      <c r="J170" s="55">
        <f t="shared" si="12"/>
        <v>195.7156937007874</v>
      </c>
      <c r="K170" s="55">
        <f t="shared" si="13"/>
        <v>8.8533566929133833</v>
      </c>
      <c r="L170" s="55">
        <f t="shared" si="14"/>
        <v>8.0056948818897613</v>
      </c>
      <c r="M170" s="55">
        <f t="shared" si="11"/>
        <v>13.098875517269514</v>
      </c>
    </row>
    <row r="171" spans="1:13" ht="12.75" x14ac:dyDescent="0.2">
      <c r="A171" s="56">
        <v>1933</v>
      </c>
      <c r="B171" s="56">
        <v>7</v>
      </c>
      <c r="C171" s="67">
        <f t="shared" si="10"/>
        <v>12266</v>
      </c>
      <c r="D171" s="55">
        <v>11.23</v>
      </c>
      <c r="E171" s="55">
        <v>0.46500000000000002</v>
      </c>
      <c r="F171" s="55">
        <v>0.42749999999999999</v>
      </c>
      <c r="G171" s="55">
        <v>13.1</v>
      </c>
      <c r="H171" s="55" t="e">
        <f t="shared" si="15"/>
        <v>#REF!</v>
      </c>
      <c r="I171" s="55">
        <f>I165*6/12+I177*6/12</f>
        <v>3.2149999999999999</v>
      </c>
      <c r="J171" s="55">
        <f t="shared" si="12"/>
        <v>205.07951679389311</v>
      </c>
      <c r="K171" s="55">
        <f t="shared" si="13"/>
        <v>8.491716412213739</v>
      </c>
      <c r="L171" s="55">
        <f t="shared" si="14"/>
        <v>7.8069005725190825</v>
      </c>
      <c r="M171" s="55">
        <f t="shared" si="11"/>
        <v>13.754304493874528</v>
      </c>
    </row>
    <row r="172" spans="1:13" ht="12.75" x14ac:dyDescent="0.2">
      <c r="A172" s="56">
        <v>1933</v>
      </c>
      <c r="B172" s="56">
        <v>8</v>
      </c>
      <c r="C172" s="67">
        <f t="shared" si="10"/>
        <v>12297</v>
      </c>
      <c r="D172" s="55">
        <v>10.67</v>
      </c>
      <c r="E172" s="55">
        <v>0.46</v>
      </c>
      <c r="F172" s="55">
        <v>0.43</v>
      </c>
      <c r="G172" s="55">
        <v>13.2</v>
      </c>
      <c r="H172" s="55" t="e">
        <f t="shared" si="15"/>
        <v>#REF!</v>
      </c>
      <c r="I172" s="55">
        <f>I165*5/12+I177*7/12</f>
        <v>3.1991666666666667</v>
      </c>
      <c r="J172" s="55">
        <f t="shared" si="12"/>
        <v>193.37677499999998</v>
      </c>
      <c r="K172" s="55">
        <f t="shared" si="13"/>
        <v>8.3367681818181811</v>
      </c>
      <c r="L172" s="55">
        <f t="shared" si="14"/>
        <v>7.7930659090909078</v>
      </c>
      <c r="M172" s="55">
        <f t="shared" si="11"/>
        <v>12.999527050367732</v>
      </c>
    </row>
    <row r="173" spans="1:13" ht="12.75" x14ac:dyDescent="0.2">
      <c r="A173" s="56">
        <v>1933</v>
      </c>
      <c r="B173" s="56">
        <v>9</v>
      </c>
      <c r="C173" s="67">
        <f t="shared" si="10"/>
        <v>12327</v>
      </c>
      <c r="D173" s="55">
        <v>10.58</v>
      </c>
      <c r="E173" s="55">
        <v>0.45500000000000002</v>
      </c>
      <c r="F173" s="55">
        <v>0.4325</v>
      </c>
      <c r="G173" s="55">
        <v>13.2</v>
      </c>
      <c r="H173" s="55" t="e">
        <f t="shared" si="15"/>
        <v>#REF!</v>
      </c>
      <c r="I173" s="55">
        <f>I165*4/12+I177*8/12</f>
        <v>3.1833333333333336</v>
      </c>
      <c r="J173" s="55">
        <f t="shared" si="12"/>
        <v>191.74566818181816</v>
      </c>
      <c r="K173" s="55">
        <f t="shared" si="13"/>
        <v>8.2461511363636362</v>
      </c>
      <c r="L173" s="55">
        <f t="shared" si="14"/>
        <v>7.8383744318181803</v>
      </c>
      <c r="M173" s="55">
        <f t="shared" si="11"/>
        <v>12.922920614885989</v>
      </c>
    </row>
    <row r="174" spans="1:13" ht="12.75" x14ac:dyDescent="0.2">
      <c r="A174" s="56">
        <v>1933</v>
      </c>
      <c r="B174" s="56">
        <v>1</v>
      </c>
      <c r="C174" s="67">
        <f t="shared" si="10"/>
        <v>12085</v>
      </c>
      <c r="D174" s="55">
        <v>9.5500000000000007</v>
      </c>
      <c r="E174" s="55">
        <v>0.45</v>
      </c>
      <c r="F174" s="55">
        <v>0.435</v>
      </c>
      <c r="G174" s="55">
        <v>13.2</v>
      </c>
      <c r="H174" s="55" t="e">
        <f t="shared" si="15"/>
        <v>#REF!</v>
      </c>
      <c r="I174" s="55">
        <f>I165*3/12+I177*9/12</f>
        <v>3.1675000000000004</v>
      </c>
      <c r="J174" s="55">
        <f t="shared" si="12"/>
        <v>173.0785568181818</v>
      </c>
      <c r="K174" s="55">
        <f t="shared" si="13"/>
        <v>8.1555340909090894</v>
      </c>
      <c r="L174" s="55">
        <f t="shared" si="14"/>
        <v>7.8836829545454528</v>
      </c>
      <c r="M174" s="55">
        <f t="shared" si="11"/>
        <v>11.696253568143689</v>
      </c>
    </row>
    <row r="175" spans="1:13" ht="12.75" x14ac:dyDescent="0.2">
      <c r="A175" s="56">
        <v>1933</v>
      </c>
      <c r="B175" s="56">
        <v>11</v>
      </c>
      <c r="C175" s="67">
        <f t="shared" si="10"/>
        <v>12388</v>
      </c>
      <c r="D175" s="55">
        <v>9.7799999999999994</v>
      </c>
      <c r="E175" s="55">
        <v>0.44500000000000001</v>
      </c>
      <c r="F175" s="55">
        <v>0.4375</v>
      </c>
      <c r="G175" s="55">
        <v>13.2</v>
      </c>
      <c r="H175" s="55" t="e">
        <f t="shared" si="15"/>
        <v>#REF!</v>
      </c>
      <c r="I175" s="55">
        <f>I165*2/12+I177*10/12</f>
        <v>3.1516666666666668</v>
      </c>
      <c r="J175" s="55">
        <f t="shared" si="12"/>
        <v>177.24694090909088</v>
      </c>
      <c r="K175" s="55">
        <f t="shared" si="13"/>
        <v>8.0649170454545445</v>
      </c>
      <c r="L175" s="55">
        <f t="shared" si="14"/>
        <v>7.9289914772727261</v>
      </c>
      <c r="M175" s="55">
        <f t="shared" si="11"/>
        <v>12.011766193389935</v>
      </c>
    </row>
    <row r="176" spans="1:13" ht="12.75" x14ac:dyDescent="0.2">
      <c r="A176" s="56">
        <v>1933</v>
      </c>
      <c r="B176" s="56">
        <v>12</v>
      </c>
      <c r="C176" s="67">
        <f t="shared" si="10"/>
        <v>12419</v>
      </c>
      <c r="D176" s="55">
        <v>9.9700000000000006</v>
      </c>
      <c r="E176" s="55">
        <v>0.44</v>
      </c>
      <c r="F176" s="55">
        <v>0.44</v>
      </c>
      <c r="G176" s="55">
        <v>13.2</v>
      </c>
      <c r="H176" s="55" t="e">
        <f t="shared" si="15"/>
        <v>#REF!</v>
      </c>
      <c r="I176" s="55">
        <f>I165*1/12+I177*11/12</f>
        <v>3.1358333333333333</v>
      </c>
      <c r="J176" s="55">
        <f t="shared" si="12"/>
        <v>180.69038863636362</v>
      </c>
      <c r="K176" s="55">
        <f t="shared" si="13"/>
        <v>7.9742999999999986</v>
      </c>
      <c r="L176" s="55">
        <f t="shared" si="14"/>
        <v>7.9742999999999986</v>
      </c>
      <c r="M176" s="55">
        <f t="shared" si="11"/>
        <v>12.28180162260111</v>
      </c>
    </row>
    <row r="177" spans="1:13" ht="12.75" x14ac:dyDescent="0.2">
      <c r="A177" s="56">
        <v>1934</v>
      </c>
      <c r="B177" s="56">
        <v>1</v>
      </c>
      <c r="C177" s="67">
        <f t="shared" si="10"/>
        <v>12450</v>
      </c>
      <c r="D177" s="55">
        <v>10.54</v>
      </c>
      <c r="E177" s="55">
        <v>0.44080000000000003</v>
      </c>
      <c r="F177" s="55">
        <v>0.44419999999999998</v>
      </c>
      <c r="G177" s="55">
        <v>13.2</v>
      </c>
      <c r="H177" s="55" t="e">
        <f t="shared" si="15"/>
        <v>#REF!</v>
      </c>
      <c r="I177" s="55">
        <v>3.12</v>
      </c>
      <c r="J177" s="55">
        <f t="shared" si="12"/>
        <v>191.02073181818176</v>
      </c>
      <c r="K177" s="55">
        <f t="shared" si="13"/>
        <v>7.9887987272727266</v>
      </c>
      <c r="L177" s="55">
        <f t="shared" si="14"/>
        <v>8.0504183181818174</v>
      </c>
      <c r="M177" s="55">
        <f t="shared" si="11"/>
        <v>13.025119828332373</v>
      </c>
    </row>
    <row r="178" spans="1:13" ht="12.75" x14ac:dyDescent="0.2">
      <c r="A178" s="56">
        <v>1934</v>
      </c>
      <c r="B178" s="56">
        <v>2</v>
      </c>
      <c r="C178" s="67">
        <f t="shared" si="10"/>
        <v>12478</v>
      </c>
      <c r="D178" s="55">
        <v>11.32</v>
      </c>
      <c r="E178" s="55">
        <v>0.44169999999999998</v>
      </c>
      <c r="F178" s="55">
        <v>0.44829999999999998</v>
      </c>
      <c r="G178" s="55">
        <v>13.3</v>
      </c>
      <c r="H178" s="55" t="e">
        <f t="shared" si="15"/>
        <v>#REF!</v>
      </c>
      <c r="I178" s="55">
        <f>I177*11/12+I189*1/12</f>
        <v>3.0924999999999998</v>
      </c>
      <c r="J178" s="55">
        <f t="shared" si="12"/>
        <v>203.61445714285708</v>
      </c>
      <c r="K178" s="55">
        <f t="shared" si="13"/>
        <v>7.9449209999999972</v>
      </c>
      <c r="L178" s="55">
        <f t="shared" si="14"/>
        <v>8.0636361428571401</v>
      </c>
      <c r="M178" s="55">
        <f t="shared" si="11"/>
        <v>13.926922904274289</v>
      </c>
    </row>
    <row r="179" spans="1:13" ht="12.75" x14ac:dyDescent="0.2">
      <c r="A179" s="56">
        <v>1934</v>
      </c>
      <c r="B179" s="56">
        <v>3</v>
      </c>
      <c r="C179" s="67">
        <f t="shared" si="10"/>
        <v>12509</v>
      </c>
      <c r="D179" s="55">
        <v>10.74</v>
      </c>
      <c r="E179" s="55">
        <v>0.4425</v>
      </c>
      <c r="F179" s="55">
        <v>0.45250000000000001</v>
      </c>
      <c r="G179" s="55">
        <v>13.3</v>
      </c>
      <c r="H179" s="55" t="e">
        <f t="shared" si="15"/>
        <v>#REF!</v>
      </c>
      <c r="I179" s="55">
        <f>I177*10/12+I189*2/12</f>
        <v>3.0649999999999999</v>
      </c>
      <c r="J179" s="55">
        <f t="shared" si="12"/>
        <v>193.18191428571424</v>
      </c>
      <c r="K179" s="55">
        <f t="shared" si="13"/>
        <v>7.9593107142857118</v>
      </c>
      <c r="L179" s="55">
        <f t="shared" si="14"/>
        <v>8.1391821428571411</v>
      </c>
      <c r="M179" s="55">
        <f t="shared" si="11"/>
        <v>13.254537629740078</v>
      </c>
    </row>
    <row r="180" spans="1:13" ht="12.75" x14ac:dyDescent="0.2">
      <c r="A180" s="56">
        <v>1934</v>
      </c>
      <c r="B180" s="56">
        <v>4</v>
      </c>
      <c r="C180" s="67">
        <f t="shared" si="10"/>
        <v>12539</v>
      </c>
      <c r="D180" s="55">
        <v>10.92</v>
      </c>
      <c r="E180" s="55">
        <v>0.44330000000000003</v>
      </c>
      <c r="F180" s="55">
        <v>0.45669999999999999</v>
      </c>
      <c r="G180" s="55">
        <v>13.3</v>
      </c>
      <c r="H180" s="55" t="e">
        <f t="shared" si="15"/>
        <v>#REF!</v>
      </c>
      <c r="I180" s="55">
        <f>I177*9/12+I189*3/12</f>
        <v>3.0375000000000005</v>
      </c>
      <c r="J180" s="55">
        <f t="shared" si="12"/>
        <v>196.41959999999995</v>
      </c>
      <c r="K180" s="55">
        <f t="shared" si="13"/>
        <v>7.9737004285714264</v>
      </c>
      <c r="L180" s="55">
        <f t="shared" si="14"/>
        <v>8.2147281428571404</v>
      </c>
      <c r="M180" s="55">
        <f t="shared" si="11"/>
        <v>13.518389284490087</v>
      </c>
    </row>
    <row r="181" spans="1:13" ht="12.75" x14ac:dyDescent="0.2">
      <c r="A181" s="56">
        <v>1934</v>
      </c>
      <c r="B181" s="56">
        <v>5</v>
      </c>
      <c r="C181" s="67">
        <f t="shared" si="10"/>
        <v>12570</v>
      </c>
      <c r="D181" s="55">
        <v>9.81</v>
      </c>
      <c r="E181" s="55">
        <v>0.44419999999999998</v>
      </c>
      <c r="F181" s="55">
        <v>0.46079999999999999</v>
      </c>
      <c r="G181" s="55">
        <v>13.3</v>
      </c>
      <c r="H181" s="55" t="e">
        <f t="shared" si="15"/>
        <v>#REF!</v>
      </c>
      <c r="I181" s="55">
        <f>I177*8/12+I189*4/12</f>
        <v>3.0100000000000002</v>
      </c>
      <c r="J181" s="55">
        <f t="shared" si="12"/>
        <v>176.4538714285714</v>
      </c>
      <c r="K181" s="55">
        <f t="shared" si="13"/>
        <v>7.989888857142855</v>
      </c>
      <c r="L181" s="55">
        <f t="shared" si="14"/>
        <v>8.2884754285714255</v>
      </c>
      <c r="M181" s="55">
        <f t="shared" si="11"/>
        <v>12.181583235024016</v>
      </c>
    </row>
    <row r="182" spans="1:13" ht="12.75" x14ac:dyDescent="0.2">
      <c r="A182" s="56">
        <v>1934</v>
      </c>
      <c r="B182" s="56">
        <v>6</v>
      </c>
      <c r="C182" s="67">
        <f t="shared" si="10"/>
        <v>12600</v>
      </c>
      <c r="D182" s="55">
        <v>9.94</v>
      </c>
      <c r="E182" s="55">
        <v>0.44500000000000001</v>
      </c>
      <c r="F182" s="55">
        <v>0.46500000000000002</v>
      </c>
      <c r="G182" s="55">
        <v>13.4</v>
      </c>
      <c r="H182" s="55" t="e">
        <f t="shared" si="15"/>
        <v>#REF!</v>
      </c>
      <c r="I182" s="55">
        <f>I177*7/12+I189*5/12</f>
        <v>2.9824999999999999</v>
      </c>
      <c r="J182" s="55">
        <f t="shared" si="12"/>
        <v>177.45792985074624</v>
      </c>
      <c r="K182" s="55">
        <f t="shared" si="13"/>
        <v>7.9445451492537291</v>
      </c>
      <c r="L182" s="55">
        <f t="shared" si="14"/>
        <v>8.3016033582089541</v>
      </c>
      <c r="M182" s="55">
        <f t="shared" si="11"/>
        <v>12.287726483952421</v>
      </c>
    </row>
    <row r="183" spans="1:13" ht="12.75" x14ac:dyDescent="0.2">
      <c r="A183" s="56">
        <v>1934</v>
      </c>
      <c r="B183" s="56">
        <v>7</v>
      </c>
      <c r="C183" s="67">
        <f t="shared" si="10"/>
        <v>12631</v>
      </c>
      <c r="D183" s="55">
        <v>9.4700000000000006</v>
      </c>
      <c r="E183" s="55">
        <v>0.44579999999999997</v>
      </c>
      <c r="F183" s="55">
        <v>0.46920000000000001</v>
      </c>
      <c r="G183" s="55">
        <v>13.4</v>
      </c>
      <c r="H183" s="55" t="e">
        <f t="shared" si="15"/>
        <v>#REF!</v>
      </c>
      <c r="I183" s="55">
        <f>I177*6/12+I189*6/12</f>
        <v>2.9550000000000001</v>
      </c>
      <c r="J183" s="55">
        <f t="shared" si="12"/>
        <v>169.06706194029846</v>
      </c>
      <c r="K183" s="55">
        <f t="shared" si="13"/>
        <v>7.9588274776119379</v>
      </c>
      <c r="L183" s="55">
        <f t="shared" si="14"/>
        <v>8.3765855820895503</v>
      </c>
      <c r="M183" s="55">
        <f t="shared" si="11"/>
        <v>11.741524229318237</v>
      </c>
    </row>
    <row r="184" spans="1:13" ht="12.75" x14ac:dyDescent="0.2">
      <c r="A184" s="56">
        <v>1934</v>
      </c>
      <c r="B184" s="56">
        <v>8</v>
      </c>
      <c r="C184" s="67">
        <f t="shared" si="10"/>
        <v>12662</v>
      </c>
      <c r="D184" s="55">
        <v>9.1</v>
      </c>
      <c r="E184" s="55">
        <v>0.44669999999999999</v>
      </c>
      <c r="F184" s="55">
        <v>0.4733</v>
      </c>
      <c r="G184" s="55">
        <v>13.4</v>
      </c>
      <c r="H184" s="55" t="e">
        <f t="shared" si="15"/>
        <v>#REF!</v>
      </c>
      <c r="I184" s="55">
        <f>I177*5/12+I189*7/12</f>
        <v>2.9275000000000002</v>
      </c>
      <c r="J184" s="55">
        <f t="shared" si="12"/>
        <v>162.46148507462684</v>
      </c>
      <c r="K184" s="55">
        <f t="shared" si="13"/>
        <v>7.9748950970149233</v>
      </c>
      <c r="L184" s="55">
        <f t="shared" si="14"/>
        <v>8.4497825149253707</v>
      </c>
      <c r="M184" s="55">
        <f t="shared" si="11"/>
        <v>11.315025981829047</v>
      </c>
    </row>
    <row r="185" spans="1:13" ht="12.75" x14ac:dyDescent="0.2">
      <c r="A185" s="56">
        <v>1934</v>
      </c>
      <c r="B185" s="56">
        <v>9</v>
      </c>
      <c r="C185" s="67">
        <f t="shared" si="10"/>
        <v>12692</v>
      </c>
      <c r="D185" s="55">
        <v>8.8800000000000008</v>
      </c>
      <c r="E185" s="55">
        <v>0.44750000000000001</v>
      </c>
      <c r="F185" s="55">
        <v>0.47749999999999998</v>
      </c>
      <c r="G185" s="55">
        <v>13.6</v>
      </c>
      <c r="H185" s="55" t="e">
        <f t="shared" si="15"/>
        <v>#REF!</v>
      </c>
      <c r="I185" s="55">
        <f>I177*4/12+I189*8/12</f>
        <v>2.9000000000000004</v>
      </c>
      <c r="J185" s="55">
        <f t="shared" si="12"/>
        <v>156.20246470588233</v>
      </c>
      <c r="K185" s="55">
        <f t="shared" si="13"/>
        <v>7.8716895220588219</v>
      </c>
      <c r="L185" s="55">
        <f t="shared" si="14"/>
        <v>8.3994005514705865</v>
      </c>
      <c r="M185" s="55">
        <f t="shared" si="11"/>
        <v>10.909954083288843</v>
      </c>
    </row>
    <row r="186" spans="1:13" ht="12.75" x14ac:dyDescent="0.2">
      <c r="A186" s="56">
        <v>1934</v>
      </c>
      <c r="B186" s="56">
        <v>1</v>
      </c>
      <c r="C186" s="67">
        <f t="shared" si="10"/>
        <v>12450</v>
      </c>
      <c r="D186" s="55">
        <v>8.9499999999999993</v>
      </c>
      <c r="E186" s="55">
        <v>0.44829999999999998</v>
      </c>
      <c r="F186" s="55">
        <v>0.48170000000000002</v>
      </c>
      <c r="G186" s="55">
        <v>13.5</v>
      </c>
      <c r="H186" s="55" t="e">
        <f t="shared" si="15"/>
        <v>#REF!</v>
      </c>
      <c r="I186" s="55">
        <f>I177*3/12+I189*9/12</f>
        <v>2.8724999999999996</v>
      </c>
      <c r="J186" s="55">
        <f t="shared" si="12"/>
        <v>158.59996666666663</v>
      </c>
      <c r="K186" s="55">
        <f t="shared" si="13"/>
        <v>7.9441748666666641</v>
      </c>
      <c r="L186" s="55">
        <f t="shared" si="14"/>
        <v>8.5360451333333316</v>
      </c>
      <c r="M186" s="55">
        <f t="shared" si="11"/>
        <v>11.108352605351724</v>
      </c>
    </row>
    <row r="187" spans="1:13" ht="12.75" x14ac:dyDescent="0.2">
      <c r="A187" s="56">
        <v>1934</v>
      </c>
      <c r="B187" s="56">
        <v>11</v>
      </c>
      <c r="C187" s="67">
        <f t="shared" si="10"/>
        <v>12753</v>
      </c>
      <c r="D187" s="55">
        <v>9.1999999999999993</v>
      </c>
      <c r="E187" s="55">
        <v>0.44919999999999999</v>
      </c>
      <c r="F187" s="55">
        <v>0.48580000000000001</v>
      </c>
      <c r="G187" s="55">
        <v>13.5</v>
      </c>
      <c r="H187" s="55" t="e">
        <f t="shared" si="15"/>
        <v>#REF!</v>
      </c>
      <c r="I187" s="55">
        <f>I177*2/12+I189*10/12</f>
        <v>2.8449999999999998</v>
      </c>
      <c r="J187" s="55">
        <f t="shared" si="12"/>
        <v>163.03013333333328</v>
      </c>
      <c r="K187" s="55">
        <f t="shared" si="13"/>
        <v>7.9601234666666647</v>
      </c>
      <c r="L187" s="55">
        <f t="shared" si="14"/>
        <v>8.6086998666666652</v>
      </c>
      <c r="M187" s="55">
        <f t="shared" si="11"/>
        <v>11.448808690205698</v>
      </c>
    </row>
    <row r="188" spans="1:13" ht="12.75" x14ac:dyDescent="0.2">
      <c r="A188" s="56">
        <v>1934</v>
      </c>
      <c r="B188" s="56">
        <v>12</v>
      </c>
      <c r="C188" s="67">
        <f t="shared" si="10"/>
        <v>12784</v>
      </c>
      <c r="D188" s="55">
        <v>9.26</v>
      </c>
      <c r="E188" s="55">
        <v>0.45</v>
      </c>
      <c r="F188" s="55">
        <v>0.49</v>
      </c>
      <c r="G188" s="55">
        <v>13.4</v>
      </c>
      <c r="H188" s="55" t="e">
        <f t="shared" si="15"/>
        <v>#REF!</v>
      </c>
      <c r="I188" s="55">
        <f>I177*1/12+I189*11/12</f>
        <v>2.8174999999999999</v>
      </c>
      <c r="J188" s="55">
        <f t="shared" si="12"/>
        <v>165.31795074626862</v>
      </c>
      <c r="K188" s="55">
        <f t="shared" si="13"/>
        <v>8.0338097014925349</v>
      </c>
      <c r="L188" s="55">
        <f t="shared" si="14"/>
        <v>8.7479261194029831</v>
      </c>
      <c r="M188" s="55">
        <f t="shared" si="11"/>
        <v>11.639337566475882</v>
      </c>
    </row>
    <row r="189" spans="1:13" ht="12.75" x14ac:dyDescent="0.2">
      <c r="A189" s="56">
        <v>1935</v>
      </c>
      <c r="B189" s="56">
        <v>1</v>
      </c>
      <c r="C189" s="67">
        <f t="shared" si="10"/>
        <v>12815</v>
      </c>
      <c r="D189" s="55">
        <v>9.26</v>
      </c>
      <c r="E189" s="55">
        <v>0.45</v>
      </c>
      <c r="F189" s="55">
        <v>0.56999999999999995</v>
      </c>
      <c r="G189" s="55">
        <v>13.6</v>
      </c>
      <c r="H189" s="55" t="e">
        <f t="shared" si="15"/>
        <v>#REF!</v>
      </c>
      <c r="I189" s="55">
        <v>2.79</v>
      </c>
      <c r="J189" s="55">
        <f t="shared" si="12"/>
        <v>162.8868044117647</v>
      </c>
      <c r="K189" s="55">
        <f t="shared" si="13"/>
        <v>7.9156654411764693</v>
      </c>
      <c r="L189" s="55">
        <f t="shared" si="14"/>
        <v>10.026509558823527</v>
      </c>
      <c r="M189" s="55">
        <f t="shared" si="11"/>
        <v>11.495907968201596</v>
      </c>
    </row>
    <row r="190" spans="1:13" ht="12.75" x14ac:dyDescent="0.2">
      <c r="A190" s="56">
        <v>1935</v>
      </c>
      <c r="B190" s="56">
        <v>2</v>
      </c>
      <c r="C190" s="67">
        <f t="shared" ref="C190:C253" si="16">EOMONTH(DATE(A190,B190,1),0)</f>
        <v>12843</v>
      </c>
      <c r="D190" s="55">
        <v>8.98</v>
      </c>
      <c r="E190" s="55">
        <v>0.45</v>
      </c>
      <c r="F190" s="55">
        <v>0.65</v>
      </c>
      <c r="G190" s="55">
        <v>13.7</v>
      </c>
      <c r="H190" s="55" t="e">
        <f t="shared" si="15"/>
        <v>#REF!</v>
      </c>
      <c r="I190" s="55">
        <f>I189*11/12+I201*1/12</f>
        <v>2.7783333333333333</v>
      </c>
      <c r="J190" s="55">
        <f t="shared" si="12"/>
        <v>156.80849781021897</v>
      </c>
      <c r="K190" s="55">
        <f t="shared" si="13"/>
        <v>7.8578868613138679</v>
      </c>
      <c r="L190" s="55">
        <f t="shared" si="14"/>
        <v>11.350281021897809</v>
      </c>
      <c r="M190" s="55">
        <f t="shared" si="11"/>
        <v>11.087812159055561</v>
      </c>
    </row>
    <row r="191" spans="1:13" ht="12.75" x14ac:dyDescent="0.2">
      <c r="A191" s="56">
        <v>1935</v>
      </c>
      <c r="B191" s="56">
        <v>3</v>
      </c>
      <c r="C191" s="67">
        <f t="shared" si="16"/>
        <v>12874</v>
      </c>
      <c r="D191" s="55">
        <v>8.41</v>
      </c>
      <c r="E191" s="55">
        <v>0.45</v>
      </c>
      <c r="F191" s="55">
        <v>0.73</v>
      </c>
      <c r="G191" s="55">
        <v>13.7</v>
      </c>
      <c r="H191" s="55" t="e">
        <f t="shared" si="15"/>
        <v>#REF!</v>
      </c>
      <c r="I191" s="55">
        <f>I189*10/12+I201*2/12</f>
        <v>2.7666666666666666</v>
      </c>
      <c r="J191" s="55">
        <f t="shared" si="12"/>
        <v>146.85517445255473</v>
      </c>
      <c r="K191" s="55">
        <f t="shared" si="13"/>
        <v>7.8578868613138679</v>
      </c>
      <c r="L191" s="55">
        <f t="shared" si="14"/>
        <v>12.747238686131386</v>
      </c>
      <c r="M191" s="55">
        <f t="shared" si="11"/>
        <v>10.398272404790029</v>
      </c>
    </row>
    <row r="192" spans="1:13" ht="12.75" x14ac:dyDescent="0.2">
      <c r="A192" s="56">
        <v>1935</v>
      </c>
      <c r="B192" s="56">
        <v>4</v>
      </c>
      <c r="C192" s="67">
        <f t="shared" si="16"/>
        <v>12904</v>
      </c>
      <c r="D192" s="55">
        <v>9.0399999999999991</v>
      </c>
      <c r="E192" s="55">
        <v>0.44666699999999998</v>
      </c>
      <c r="F192" s="55">
        <v>0.75666699999999998</v>
      </c>
      <c r="G192" s="55">
        <v>13.8</v>
      </c>
      <c r="H192" s="55" t="e">
        <f t="shared" si="15"/>
        <v>#REF!</v>
      </c>
      <c r="I192" s="55">
        <f>I189*9/12+I201*3/12</f>
        <v>2.7549999999999999</v>
      </c>
      <c r="J192" s="55">
        <f t="shared" si="12"/>
        <v>156.71233043478256</v>
      </c>
      <c r="K192" s="55">
        <f t="shared" si="13"/>
        <v>7.7431666480434762</v>
      </c>
      <c r="L192" s="55">
        <f t="shared" si="14"/>
        <v>13.117151430652171</v>
      </c>
      <c r="M192" s="55">
        <f t="shared" si="11"/>
        <v>11.104210207149519</v>
      </c>
    </row>
    <row r="193" spans="1:13" ht="12.75" x14ac:dyDescent="0.2">
      <c r="A193" s="56">
        <v>1935</v>
      </c>
      <c r="B193" s="56">
        <v>5</v>
      </c>
      <c r="C193" s="67">
        <f t="shared" si="16"/>
        <v>12935</v>
      </c>
      <c r="D193" s="55">
        <v>9.75</v>
      </c>
      <c r="E193" s="55">
        <v>0.44333299999999998</v>
      </c>
      <c r="F193" s="55">
        <v>0.78333299999999995</v>
      </c>
      <c r="G193" s="55">
        <v>13.8</v>
      </c>
      <c r="H193" s="55" t="e">
        <f t="shared" si="15"/>
        <v>#REF!</v>
      </c>
      <c r="I193" s="55">
        <f>I189*8/12+I201*4/12</f>
        <v>2.7433333333333332</v>
      </c>
      <c r="J193" s="55">
        <f t="shared" si="12"/>
        <v>169.02048913043475</v>
      </c>
      <c r="K193" s="55">
        <f t="shared" si="13"/>
        <v>7.6853703084782587</v>
      </c>
      <c r="L193" s="55">
        <f t="shared" si="14"/>
        <v>13.579418134565215</v>
      </c>
      <c r="M193" s="55">
        <f t="shared" ref="M193:M256" si="17">J193/AVERAGE(L73:L192)</f>
        <v>11.985576683480092</v>
      </c>
    </row>
    <row r="194" spans="1:13" ht="12.75" x14ac:dyDescent="0.2">
      <c r="A194" s="56">
        <v>1935</v>
      </c>
      <c r="B194" s="56">
        <v>6</v>
      </c>
      <c r="C194" s="67">
        <f t="shared" si="16"/>
        <v>12965</v>
      </c>
      <c r="D194" s="55">
        <v>10.119999999999999</v>
      </c>
      <c r="E194" s="55">
        <v>0.44</v>
      </c>
      <c r="F194" s="55">
        <v>0.81</v>
      </c>
      <c r="G194" s="55">
        <v>13.7</v>
      </c>
      <c r="H194" s="55" t="e">
        <f t="shared" si="15"/>
        <v>#REF!</v>
      </c>
      <c r="I194" s="55">
        <f>I189*7/12+I201*5/12</f>
        <v>2.7316666666666669</v>
      </c>
      <c r="J194" s="55">
        <f t="shared" si="12"/>
        <v>176.71514452554743</v>
      </c>
      <c r="K194" s="55">
        <f t="shared" si="13"/>
        <v>7.6832671532846701</v>
      </c>
      <c r="L194" s="55">
        <f t="shared" si="14"/>
        <v>14.144196350364963</v>
      </c>
      <c r="M194" s="55">
        <f t="shared" si="17"/>
        <v>12.539519324443889</v>
      </c>
    </row>
    <row r="195" spans="1:13" ht="12.75" x14ac:dyDescent="0.2">
      <c r="A195" s="56">
        <v>1935</v>
      </c>
      <c r="B195" s="56">
        <v>7</v>
      </c>
      <c r="C195" s="67">
        <f t="shared" si="16"/>
        <v>12996</v>
      </c>
      <c r="D195" s="55">
        <v>10.65</v>
      </c>
      <c r="E195" s="55">
        <v>0.44</v>
      </c>
      <c r="F195" s="55">
        <v>0.79333299999999995</v>
      </c>
      <c r="G195" s="55">
        <v>13.7</v>
      </c>
      <c r="H195" s="55" t="e">
        <f t="shared" si="15"/>
        <v>#REF!</v>
      </c>
      <c r="I195" s="55">
        <f>I189*6/12+I201*6/12</f>
        <v>2.72</v>
      </c>
      <c r="J195" s="55">
        <f t="shared" si="12"/>
        <v>185.96998905109487</v>
      </c>
      <c r="K195" s="55">
        <f t="shared" si="13"/>
        <v>7.6832671532846701</v>
      </c>
      <c r="L195" s="55">
        <f t="shared" si="14"/>
        <v>13.853157682992698</v>
      </c>
      <c r="M195" s="55">
        <f t="shared" si="17"/>
        <v>13.202137936511006</v>
      </c>
    </row>
    <row r="196" spans="1:13" ht="12.75" x14ac:dyDescent="0.2">
      <c r="A196" s="56">
        <v>1935</v>
      </c>
      <c r="B196" s="56">
        <v>8</v>
      </c>
      <c r="C196" s="67">
        <f t="shared" si="16"/>
        <v>13027</v>
      </c>
      <c r="D196" s="55">
        <v>11.37</v>
      </c>
      <c r="E196" s="55">
        <v>0.44</v>
      </c>
      <c r="F196" s="55">
        <v>0.776667</v>
      </c>
      <c r="G196" s="55">
        <v>13.7</v>
      </c>
      <c r="H196" s="55" t="e">
        <f t="shared" si="15"/>
        <v>#REF!</v>
      </c>
      <c r="I196" s="55">
        <f>I189*5/12+I201*7/12</f>
        <v>2.708333333333333</v>
      </c>
      <c r="J196" s="55">
        <f t="shared" si="12"/>
        <v>198.54260802919703</v>
      </c>
      <c r="K196" s="55">
        <f t="shared" si="13"/>
        <v>7.6832671532846701</v>
      </c>
      <c r="L196" s="55">
        <f t="shared" si="14"/>
        <v>13.56213647759124</v>
      </c>
      <c r="M196" s="55">
        <f t="shared" si="17"/>
        <v>14.105056846668949</v>
      </c>
    </row>
    <row r="197" spans="1:13" ht="12.75" x14ac:dyDescent="0.2">
      <c r="A197" s="56">
        <v>1935</v>
      </c>
      <c r="B197" s="56">
        <v>9</v>
      </c>
      <c r="C197" s="67">
        <f t="shared" si="16"/>
        <v>13057</v>
      </c>
      <c r="D197" s="55">
        <v>11.61</v>
      </c>
      <c r="E197" s="55">
        <v>0.44</v>
      </c>
      <c r="F197" s="55">
        <v>0.76</v>
      </c>
      <c r="G197" s="55">
        <v>13.7</v>
      </c>
      <c r="H197" s="55" t="e">
        <f t="shared" si="15"/>
        <v>#REF!</v>
      </c>
      <c r="I197" s="55">
        <f>I189*4/12+I201*8/12</f>
        <v>2.6966666666666668</v>
      </c>
      <c r="J197" s="55">
        <f t="shared" si="12"/>
        <v>202.73348102189777</v>
      </c>
      <c r="K197" s="55">
        <f t="shared" si="13"/>
        <v>7.6832671532846701</v>
      </c>
      <c r="L197" s="55">
        <f t="shared" si="14"/>
        <v>13.271097810218977</v>
      </c>
      <c r="M197" s="55">
        <f t="shared" si="17"/>
        <v>14.418891702707429</v>
      </c>
    </row>
    <row r="198" spans="1:13" ht="12.75" x14ac:dyDescent="0.2">
      <c r="A198" s="56">
        <v>1935</v>
      </c>
      <c r="B198" s="56">
        <v>1</v>
      </c>
      <c r="C198" s="67">
        <f t="shared" si="16"/>
        <v>12815</v>
      </c>
      <c r="D198" s="55">
        <v>11.92</v>
      </c>
      <c r="E198" s="55">
        <v>0.45</v>
      </c>
      <c r="F198" s="55">
        <v>0.76</v>
      </c>
      <c r="G198" s="55">
        <v>13.7</v>
      </c>
      <c r="H198" s="55" t="e">
        <f t="shared" si="15"/>
        <v>#REF!</v>
      </c>
      <c r="I198" s="55">
        <f>I189*3/12+I201*9/12</f>
        <v>2.6850000000000001</v>
      </c>
      <c r="J198" s="55">
        <f t="shared" si="12"/>
        <v>208.14669197080289</v>
      </c>
      <c r="K198" s="55">
        <f t="shared" si="13"/>
        <v>7.8578868613138679</v>
      </c>
      <c r="L198" s="55">
        <f t="shared" si="14"/>
        <v>13.271097810218977</v>
      </c>
      <c r="M198" s="55">
        <f t="shared" si="17"/>
        <v>14.826232627114086</v>
      </c>
    </row>
    <row r="199" spans="1:13" ht="12.75" x14ac:dyDescent="0.2">
      <c r="A199" s="56">
        <v>1935</v>
      </c>
      <c r="B199" s="56">
        <v>11</v>
      </c>
      <c r="C199" s="67">
        <f t="shared" si="16"/>
        <v>13118</v>
      </c>
      <c r="D199" s="55">
        <v>13.04</v>
      </c>
      <c r="E199" s="55">
        <v>0.46</v>
      </c>
      <c r="F199" s="55">
        <v>0.76</v>
      </c>
      <c r="G199" s="55">
        <v>13.8</v>
      </c>
      <c r="H199" s="55" t="e">
        <f t="shared" si="15"/>
        <v>#REF!</v>
      </c>
      <c r="I199" s="55">
        <f>I189*2/12+I201*10/12</f>
        <v>2.6733333333333333</v>
      </c>
      <c r="J199" s="55">
        <f t="shared" si="12"/>
        <v>226.05406956521733</v>
      </c>
      <c r="K199" s="55">
        <f t="shared" si="13"/>
        <v>7.9742999999999986</v>
      </c>
      <c r="L199" s="55">
        <f t="shared" si="14"/>
        <v>13.174930434782606</v>
      </c>
      <c r="M199" s="55">
        <f t="shared" si="17"/>
        <v>16.129605163251135</v>
      </c>
    </row>
    <row r="200" spans="1:13" ht="12.75" x14ac:dyDescent="0.2">
      <c r="A200" s="56">
        <v>1935</v>
      </c>
      <c r="B200" s="56">
        <v>12</v>
      </c>
      <c r="C200" s="67">
        <f t="shared" si="16"/>
        <v>13149</v>
      </c>
      <c r="D200" s="55">
        <v>13.04</v>
      </c>
      <c r="E200" s="55">
        <v>0.47</v>
      </c>
      <c r="F200" s="55">
        <v>0.76</v>
      </c>
      <c r="G200" s="55">
        <v>13.8</v>
      </c>
      <c r="H200" s="55" t="e">
        <f t="shared" si="15"/>
        <v>#REF!</v>
      </c>
      <c r="I200" s="55">
        <f>I189*1/12+I201*11/12</f>
        <v>2.6616666666666666</v>
      </c>
      <c r="J200" s="55">
        <f t="shared" si="12"/>
        <v>226.05406956521733</v>
      </c>
      <c r="K200" s="55">
        <f t="shared" si="13"/>
        <v>8.1476543478260837</v>
      </c>
      <c r="L200" s="55">
        <f t="shared" si="14"/>
        <v>13.174930434782606</v>
      </c>
      <c r="M200" s="55">
        <f t="shared" si="17"/>
        <v>16.159192714615322</v>
      </c>
    </row>
    <row r="201" spans="1:13" ht="12.75" x14ac:dyDescent="0.2">
      <c r="A201" s="56">
        <v>1936</v>
      </c>
      <c r="B201" s="56">
        <v>1</v>
      </c>
      <c r="C201" s="67">
        <f t="shared" si="16"/>
        <v>13180</v>
      </c>
      <c r="D201" s="55">
        <v>13.76</v>
      </c>
      <c r="E201" s="55">
        <v>0.48</v>
      </c>
      <c r="F201" s="55">
        <v>0.77</v>
      </c>
      <c r="G201" s="55">
        <v>13.8</v>
      </c>
      <c r="H201" s="55" t="e">
        <f t="shared" si="15"/>
        <v>#REF!</v>
      </c>
      <c r="I201" s="55">
        <v>2.65</v>
      </c>
      <c r="J201" s="55">
        <f t="shared" ref="J201:J264" si="18">D201*$G$1144/G201</f>
        <v>238.53558260869559</v>
      </c>
      <c r="K201" s="55">
        <f t="shared" ref="K201:K264" si="19">E201*$G$1144/G201</f>
        <v>8.3210086956521714</v>
      </c>
      <c r="L201" s="55">
        <f t="shared" ref="L201:L264" si="20">F201*$G$1144/G201</f>
        <v>13.348284782608694</v>
      </c>
      <c r="M201" s="55">
        <f t="shared" si="17"/>
        <v>17.087359845997234</v>
      </c>
    </row>
    <row r="202" spans="1:13" ht="12.75" x14ac:dyDescent="0.2">
      <c r="A202" s="56">
        <v>1936</v>
      </c>
      <c r="B202" s="56">
        <v>2</v>
      </c>
      <c r="C202" s="67">
        <f t="shared" si="16"/>
        <v>13209</v>
      </c>
      <c r="D202" s="55">
        <v>14.55</v>
      </c>
      <c r="E202" s="55">
        <v>0.49</v>
      </c>
      <c r="F202" s="55">
        <v>0.78</v>
      </c>
      <c r="G202" s="55">
        <v>13.8</v>
      </c>
      <c r="H202" s="55" t="e">
        <f t="shared" ref="H202:H265" si="21">H201+1/12</f>
        <v>#REF!</v>
      </c>
      <c r="I202" s="55">
        <f>I201*11/12+I213*1/12</f>
        <v>2.6524999999999999</v>
      </c>
      <c r="J202" s="55">
        <f t="shared" si="18"/>
        <v>252.23057608695649</v>
      </c>
      <c r="K202" s="55">
        <f t="shared" si="19"/>
        <v>8.4943630434782591</v>
      </c>
      <c r="L202" s="55">
        <f t="shared" si="20"/>
        <v>13.52163913043478</v>
      </c>
      <c r="M202" s="55">
        <f t="shared" si="17"/>
        <v>18.104536459517778</v>
      </c>
    </row>
    <row r="203" spans="1:13" ht="12.75" x14ac:dyDescent="0.2">
      <c r="A203" s="56">
        <v>1936</v>
      </c>
      <c r="B203" s="56">
        <v>3</v>
      </c>
      <c r="C203" s="67">
        <f t="shared" si="16"/>
        <v>13240</v>
      </c>
      <c r="D203" s="55">
        <v>14.86</v>
      </c>
      <c r="E203" s="55">
        <v>0.5</v>
      </c>
      <c r="F203" s="55">
        <v>0.79</v>
      </c>
      <c r="G203" s="55">
        <v>13.7</v>
      </c>
      <c r="H203" s="55" t="e">
        <f t="shared" si="21"/>
        <v>#REF!</v>
      </c>
      <c r="I203" s="55">
        <f>I201*10/12+I213*2/12</f>
        <v>2.6550000000000002</v>
      </c>
      <c r="J203" s="55">
        <f t="shared" si="18"/>
        <v>259.48488613138682</v>
      </c>
      <c r="K203" s="55">
        <f t="shared" si="19"/>
        <v>8.7309854014598525</v>
      </c>
      <c r="L203" s="55">
        <f t="shared" si="20"/>
        <v>13.794956934306569</v>
      </c>
      <c r="M203" s="55">
        <f t="shared" si="17"/>
        <v>18.660478203926012</v>
      </c>
    </row>
    <row r="204" spans="1:13" ht="12.75" x14ac:dyDescent="0.2">
      <c r="A204" s="56">
        <v>1936</v>
      </c>
      <c r="B204" s="56">
        <v>4</v>
      </c>
      <c r="C204" s="67">
        <f t="shared" si="16"/>
        <v>13270</v>
      </c>
      <c r="D204" s="55">
        <v>14.88</v>
      </c>
      <c r="E204" s="55">
        <v>0.51666699999999999</v>
      </c>
      <c r="F204" s="55">
        <v>0.82</v>
      </c>
      <c r="G204" s="55">
        <v>13.7</v>
      </c>
      <c r="H204" s="55" t="e">
        <f t="shared" si="21"/>
        <v>#REF!</v>
      </c>
      <c r="I204" s="55">
        <f>I201*9/12+I213*3/12</f>
        <v>2.6574999999999998</v>
      </c>
      <c r="J204" s="55">
        <f t="shared" si="18"/>
        <v>259.83412554744524</v>
      </c>
      <c r="K204" s="55">
        <f t="shared" si="19"/>
        <v>9.0220240688321152</v>
      </c>
      <c r="L204" s="55">
        <f t="shared" si="20"/>
        <v>14.318816058394159</v>
      </c>
      <c r="M204" s="55">
        <f t="shared" si="17"/>
        <v>18.718999665151483</v>
      </c>
    </row>
    <row r="205" spans="1:13" ht="12.75" x14ac:dyDescent="0.2">
      <c r="A205" s="56">
        <v>1936</v>
      </c>
      <c r="B205" s="56">
        <v>5</v>
      </c>
      <c r="C205" s="67">
        <f t="shared" si="16"/>
        <v>13301</v>
      </c>
      <c r="D205" s="55">
        <v>14.09</v>
      </c>
      <c r="E205" s="55">
        <v>0.53333299999999995</v>
      </c>
      <c r="F205" s="55">
        <v>0.85</v>
      </c>
      <c r="G205" s="55">
        <v>13.7</v>
      </c>
      <c r="H205" s="55" t="e">
        <f t="shared" si="21"/>
        <v>#REF!</v>
      </c>
      <c r="I205" s="55">
        <f>I201*8/12+I213*4/12</f>
        <v>2.66</v>
      </c>
      <c r="J205" s="55">
        <f t="shared" si="18"/>
        <v>246.03916861313866</v>
      </c>
      <c r="K205" s="55">
        <f t="shared" si="19"/>
        <v>9.3130452742335752</v>
      </c>
      <c r="L205" s="55">
        <f t="shared" si="20"/>
        <v>14.842675182481749</v>
      </c>
      <c r="M205" s="55">
        <f t="shared" si="17"/>
        <v>17.750192519328632</v>
      </c>
    </row>
    <row r="206" spans="1:13" ht="12.75" x14ac:dyDescent="0.2">
      <c r="A206" s="56">
        <v>1936</v>
      </c>
      <c r="B206" s="56">
        <v>6</v>
      </c>
      <c r="C206" s="67">
        <f t="shared" si="16"/>
        <v>13331</v>
      </c>
      <c r="D206" s="55">
        <v>14.69</v>
      </c>
      <c r="E206" s="55">
        <v>0.55000000000000004</v>
      </c>
      <c r="F206" s="55">
        <v>0.88</v>
      </c>
      <c r="G206" s="55">
        <v>13.8</v>
      </c>
      <c r="H206" s="55" t="e">
        <f t="shared" si="21"/>
        <v>#REF!</v>
      </c>
      <c r="I206" s="55">
        <f>I201*7/12+I213*5/12</f>
        <v>2.6625000000000001</v>
      </c>
      <c r="J206" s="55">
        <f t="shared" si="18"/>
        <v>254.65753695652165</v>
      </c>
      <c r="K206" s="55">
        <f t="shared" si="19"/>
        <v>9.5344891304347801</v>
      </c>
      <c r="L206" s="55">
        <f t="shared" si="20"/>
        <v>15.255182608695648</v>
      </c>
      <c r="M206" s="55">
        <f t="shared" si="17"/>
        <v>18.393001065831331</v>
      </c>
    </row>
    <row r="207" spans="1:13" ht="12.75" x14ac:dyDescent="0.2">
      <c r="A207" s="56">
        <v>1936</v>
      </c>
      <c r="B207" s="56">
        <v>7</v>
      </c>
      <c r="C207" s="67">
        <f t="shared" si="16"/>
        <v>13362</v>
      </c>
      <c r="D207" s="55">
        <v>15.56</v>
      </c>
      <c r="E207" s="55">
        <v>0.56999999999999995</v>
      </c>
      <c r="F207" s="55">
        <v>0.9</v>
      </c>
      <c r="G207" s="55">
        <v>13.9</v>
      </c>
      <c r="H207" s="55" t="e">
        <f t="shared" si="21"/>
        <v>#REF!</v>
      </c>
      <c r="I207" s="55">
        <f>I201*6/12+I213*6/12</f>
        <v>2.665</v>
      </c>
      <c r="J207" s="55">
        <f t="shared" si="18"/>
        <v>267.79879424460427</v>
      </c>
      <c r="K207" s="55">
        <f t="shared" si="19"/>
        <v>9.810110071942443</v>
      </c>
      <c r="L207" s="55">
        <f t="shared" si="20"/>
        <v>15.489647482014385</v>
      </c>
      <c r="M207" s="55">
        <f t="shared" si="17"/>
        <v>19.360464512319126</v>
      </c>
    </row>
    <row r="208" spans="1:13" ht="12.75" x14ac:dyDescent="0.2">
      <c r="A208" s="56">
        <v>1936</v>
      </c>
      <c r="B208" s="56">
        <v>8</v>
      </c>
      <c r="C208" s="67">
        <f t="shared" si="16"/>
        <v>13393</v>
      </c>
      <c r="D208" s="55">
        <v>15.87</v>
      </c>
      <c r="E208" s="55">
        <v>0.59</v>
      </c>
      <c r="F208" s="55">
        <v>0.92</v>
      </c>
      <c r="G208" s="55">
        <v>14</v>
      </c>
      <c r="H208" s="55" t="e">
        <f t="shared" si="21"/>
        <v>#REF!</v>
      </c>
      <c r="I208" s="55">
        <f>I201*5/12+I213*7/12</f>
        <v>2.6675000000000004</v>
      </c>
      <c r="J208" s="55">
        <f t="shared" si="18"/>
        <v>271.18315928571423</v>
      </c>
      <c r="K208" s="55">
        <f t="shared" si="19"/>
        <v>10.081793571428568</v>
      </c>
      <c r="L208" s="55">
        <f t="shared" si="20"/>
        <v>15.720762857142855</v>
      </c>
      <c r="M208" s="55">
        <f t="shared" si="17"/>
        <v>19.623060162983744</v>
      </c>
    </row>
    <row r="209" spans="1:13" ht="12.75" x14ac:dyDescent="0.2">
      <c r="A209" s="56">
        <v>1936</v>
      </c>
      <c r="B209" s="56">
        <v>9</v>
      </c>
      <c r="C209" s="67">
        <f t="shared" si="16"/>
        <v>13423</v>
      </c>
      <c r="D209" s="55">
        <v>16.05</v>
      </c>
      <c r="E209" s="55">
        <v>0.61</v>
      </c>
      <c r="F209" s="55">
        <v>0.94</v>
      </c>
      <c r="G209" s="55">
        <v>14</v>
      </c>
      <c r="H209" s="55" t="e">
        <f t="shared" si="21"/>
        <v>#REF!</v>
      </c>
      <c r="I209" s="55">
        <f>I201*4/12+I213*8/12</f>
        <v>2.67</v>
      </c>
      <c r="J209" s="55">
        <f t="shared" si="18"/>
        <v>274.25896071428571</v>
      </c>
      <c r="K209" s="55">
        <f t="shared" si="19"/>
        <v>10.423549285714284</v>
      </c>
      <c r="L209" s="55">
        <f t="shared" si="20"/>
        <v>16.062518571428566</v>
      </c>
      <c r="M209" s="55">
        <f t="shared" si="17"/>
        <v>19.862024243287628</v>
      </c>
    </row>
    <row r="210" spans="1:13" ht="12.75" x14ac:dyDescent="0.2">
      <c r="A210" s="56">
        <v>1936</v>
      </c>
      <c r="B210" s="56">
        <v>1</v>
      </c>
      <c r="C210" s="67">
        <f t="shared" si="16"/>
        <v>13180</v>
      </c>
      <c r="D210" s="55">
        <v>16.89</v>
      </c>
      <c r="E210" s="55">
        <v>0.64666699999999999</v>
      </c>
      <c r="F210" s="55">
        <v>0.96666700000000005</v>
      </c>
      <c r="G210" s="55">
        <v>14</v>
      </c>
      <c r="H210" s="55" t="e">
        <f t="shared" si="21"/>
        <v>#REF!</v>
      </c>
      <c r="I210" s="55">
        <f>I201*3/12+I213*9/12</f>
        <v>2.6725000000000003</v>
      </c>
      <c r="J210" s="55">
        <f t="shared" si="18"/>
        <v>288.61270071428567</v>
      </c>
      <c r="K210" s="55">
        <f t="shared" si="19"/>
        <v>11.050107124499998</v>
      </c>
      <c r="L210" s="55">
        <f t="shared" si="20"/>
        <v>16.518198553071425</v>
      </c>
      <c r="M210" s="55">
        <f t="shared" si="17"/>
        <v>20.91309185253311</v>
      </c>
    </row>
    <row r="211" spans="1:13" ht="12.75" x14ac:dyDescent="0.2">
      <c r="A211" s="56">
        <v>1936</v>
      </c>
      <c r="B211" s="56">
        <v>11</v>
      </c>
      <c r="C211" s="67">
        <f t="shared" si="16"/>
        <v>13484</v>
      </c>
      <c r="D211" s="55">
        <v>17.36</v>
      </c>
      <c r="E211" s="55">
        <v>0.68333299999999997</v>
      </c>
      <c r="F211" s="55">
        <v>0.99333300000000002</v>
      </c>
      <c r="G211" s="55">
        <v>14</v>
      </c>
      <c r="H211" s="55" t="e">
        <f t="shared" si="21"/>
        <v>#REF!</v>
      </c>
      <c r="I211" s="55">
        <f>I201*2/12+I213*10/12</f>
        <v>2.6749999999999998</v>
      </c>
      <c r="J211" s="55">
        <f t="shared" si="18"/>
        <v>296.64395999999994</v>
      </c>
      <c r="K211" s="55">
        <f t="shared" si="19"/>
        <v>11.676647875499997</v>
      </c>
      <c r="L211" s="55">
        <f t="shared" si="20"/>
        <v>16.97386144692857</v>
      </c>
      <c r="M211" s="55">
        <f t="shared" si="17"/>
        <v>21.499765341024148</v>
      </c>
    </row>
    <row r="212" spans="1:13" ht="12.75" x14ac:dyDescent="0.2">
      <c r="A212" s="56">
        <v>1936</v>
      </c>
      <c r="B212" s="56">
        <v>12</v>
      </c>
      <c r="C212" s="67">
        <f t="shared" si="16"/>
        <v>13515</v>
      </c>
      <c r="D212" s="55">
        <v>17.059999999999999</v>
      </c>
      <c r="E212" s="55">
        <v>0.72</v>
      </c>
      <c r="F212" s="55">
        <v>1.02</v>
      </c>
      <c r="G212" s="55">
        <v>14</v>
      </c>
      <c r="H212" s="55" t="e">
        <f t="shared" si="21"/>
        <v>#REF!</v>
      </c>
      <c r="I212" s="55">
        <f>I201*1/12+I213*11/12</f>
        <v>2.6774999999999998</v>
      </c>
      <c r="J212" s="55">
        <f t="shared" si="18"/>
        <v>291.51762428571425</v>
      </c>
      <c r="K212" s="55">
        <f t="shared" si="19"/>
        <v>12.303205714285712</v>
      </c>
      <c r="L212" s="55">
        <f t="shared" si="20"/>
        <v>17.429541428571426</v>
      </c>
      <c r="M212" s="55">
        <f t="shared" si="17"/>
        <v>21.12566354815543</v>
      </c>
    </row>
    <row r="213" spans="1:13" ht="12.75" x14ac:dyDescent="0.2">
      <c r="A213" s="56">
        <v>1937</v>
      </c>
      <c r="B213" s="56">
        <v>1</v>
      </c>
      <c r="C213" s="67">
        <f t="shared" si="16"/>
        <v>13546</v>
      </c>
      <c r="D213" s="55">
        <v>17.59</v>
      </c>
      <c r="E213" s="55">
        <v>0.73</v>
      </c>
      <c r="F213" s="55">
        <v>1.05</v>
      </c>
      <c r="G213" s="55">
        <v>14.1</v>
      </c>
      <c r="H213" s="55" t="e">
        <f t="shared" si="21"/>
        <v>#REF!</v>
      </c>
      <c r="I213" s="55">
        <v>2.68</v>
      </c>
      <c r="J213" s="55">
        <f t="shared" si="18"/>
        <v>298.44241914893615</v>
      </c>
      <c r="K213" s="55">
        <f t="shared" si="19"/>
        <v>12.385614893617019</v>
      </c>
      <c r="L213" s="55">
        <f t="shared" si="20"/>
        <v>17.814925531914891</v>
      </c>
      <c r="M213" s="55">
        <f t="shared" si="17"/>
        <v>21.618741582953497</v>
      </c>
    </row>
    <row r="214" spans="1:13" ht="12.75" x14ac:dyDescent="0.2">
      <c r="A214" s="56">
        <v>1937</v>
      </c>
      <c r="B214" s="56">
        <v>2</v>
      </c>
      <c r="C214" s="67">
        <f t="shared" si="16"/>
        <v>13574</v>
      </c>
      <c r="D214" s="55">
        <v>18.11</v>
      </c>
      <c r="E214" s="55">
        <v>0.74</v>
      </c>
      <c r="F214" s="55">
        <v>1.08</v>
      </c>
      <c r="G214" s="55">
        <v>14.1</v>
      </c>
      <c r="H214" s="55" t="e">
        <f t="shared" si="21"/>
        <v>#REF!</v>
      </c>
      <c r="I214" s="55">
        <f>I213*11/12+I225*1/12</f>
        <v>2.67</v>
      </c>
      <c r="J214" s="55">
        <f t="shared" si="18"/>
        <v>307.2650489361701</v>
      </c>
      <c r="K214" s="55">
        <f t="shared" si="19"/>
        <v>12.555280851063829</v>
      </c>
      <c r="L214" s="55">
        <f t="shared" si="20"/>
        <v>18.323923404255314</v>
      </c>
      <c r="M214" s="55">
        <f t="shared" si="17"/>
        <v>22.244221552805143</v>
      </c>
    </row>
    <row r="215" spans="1:13" ht="12.75" x14ac:dyDescent="0.2">
      <c r="A215" s="56">
        <v>1937</v>
      </c>
      <c r="B215" s="56">
        <v>3</v>
      </c>
      <c r="C215" s="67">
        <f t="shared" si="16"/>
        <v>13605</v>
      </c>
      <c r="D215" s="55">
        <v>18.09</v>
      </c>
      <c r="E215" s="55">
        <v>0.75</v>
      </c>
      <c r="F215" s="55">
        <v>1.1100000000000001</v>
      </c>
      <c r="G215" s="55">
        <v>14.2</v>
      </c>
      <c r="H215" s="55" t="e">
        <f t="shared" si="21"/>
        <v>#REF!</v>
      </c>
      <c r="I215" s="55">
        <f>I213*10/12+I225*2/12</f>
        <v>2.66</v>
      </c>
      <c r="J215" s="55">
        <f t="shared" si="18"/>
        <v>304.76426830985912</v>
      </c>
      <c r="K215" s="55">
        <f t="shared" si="19"/>
        <v>12.635334507042252</v>
      </c>
      <c r="L215" s="55">
        <f t="shared" si="20"/>
        <v>18.700295070422534</v>
      </c>
      <c r="M215" s="55">
        <f t="shared" si="17"/>
        <v>22.042197016050562</v>
      </c>
    </row>
    <row r="216" spans="1:13" ht="12.75" x14ac:dyDescent="0.2">
      <c r="A216" s="56">
        <v>1937</v>
      </c>
      <c r="B216" s="56">
        <v>4</v>
      </c>
      <c r="C216" s="67">
        <f t="shared" si="16"/>
        <v>13635</v>
      </c>
      <c r="D216" s="55">
        <v>17.010000000000002</v>
      </c>
      <c r="E216" s="55">
        <v>0.78</v>
      </c>
      <c r="F216" s="55">
        <v>1.1299999999999999</v>
      </c>
      <c r="G216" s="55">
        <v>14.3</v>
      </c>
      <c r="H216" s="55" t="e">
        <f t="shared" si="21"/>
        <v>#REF!</v>
      </c>
      <c r="I216" s="55">
        <f>I213*9/12+I225*3/12</f>
        <v>2.6500000000000004</v>
      </c>
      <c r="J216" s="55">
        <f t="shared" si="18"/>
        <v>284.56540489510485</v>
      </c>
      <c r="K216" s="55">
        <f t="shared" si="19"/>
        <v>13.048854545454544</v>
      </c>
      <c r="L216" s="55">
        <f t="shared" si="20"/>
        <v>18.904109790209784</v>
      </c>
      <c r="M216" s="55">
        <f t="shared" si="17"/>
        <v>20.556579457432846</v>
      </c>
    </row>
    <row r="217" spans="1:13" ht="12.75" x14ac:dyDescent="0.2">
      <c r="A217" s="56">
        <v>1937</v>
      </c>
      <c r="B217" s="56">
        <v>5</v>
      </c>
      <c r="C217" s="67">
        <f t="shared" si="16"/>
        <v>13666</v>
      </c>
      <c r="D217" s="55">
        <v>16.25</v>
      </c>
      <c r="E217" s="55">
        <v>0.81</v>
      </c>
      <c r="F217" s="55">
        <v>1.1499999999999999</v>
      </c>
      <c r="G217" s="55">
        <v>14.4</v>
      </c>
      <c r="H217" s="55" t="e">
        <f t="shared" si="21"/>
        <v>#REF!</v>
      </c>
      <c r="I217" s="55">
        <f>I213*8/12+I225*4/12</f>
        <v>2.64</v>
      </c>
      <c r="J217" s="55">
        <f t="shared" si="18"/>
        <v>269.96328124999991</v>
      </c>
      <c r="K217" s="55">
        <f t="shared" si="19"/>
        <v>13.456631249999999</v>
      </c>
      <c r="L217" s="55">
        <f t="shared" si="20"/>
        <v>19.105093749999995</v>
      </c>
      <c r="M217" s="55">
        <f t="shared" si="17"/>
        <v>19.474174686572084</v>
      </c>
    </row>
    <row r="218" spans="1:13" ht="12.75" x14ac:dyDescent="0.2">
      <c r="A218" s="56">
        <v>1937</v>
      </c>
      <c r="B218" s="56">
        <v>6</v>
      </c>
      <c r="C218" s="67">
        <f t="shared" si="16"/>
        <v>13696</v>
      </c>
      <c r="D218" s="55">
        <v>15.64</v>
      </c>
      <c r="E218" s="55">
        <v>0.84</v>
      </c>
      <c r="F218" s="55">
        <v>1.17</v>
      </c>
      <c r="G218" s="55">
        <v>14.4</v>
      </c>
      <c r="H218" s="55" t="e">
        <f t="shared" si="21"/>
        <v>#REF!</v>
      </c>
      <c r="I218" s="55">
        <f>I213*7/12+I225*5/12</f>
        <v>2.63</v>
      </c>
      <c r="J218" s="55">
        <f t="shared" si="18"/>
        <v>259.829275</v>
      </c>
      <c r="K218" s="55">
        <f t="shared" si="19"/>
        <v>13.955024999999996</v>
      </c>
      <c r="L218" s="55">
        <f t="shared" si="20"/>
        <v>19.437356249999993</v>
      </c>
      <c r="M218" s="55">
        <f t="shared" si="17"/>
        <v>18.711659960364955</v>
      </c>
    </row>
    <row r="219" spans="1:13" ht="12.75" x14ac:dyDescent="0.2">
      <c r="A219" s="56">
        <v>1937</v>
      </c>
      <c r="B219" s="56">
        <v>7</v>
      </c>
      <c r="C219" s="67">
        <f t="shared" si="16"/>
        <v>13727</v>
      </c>
      <c r="D219" s="55">
        <v>16.57</v>
      </c>
      <c r="E219" s="55">
        <v>0.81666700000000003</v>
      </c>
      <c r="F219" s="55">
        <v>1.1866699999999999</v>
      </c>
      <c r="G219" s="55">
        <v>14.5</v>
      </c>
      <c r="H219" s="55" t="e">
        <f t="shared" si="21"/>
        <v>#REF!</v>
      </c>
      <c r="I219" s="55">
        <f>I213*6/12+I225*6/12</f>
        <v>2.62</v>
      </c>
      <c r="J219" s="55">
        <f t="shared" si="18"/>
        <v>273.38100206896547</v>
      </c>
      <c r="K219" s="55">
        <f t="shared" si="19"/>
        <v>13.47382274089655</v>
      </c>
      <c r="L219" s="55">
        <f t="shared" si="20"/>
        <v>19.578336374482753</v>
      </c>
      <c r="M219" s="55">
        <f t="shared" si="17"/>
        <v>19.64672327960762</v>
      </c>
    </row>
    <row r="220" spans="1:13" ht="12.75" x14ac:dyDescent="0.2">
      <c r="A220" s="56">
        <v>1937</v>
      </c>
      <c r="B220" s="56">
        <v>8</v>
      </c>
      <c r="C220" s="67">
        <f t="shared" si="16"/>
        <v>13758</v>
      </c>
      <c r="D220" s="55">
        <v>16.739999999999998</v>
      </c>
      <c r="E220" s="55">
        <v>0.79333299999999995</v>
      </c>
      <c r="F220" s="55">
        <v>1.20333</v>
      </c>
      <c r="G220" s="55">
        <v>14.5</v>
      </c>
      <c r="H220" s="55" t="e">
        <f t="shared" si="21"/>
        <v>#REF!</v>
      </c>
      <c r="I220" s="55">
        <f>I213*5/12+I225*7/12</f>
        <v>2.6100000000000003</v>
      </c>
      <c r="J220" s="55">
        <f t="shared" si="18"/>
        <v>276.1857558620689</v>
      </c>
      <c r="K220" s="55">
        <f t="shared" si="19"/>
        <v>13.088845534965515</v>
      </c>
      <c r="L220" s="55">
        <f t="shared" si="20"/>
        <v>19.853202246206894</v>
      </c>
      <c r="M220" s="55">
        <f t="shared" si="17"/>
        <v>19.806982577380953</v>
      </c>
    </row>
    <row r="221" spans="1:13" ht="12.75" x14ac:dyDescent="0.2">
      <c r="A221" s="56">
        <v>1937</v>
      </c>
      <c r="B221" s="56">
        <v>9</v>
      </c>
      <c r="C221" s="67">
        <f t="shared" si="16"/>
        <v>13788</v>
      </c>
      <c r="D221" s="55">
        <v>14.37</v>
      </c>
      <c r="E221" s="55">
        <v>0.77</v>
      </c>
      <c r="F221" s="55">
        <v>1.22</v>
      </c>
      <c r="G221" s="55">
        <v>14.6</v>
      </c>
      <c r="H221" s="55" t="e">
        <f t="shared" si="21"/>
        <v>#REF!</v>
      </c>
      <c r="I221" s="55">
        <f>I213*4/12+I225*8/12</f>
        <v>2.6</v>
      </c>
      <c r="J221" s="55">
        <f t="shared" si="18"/>
        <v>235.46032397260268</v>
      </c>
      <c r="K221" s="55">
        <f t="shared" si="19"/>
        <v>12.616871917808218</v>
      </c>
      <c r="L221" s="55">
        <f t="shared" si="20"/>
        <v>19.99036849315068</v>
      </c>
      <c r="M221" s="55">
        <f t="shared" si="17"/>
        <v>16.847882862705802</v>
      </c>
    </row>
    <row r="222" spans="1:13" ht="12.75" x14ac:dyDescent="0.2">
      <c r="A222" s="56">
        <v>1937</v>
      </c>
      <c r="B222" s="56">
        <v>1</v>
      </c>
      <c r="C222" s="67">
        <f t="shared" si="16"/>
        <v>13546</v>
      </c>
      <c r="D222" s="55">
        <v>12.28</v>
      </c>
      <c r="E222" s="55">
        <v>0.78</v>
      </c>
      <c r="F222" s="55">
        <v>1.19</v>
      </c>
      <c r="G222" s="55">
        <v>14.6</v>
      </c>
      <c r="H222" s="55" t="e">
        <f t="shared" si="21"/>
        <v>#REF!</v>
      </c>
      <c r="I222" s="55">
        <f>I213*3/12+I225*9/12</f>
        <v>2.59</v>
      </c>
      <c r="J222" s="55">
        <f t="shared" si="18"/>
        <v>201.21452876712323</v>
      </c>
      <c r="K222" s="55">
        <f t="shared" si="19"/>
        <v>12.780727397260273</v>
      </c>
      <c r="L222" s="55">
        <f t="shared" si="20"/>
        <v>19.498802054794517</v>
      </c>
      <c r="M222" s="55">
        <f t="shared" si="17"/>
        <v>14.36165957475335</v>
      </c>
    </row>
    <row r="223" spans="1:13" ht="12.75" x14ac:dyDescent="0.2">
      <c r="A223" s="56">
        <v>1937</v>
      </c>
      <c r="B223" s="56">
        <v>11</v>
      </c>
      <c r="C223" s="67">
        <f t="shared" si="16"/>
        <v>13849</v>
      </c>
      <c r="D223" s="55">
        <v>11.2</v>
      </c>
      <c r="E223" s="55">
        <v>0.79</v>
      </c>
      <c r="F223" s="55">
        <v>1.1599999999999999</v>
      </c>
      <c r="G223" s="55">
        <v>14.5</v>
      </c>
      <c r="H223" s="55" t="e">
        <f t="shared" si="21"/>
        <v>#REF!</v>
      </c>
      <c r="I223" s="55">
        <f>I213*2/12+I225*10/12</f>
        <v>2.58</v>
      </c>
      <c r="J223" s="55">
        <f t="shared" si="18"/>
        <v>184.78377931034478</v>
      </c>
      <c r="K223" s="55">
        <f t="shared" si="19"/>
        <v>13.033855862068965</v>
      </c>
      <c r="L223" s="55">
        <f t="shared" si="20"/>
        <v>19.138319999999993</v>
      </c>
      <c r="M223" s="55">
        <f t="shared" si="17"/>
        <v>13.158119166486058</v>
      </c>
    </row>
    <row r="224" spans="1:13" ht="12.75" x14ac:dyDescent="0.2">
      <c r="A224" s="56">
        <v>1937</v>
      </c>
      <c r="B224" s="56">
        <v>12</v>
      </c>
      <c r="C224" s="67">
        <f t="shared" si="16"/>
        <v>13880</v>
      </c>
      <c r="D224" s="55">
        <v>11.02</v>
      </c>
      <c r="E224" s="55">
        <v>0.8</v>
      </c>
      <c r="F224" s="55">
        <v>1.1299999999999999</v>
      </c>
      <c r="G224" s="55">
        <v>14.4</v>
      </c>
      <c r="H224" s="55" t="e">
        <f t="shared" si="21"/>
        <v>#REF!</v>
      </c>
      <c r="I224" s="55">
        <f>I213*1/12+I225*11/12</f>
        <v>2.57</v>
      </c>
      <c r="J224" s="55">
        <f t="shared" si="18"/>
        <v>183.07663749999995</v>
      </c>
      <c r="K224" s="55">
        <f t="shared" si="19"/>
        <v>13.290499999999998</v>
      </c>
      <c r="L224" s="55">
        <f t="shared" si="20"/>
        <v>18.772831249999992</v>
      </c>
      <c r="M224" s="55">
        <f t="shared" si="17"/>
        <v>13.008483033706129</v>
      </c>
    </row>
    <row r="225" spans="1:13" ht="12.75" x14ac:dyDescent="0.2">
      <c r="A225" s="56">
        <v>1938</v>
      </c>
      <c r="B225" s="56">
        <v>1</v>
      </c>
      <c r="C225" s="67">
        <f t="shared" si="16"/>
        <v>13911</v>
      </c>
      <c r="D225" s="55">
        <v>11.31</v>
      </c>
      <c r="E225" s="55">
        <v>0.79333299999999995</v>
      </c>
      <c r="F225" s="55">
        <v>1.07667</v>
      </c>
      <c r="G225" s="55">
        <v>14.2</v>
      </c>
      <c r="H225" s="55" t="e">
        <f t="shared" si="21"/>
        <v>#REF!</v>
      </c>
      <c r="I225" s="55">
        <v>2.56</v>
      </c>
      <c r="J225" s="55">
        <f t="shared" si="18"/>
        <v>190.54084436619718</v>
      </c>
      <c r="K225" s="55">
        <f t="shared" si="19"/>
        <v>13.3653704406338</v>
      </c>
      <c r="L225" s="55">
        <f t="shared" si="20"/>
        <v>18.138780804929574</v>
      </c>
      <c r="M225" s="55">
        <f t="shared" si="17"/>
        <v>13.511461918562409</v>
      </c>
    </row>
    <row r="226" spans="1:13" ht="12.75" x14ac:dyDescent="0.2">
      <c r="A226" s="56">
        <v>1938</v>
      </c>
      <c r="B226" s="56">
        <v>2</v>
      </c>
      <c r="C226" s="67">
        <f t="shared" si="16"/>
        <v>13939</v>
      </c>
      <c r="D226" s="55">
        <v>11.04</v>
      </c>
      <c r="E226" s="55">
        <v>0.78666700000000001</v>
      </c>
      <c r="F226" s="55">
        <v>1.0233300000000001</v>
      </c>
      <c r="G226" s="55">
        <v>14.1</v>
      </c>
      <c r="H226" s="55" t="e">
        <f t="shared" si="21"/>
        <v>#REF!</v>
      </c>
      <c r="I226" s="55">
        <f>I225*11/12+I237*1/12</f>
        <v>2.5433333333333334</v>
      </c>
      <c r="J226" s="55">
        <f t="shared" si="18"/>
        <v>187.31121702127655</v>
      </c>
      <c r="K226" s="55">
        <f t="shared" si="19"/>
        <v>13.347060974680851</v>
      </c>
      <c r="L226" s="55">
        <f t="shared" si="20"/>
        <v>17.362426423404255</v>
      </c>
      <c r="M226" s="55">
        <f t="shared" si="17"/>
        <v>13.26307623646086</v>
      </c>
    </row>
    <row r="227" spans="1:13" ht="12.75" x14ac:dyDescent="0.2">
      <c r="A227" s="56">
        <v>1938</v>
      </c>
      <c r="B227" s="56">
        <v>3</v>
      </c>
      <c r="C227" s="67">
        <f t="shared" si="16"/>
        <v>13970</v>
      </c>
      <c r="D227" s="55">
        <v>10.31</v>
      </c>
      <c r="E227" s="55">
        <v>0.78</v>
      </c>
      <c r="F227" s="55">
        <v>0.97</v>
      </c>
      <c r="G227" s="55">
        <v>14.1</v>
      </c>
      <c r="H227" s="55" t="e">
        <f t="shared" si="21"/>
        <v>#REF!</v>
      </c>
      <c r="I227" s="55">
        <f>I225*10/12+I237*2/12</f>
        <v>2.5266666666666664</v>
      </c>
      <c r="J227" s="55">
        <f t="shared" si="18"/>
        <v>174.92560212765957</v>
      </c>
      <c r="K227" s="55">
        <f t="shared" si="19"/>
        <v>13.233944680851064</v>
      </c>
      <c r="L227" s="55">
        <f t="shared" si="20"/>
        <v>16.457597872340422</v>
      </c>
      <c r="M227" s="55">
        <f t="shared" si="17"/>
        <v>12.377286234697682</v>
      </c>
    </row>
    <row r="228" spans="1:13" ht="12.75" x14ac:dyDescent="0.2">
      <c r="A228" s="56">
        <v>1938</v>
      </c>
      <c r="B228" s="56">
        <v>4</v>
      </c>
      <c r="C228" s="67">
        <f t="shared" si="16"/>
        <v>14000</v>
      </c>
      <c r="D228" s="55">
        <v>9.89</v>
      </c>
      <c r="E228" s="55">
        <v>0.76666699999999999</v>
      </c>
      <c r="F228" s="55">
        <v>0.90333300000000005</v>
      </c>
      <c r="G228" s="55">
        <v>14.2</v>
      </c>
      <c r="H228" s="55" t="e">
        <f t="shared" si="21"/>
        <v>#REF!</v>
      </c>
      <c r="I228" s="55">
        <f>I225*9/12+I237*3/12</f>
        <v>2.5099999999999998</v>
      </c>
      <c r="J228" s="55">
        <f t="shared" si="18"/>
        <v>166.61794436619718</v>
      </c>
      <c r="K228" s="55">
        <f t="shared" si="19"/>
        <v>12.916125334014083</v>
      </c>
      <c r="L228" s="55">
        <f t="shared" si="20"/>
        <v>15.218552834999999</v>
      </c>
      <c r="M228" s="55">
        <f t="shared" si="17"/>
        <v>11.789517720684177</v>
      </c>
    </row>
    <row r="229" spans="1:13" ht="12.75" x14ac:dyDescent="0.2">
      <c r="A229" s="56">
        <v>1938</v>
      </c>
      <c r="B229" s="56">
        <v>5</v>
      </c>
      <c r="C229" s="67">
        <f t="shared" si="16"/>
        <v>14031</v>
      </c>
      <c r="D229" s="55">
        <v>9.98</v>
      </c>
      <c r="E229" s="55">
        <v>0.75333300000000003</v>
      </c>
      <c r="F229" s="55">
        <v>0.83666700000000005</v>
      </c>
      <c r="G229" s="55">
        <v>14.1</v>
      </c>
      <c r="H229" s="55" t="e">
        <f t="shared" si="21"/>
        <v>#REF!</v>
      </c>
      <c r="I229" s="55">
        <f>I225*8/12+I237*4/12</f>
        <v>2.4933333333333332</v>
      </c>
      <c r="J229" s="55">
        <f t="shared" si="18"/>
        <v>169.32662553191486</v>
      </c>
      <c r="K229" s="55">
        <f t="shared" si="19"/>
        <v>12.781496472127658</v>
      </c>
      <c r="L229" s="55">
        <f t="shared" si="20"/>
        <v>14.195390761914892</v>
      </c>
      <c r="M229" s="55">
        <f t="shared" si="17"/>
        <v>11.992275930545684</v>
      </c>
    </row>
    <row r="230" spans="1:13" ht="12.75" x14ac:dyDescent="0.2">
      <c r="A230" s="56">
        <v>1938</v>
      </c>
      <c r="B230" s="56">
        <v>6</v>
      </c>
      <c r="C230" s="67">
        <f t="shared" si="16"/>
        <v>14061</v>
      </c>
      <c r="D230" s="55">
        <v>10.210000000000001</v>
      </c>
      <c r="E230" s="55">
        <v>0.74</v>
      </c>
      <c r="F230" s="55">
        <v>0.77</v>
      </c>
      <c r="G230" s="55">
        <v>14.1</v>
      </c>
      <c r="H230" s="55" t="e">
        <f t="shared" si="21"/>
        <v>#REF!</v>
      </c>
      <c r="I230" s="55">
        <f>I225*7/12+I237*5/12</f>
        <v>2.4766666666666666</v>
      </c>
      <c r="J230" s="55">
        <f t="shared" si="18"/>
        <v>173.22894255319147</v>
      </c>
      <c r="K230" s="55">
        <f t="shared" si="19"/>
        <v>12.555280851063829</v>
      </c>
      <c r="L230" s="55">
        <f t="shared" si="20"/>
        <v>13.064278723404254</v>
      </c>
      <c r="M230" s="55">
        <f t="shared" si="17"/>
        <v>12.288966307788122</v>
      </c>
    </row>
    <row r="231" spans="1:13" ht="12.75" x14ac:dyDescent="0.2">
      <c r="A231" s="56">
        <v>1938</v>
      </c>
      <c r="B231" s="56">
        <v>7</v>
      </c>
      <c r="C231" s="67">
        <f t="shared" si="16"/>
        <v>14092</v>
      </c>
      <c r="D231" s="55">
        <v>12.24</v>
      </c>
      <c r="E231" s="55">
        <v>0.71333299999999999</v>
      </c>
      <c r="F231" s="55">
        <v>0.72</v>
      </c>
      <c r="G231" s="55">
        <v>14.1</v>
      </c>
      <c r="H231" s="55" t="e">
        <f t="shared" si="21"/>
        <v>#REF!</v>
      </c>
      <c r="I231" s="55">
        <f>I225*6/12+I237*6/12</f>
        <v>2.46</v>
      </c>
      <c r="J231" s="55">
        <f t="shared" si="18"/>
        <v>207.67113191489361</v>
      </c>
      <c r="K231" s="55">
        <f t="shared" si="19"/>
        <v>12.102832642340424</v>
      </c>
      <c r="L231" s="55">
        <f t="shared" si="20"/>
        <v>12.215948936170211</v>
      </c>
      <c r="M231" s="55">
        <f t="shared" si="17"/>
        <v>14.770328017492059</v>
      </c>
    </row>
    <row r="232" spans="1:13" ht="12.75" x14ac:dyDescent="0.2">
      <c r="A232" s="56">
        <v>1938</v>
      </c>
      <c r="B232" s="56">
        <v>8</v>
      </c>
      <c r="C232" s="67">
        <f t="shared" si="16"/>
        <v>14123</v>
      </c>
      <c r="D232" s="55">
        <v>12.31</v>
      </c>
      <c r="E232" s="55">
        <v>0.68666700000000003</v>
      </c>
      <c r="F232" s="55">
        <v>0.67</v>
      </c>
      <c r="G232" s="55">
        <v>14.1</v>
      </c>
      <c r="H232" s="55" t="e">
        <f t="shared" si="21"/>
        <v>#REF!</v>
      </c>
      <c r="I232" s="55">
        <f>I225*5/12+I237*7/12</f>
        <v>2.4433333333333334</v>
      </c>
      <c r="J232" s="55">
        <f t="shared" si="18"/>
        <v>208.85879361702123</v>
      </c>
      <c r="K232" s="55">
        <f t="shared" si="19"/>
        <v>11.650401400212765</v>
      </c>
      <c r="L232" s="55">
        <f t="shared" si="20"/>
        <v>11.36761914893617</v>
      </c>
      <c r="M232" s="55">
        <f t="shared" si="17"/>
        <v>14.903588512604358</v>
      </c>
    </row>
    <row r="233" spans="1:13" ht="12.75" x14ac:dyDescent="0.2">
      <c r="A233" s="56">
        <v>1938</v>
      </c>
      <c r="B233" s="56">
        <v>9</v>
      </c>
      <c r="C233" s="67">
        <f t="shared" si="16"/>
        <v>14153</v>
      </c>
      <c r="D233" s="55">
        <v>11.75</v>
      </c>
      <c r="E233" s="55">
        <v>0.66</v>
      </c>
      <c r="F233" s="55">
        <v>0.62</v>
      </c>
      <c r="G233" s="55">
        <v>14.1</v>
      </c>
      <c r="H233" s="55" t="e">
        <f t="shared" si="21"/>
        <v>#REF!</v>
      </c>
      <c r="I233" s="55">
        <f>I225*4/12+I237*8/12</f>
        <v>2.4266666666666667</v>
      </c>
      <c r="J233" s="55">
        <f t="shared" si="18"/>
        <v>199.35749999999996</v>
      </c>
      <c r="K233" s="55">
        <f t="shared" si="19"/>
        <v>11.197953191489361</v>
      </c>
      <c r="L233" s="55">
        <f t="shared" si="20"/>
        <v>10.519289361702125</v>
      </c>
      <c r="M233" s="55">
        <f t="shared" si="17"/>
        <v>14.282330508639964</v>
      </c>
    </row>
    <row r="234" spans="1:13" ht="12.75" x14ac:dyDescent="0.2">
      <c r="A234" s="56">
        <v>1938</v>
      </c>
      <c r="B234" s="56">
        <v>1</v>
      </c>
      <c r="C234" s="67">
        <f t="shared" si="16"/>
        <v>13911</v>
      </c>
      <c r="D234" s="55">
        <v>13.06</v>
      </c>
      <c r="E234" s="55">
        <v>0.61</v>
      </c>
      <c r="F234" s="55">
        <v>0.62666699999999997</v>
      </c>
      <c r="G234" s="55">
        <v>14</v>
      </c>
      <c r="H234" s="55" t="e">
        <f t="shared" si="21"/>
        <v>#REF!</v>
      </c>
      <c r="I234" s="55">
        <f>I225*3/12+I237*9/12</f>
        <v>2.4099999999999997</v>
      </c>
      <c r="J234" s="55">
        <f t="shared" si="18"/>
        <v>223.16648142857139</v>
      </c>
      <c r="K234" s="55">
        <f t="shared" si="19"/>
        <v>10.423549285714284</v>
      </c>
      <c r="L234" s="55">
        <f t="shared" si="20"/>
        <v>10.708351410214282</v>
      </c>
      <c r="M234" s="55">
        <f t="shared" si="17"/>
        <v>16.061147643333438</v>
      </c>
    </row>
    <row r="235" spans="1:13" ht="12.75" x14ac:dyDescent="0.2">
      <c r="A235" s="56">
        <v>1938</v>
      </c>
      <c r="B235" s="56">
        <v>11</v>
      </c>
      <c r="C235" s="67">
        <f t="shared" si="16"/>
        <v>14214</v>
      </c>
      <c r="D235" s="55">
        <v>13.07</v>
      </c>
      <c r="E235" s="55">
        <v>0.56000000000000005</v>
      </c>
      <c r="F235" s="55">
        <v>0.63333300000000003</v>
      </c>
      <c r="G235" s="55">
        <v>14</v>
      </c>
      <c r="H235" s="55" t="e">
        <f t="shared" si="21"/>
        <v>#REF!</v>
      </c>
      <c r="I235" s="55">
        <f>I225*2/12+I237*10/12</f>
        <v>2.3933333333333331</v>
      </c>
      <c r="J235" s="55">
        <f t="shared" si="18"/>
        <v>223.33735928571426</v>
      </c>
      <c r="K235" s="55">
        <f t="shared" si="19"/>
        <v>9.5691599999999983</v>
      </c>
      <c r="L235" s="55">
        <f t="shared" si="20"/>
        <v>10.822258589785713</v>
      </c>
      <c r="M235" s="55">
        <f t="shared" si="17"/>
        <v>16.149571800715506</v>
      </c>
    </row>
    <row r="236" spans="1:13" ht="12.75" x14ac:dyDescent="0.2">
      <c r="A236" s="56">
        <v>1938</v>
      </c>
      <c r="B236" s="56">
        <v>12</v>
      </c>
      <c r="C236" s="67">
        <f t="shared" si="16"/>
        <v>14245</v>
      </c>
      <c r="D236" s="55">
        <v>12.69</v>
      </c>
      <c r="E236" s="55">
        <v>0.51</v>
      </c>
      <c r="F236" s="55">
        <v>0.64</v>
      </c>
      <c r="G236" s="55">
        <v>14</v>
      </c>
      <c r="H236" s="55" t="e">
        <f t="shared" si="21"/>
        <v>#REF!</v>
      </c>
      <c r="I236" s="55">
        <f>I225*1/12+I237*11/12</f>
        <v>2.3766666666666665</v>
      </c>
      <c r="J236" s="55">
        <f t="shared" si="18"/>
        <v>216.84400071428567</v>
      </c>
      <c r="K236" s="55">
        <f t="shared" si="19"/>
        <v>8.7147707142857129</v>
      </c>
      <c r="L236" s="55">
        <f t="shared" si="20"/>
        <v>10.936182857142855</v>
      </c>
      <c r="M236" s="55">
        <f t="shared" si="17"/>
        <v>15.756484438994001</v>
      </c>
    </row>
    <row r="237" spans="1:13" ht="12.75" x14ac:dyDescent="0.2">
      <c r="A237" s="56">
        <v>1939</v>
      </c>
      <c r="B237" s="56">
        <v>1</v>
      </c>
      <c r="C237" s="67">
        <f t="shared" si="16"/>
        <v>14276</v>
      </c>
      <c r="D237" s="55">
        <v>12.5</v>
      </c>
      <c r="E237" s="55">
        <v>0.51333300000000004</v>
      </c>
      <c r="F237" s="55">
        <v>0.66333299999999995</v>
      </c>
      <c r="G237" s="55">
        <v>14</v>
      </c>
      <c r="H237" s="55" t="e">
        <f t="shared" si="21"/>
        <v>#REF!</v>
      </c>
      <c r="I237" s="55">
        <v>2.36</v>
      </c>
      <c r="J237" s="55">
        <f t="shared" si="18"/>
        <v>213.59732142857138</v>
      </c>
      <c r="K237" s="55">
        <f t="shared" si="19"/>
        <v>8.7717243040714283</v>
      </c>
      <c r="L237" s="55">
        <f t="shared" si="20"/>
        <v>11.334892161214283</v>
      </c>
      <c r="M237" s="55">
        <f t="shared" si="17"/>
        <v>15.599634410919281</v>
      </c>
    </row>
    <row r="238" spans="1:13" ht="12.75" x14ac:dyDescent="0.2">
      <c r="A238" s="56">
        <v>1939</v>
      </c>
      <c r="B238" s="56">
        <v>2</v>
      </c>
      <c r="C238" s="67">
        <f t="shared" si="16"/>
        <v>14304</v>
      </c>
      <c r="D238" s="55">
        <v>12.4</v>
      </c>
      <c r="E238" s="55">
        <v>0.51666699999999999</v>
      </c>
      <c r="F238" s="55">
        <v>0.68666700000000003</v>
      </c>
      <c r="G238" s="55">
        <v>13.9</v>
      </c>
      <c r="H238" s="55" t="e">
        <f t="shared" si="21"/>
        <v>#REF!</v>
      </c>
      <c r="I238" s="55">
        <f>I237*11/12+I249*1/12</f>
        <v>2.3474999999999997</v>
      </c>
      <c r="J238" s="55">
        <f t="shared" si="18"/>
        <v>213.41292086330932</v>
      </c>
      <c r="K238" s="55">
        <f t="shared" si="19"/>
        <v>8.8922107728776965</v>
      </c>
      <c r="L238" s="55">
        <f t="shared" si="20"/>
        <v>11.81803307503597</v>
      </c>
      <c r="M238" s="55">
        <f t="shared" si="17"/>
        <v>15.664696928954767</v>
      </c>
    </row>
    <row r="239" spans="1:13" ht="12.75" x14ac:dyDescent="0.2">
      <c r="A239" s="56">
        <v>1939</v>
      </c>
      <c r="B239" s="56">
        <v>3</v>
      </c>
      <c r="C239" s="67">
        <f t="shared" si="16"/>
        <v>14335</v>
      </c>
      <c r="D239" s="55">
        <v>12.39</v>
      </c>
      <c r="E239" s="55">
        <v>0.52</v>
      </c>
      <c r="F239" s="55">
        <v>0.71</v>
      </c>
      <c r="G239" s="55">
        <v>13.9</v>
      </c>
      <c r="H239" s="55" t="e">
        <f t="shared" si="21"/>
        <v>#REF!</v>
      </c>
      <c r="I239" s="55">
        <f>I237*10/12+I249*2/12</f>
        <v>2.335</v>
      </c>
      <c r="J239" s="55">
        <f t="shared" si="18"/>
        <v>213.24081366906469</v>
      </c>
      <c r="K239" s="55">
        <f t="shared" si="19"/>
        <v>8.9495741007194223</v>
      </c>
      <c r="L239" s="55">
        <f t="shared" si="20"/>
        <v>12.219610791366904</v>
      </c>
      <c r="M239" s="55">
        <f t="shared" si="17"/>
        <v>15.72922374321422</v>
      </c>
    </row>
    <row r="240" spans="1:13" ht="12.75" x14ac:dyDescent="0.2">
      <c r="A240" s="56">
        <v>1939</v>
      </c>
      <c r="B240" s="56">
        <v>4</v>
      </c>
      <c r="C240" s="67">
        <f t="shared" si="16"/>
        <v>14365</v>
      </c>
      <c r="D240" s="55">
        <v>10.83</v>
      </c>
      <c r="E240" s="55">
        <v>0.52333300000000005</v>
      </c>
      <c r="F240" s="55">
        <v>0.72666699999999995</v>
      </c>
      <c r="G240" s="55">
        <v>13.8</v>
      </c>
      <c r="H240" s="55" t="e">
        <f t="shared" si="21"/>
        <v>#REF!</v>
      </c>
      <c r="I240" s="55">
        <f>I237*9/12+I249*3/12</f>
        <v>2.3224999999999998</v>
      </c>
      <c r="J240" s="55">
        <f t="shared" si="18"/>
        <v>187.74275869565213</v>
      </c>
      <c r="K240" s="55">
        <f t="shared" si="19"/>
        <v>9.0722050910869552</v>
      </c>
      <c r="L240" s="55">
        <f t="shared" si="20"/>
        <v>12.59708838717391</v>
      </c>
      <c r="M240" s="55">
        <f t="shared" si="17"/>
        <v>13.916994579812402</v>
      </c>
    </row>
    <row r="241" spans="1:13" ht="12.75" x14ac:dyDescent="0.2">
      <c r="A241" s="56">
        <v>1939</v>
      </c>
      <c r="B241" s="56">
        <v>5</v>
      </c>
      <c r="C241" s="67">
        <f t="shared" si="16"/>
        <v>14396</v>
      </c>
      <c r="D241" s="55">
        <v>11.23</v>
      </c>
      <c r="E241" s="55">
        <v>0.526667</v>
      </c>
      <c r="F241" s="55">
        <v>0.74333300000000002</v>
      </c>
      <c r="G241" s="55">
        <v>13.8</v>
      </c>
      <c r="H241" s="55" t="e">
        <f t="shared" si="21"/>
        <v>#REF!</v>
      </c>
      <c r="I241" s="55">
        <f>I237*8/12+I249*4/12</f>
        <v>2.31</v>
      </c>
      <c r="J241" s="55">
        <f t="shared" si="18"/>
        <v>194.67693260869561</v>
      </c>
      <c r="K241" s="55">
        <f t="shared" si="19"/>
        <v>9.1300014306521717</v>
      </c>
      <c r="L241" s="55">
        <f t="shared" si="20"/>
        <v>12.886000743260867</v>
      </c>
      <c r="M241" s="55">
        <f t="shared" si="17"/>
        <v>14.502929499657769</v>
      </c>
    </row>
    <row r="242" spans="1:13" ht="12.75" x14ac:dyDescent="0.2">
      <c r="A242" s="56">
        <v>1939</v>
      </c>
      <c r="B242" s="56">
        <v>6</v>
      </c>
      <c r="C242" s="67">
        <f t="shared" si="16"/>
        <v>14426</v>
      </c>
      <c r="D242" s="55">
        <v>11.43</v>
      </c>
      <c r="E242" s="55">
        <v>0.53</v>
      </c>
      <c r="F242" s="55">
        <v>0.76</v>
      </c>
      <c r="G242" s="55">
        <v>13.8</v>
      </c>
      <c r="H242" s="55" t="e">
        <f t="shared" si="21"/>
        <v>#REF!</v>
      </c>
      <c r="I242" s="55">
        <f>I237*7/12+I249*5/12</f>
        <v>2.2975000000000003</v>
      </c>
      <c r="J242" s="55">
        <f t="shared" si="18"/>
        <v>198.14401956521732</v>
      </c>
      <c r="K242" s="55">
        <f t="shared" si="19"/>
        <v>9.1877804347826064</v>
      </c>
      <c r="L242" s="55">
        <f t="shared" si="20"/>
        <v>13.174930434782606</v>
      </c>
      <c r="M242" s="55">
        <f t="shared" si="17"/>
        <v>14.833828921489784</v>
      </c>
    </row>
    <row r="243" spans="1:13" ht="12.75" x14ac:dyDescent="0.2">
      <c r="A243" s="56">
        <v>1939</v>
      </c>
      <c r="B243" s="56">
        <v>7</v>
      </c>
      <c r="C243" s="67">
        <f t="shared" si="16"/>
        <v>14457</v>
      </c>
      <c r="D243" s="55">
        <v>11.71</v>
      </c>
      <c r="E243" s="55">
        <v>0.54</v>
      </c>
      <c r="F243" s="55">
        <v>0.776667</v>
      </c>
      <c r="G243" s="55">
        <v>13.8</v>
      </c>
      <c r="H243" s="55" t="e">
        <f t="shared" si="21"/>
        <v>#REF!</v>
      </c>
      <c r="I243" s="55">
        <f>I237*6/12+I249*6/12</f>
        <v>2.2850000000000001</v>
      </c>
      <c r="J243" s="55">
        <f t="shared" si="18"/>
        <v>202.99794130434779</v>
      </c>
      <c r="K243" s="55">
        <f t="shared" si="19"/>
        <v>9.3611347826086941</v>
      </c>
      <c r="L243" s="55">
        <f t="shared" si="20"/>
        <v>13.463860126304345</v>
      </c>
      <c r="M243" s="55">
        <f t="shared" si="17"/>
        <v>15.270952598570252</v>
      </c>
    </row>
    <row r="244" spans="1:13" ht="12.75" x14ac:dyDescent="0.2">
      <c r="A244" s="56">
        <v>1939</v>
      </c>
      <c r="B244" s="56">
        <v>8</v>
      </c>
      <c r="C244" s="67">
        <f t="shared" si="16"/>
        <v>14488</v>
      </c>
      <c r="D244" s="55">
        <v>11.54</v>
      </c>
      <c r="E244" s="55">
        <v>0.55000000000000004</v>
      </c>
      <c r="F244" s="55">
        <v>0.79333299999999995</v>
      </c>
      <c r="G244" s="55">
        <v>13.8</v>
      </c>
      <c r="H244" s="55" t="e">
        <f t="shared" si="21"/>
        <v>#REF!</v>
      </c>
      <c r="I244" s="55">
        <f>I237*5/12+I249*7/12</f>
        <v>2.2725</v>
      </c>
      <c r="J244" s="55">
        <f t="shared" si="18"/>
        <v>200.0509173913043</v>
      </c>
      <c r="K244" s="55">
        <f t="shared" si="19"/>
        <v>9.5344891304347801</v>
      </c>
      <c r="L244" s="55">
        <f t="shared" si="20"/>
        <v>13.7527724823913</v>
      </c>
      <c r="M244" s="55">
        <f t="shared" si="17"/>
        <v>15.120082343333982</v>
      </c>
    </row>
    <row r="245" spans="1:13" ht="12.75" x14ac:dyDescent="0.2">
      <c r="A245" s="56">
        <v>1939</v>
      </c>
      <c r="B245" s="56">
        <v>9</v>
      </c>
      <c r="C245" s="67">
        <f t="shared" si="16"/>
        <v>14518</v>
      </c>
      <c r="D245" s="55">
        <v>12.77</v>
      </c>
      <c r="E245" s="55">
        <v>0.56000000000000005</v>
      </c>
      <c r="F245" s="55">
        <v>0.81</v>
      </c>
      <c r="G245" s="55">
        <v>14.1</v>
      </c>
      <c r="H245" s="55" t="e">
        <f t="shared" si="21"/>
        <v>#REF!</v>
      </c>
      <c r="I245" s="55">
        <f>I237*4/12+I249*8/12</f>
        <v>2.2599999999999998</v>
      </c>
      <c r="J245" s="55">
        <f t="shared" si="18"/>
        <v>216.66342765957441</v>
      </c>
      <c r="K245" s="55">
        <f t="shared" si="19"/>
        <v>9.5012936170212754</v>
      </c>
      <c r="L245" s="55">
        <f t="shared" si="20"/>
        <v>13.742942553191488</v>
      </c>
      <c r="M245" s="55">
        <f t="shared" si="17"/>
        <v>16.452835577060959</v>
      </c>
    </row>
    <row r="246" spans="1:13" ht="12.75" x14ac:dyDescent="0.2">
      <c r="A246" s="56">
        <v>1939</v>
      </c>
      <c r="B246" s="56">
        <v>1</v>
      </c>
      <c r="C246" s="67">
        <f t="shared" si="16"/>
        <v>14276</v>
      </c>
      <c r="D246" s="55">
        <v>12.9</v>
      </c>
      <c r="E246" s="55">
        <v>0.57999999999999996</v>
      </c>
      <c r="F246" s="55">
        <v>0.84</v>
      </c>
      <c r="G246" s="55">
        <v>14</v>
      </c>
      <c r="H246" s="55" t="e">
        <f t="shared" si="21"/>
        <v>#REF!</v>
      </c>
      <c r="I246" s="55">
        <f>I237*3/12+I249*9/12</f>
        <v>2.2475000000000001</v>
      </c>
      <c r="J246" s="55">
        <f t="shared" si="18"/>
        <v>220.43243571428567</v>
      </c>
      <c r="K246" s="55">
        <f t="shared" si="19"/>
        <v>9.9109157142857107</v>
      </c>
      <c r="L246" s="55">
        <f t="shared" si="20"/>
        <v>14.353739999999997</v>
      </c>
      <c r="M246" s="55">
        <f t="shared" si="17"/>
        <v>16.821204806265634</v>
      </c>
    </row>
    <row r="247" spans="1:13" ht="12.75" x14ac:dyDescent="0.2">
      <c r="A247" s="56">
        <v>1939</v>
      </c>
      <c r="B247" s="56">
        <v>11</v>
      </c>
      <c r="C247" s="67">
        <f t="shared" si="16"/>
        <v>14579</v>
      </c>
      <c r="D247" s="55">
        <v>12.67</v>
      </c>
      <c r="E247" s="55">
        <v>0.6</v>
      </c>
      <c r="F247" s="55">
        <v>0.87</v>
      </c>
      <c r="G247" s="55">
        <v>14</v>
      </c>
      <c r="H247" s="55" t="e">
        <f t="shared" si="21"/>
        <v>#REF!</v>
      </c>
      <c r="I247" s="55">
        <f>I237*2/12+I249*10/12</f>
        <v>2.2350000000000003</v>
      </c>
      <c r="J247" s="55">
        <f t="shared" si="18"/>
        <v>216.50224499999996</v>
      </c>
      <c r="K247" s="55">
        <f t="shared" si="19"/>
        <v>10.252671428571427</v>
      </c>
      <c r="L247" s="55">
        <f t="shared" si="20"/>
        <v>14.866373571428568</v>
      </c>
      <c r="M247" s="55">
        <f t="shared" si="17"/>
        <v>16.599238509946634</v>
      </c>
    </row>
    <row r="248" spans="1:13" ht="12.75" x14ac:dyDescent="0.2">
      <c r="A248" s="56">
        <v>1939</v>
      </c>
      <c r="B248" s="56">
        <v>12</v>
      </c>
      <c r="C248" s="67">
        <f t="shared" si="16"/>
        <v>14610</v>
      </c>
      <c r="D248" s="55">
        <v>12.37</v>
      </c>
      <c r="E248" s="55">
        <v>0.62</v>
      </c>
      <c r="F248" s="55">
        <v>0.9</v>
      </c>
      <c r="G248" s="55">
        <v>14</v>
      </c>
      <c r="H248" s="55" t="e">
        <f t="shared" si="21"/>
        <v>#REF!</v>
      </c>
      <c r="I248" s="55">
        <f>I237*1/12+I249*11/12</f>
        <v>2.2225000000000001</v>
      </c>
      <c r="J248" s="55">
        <f t="shared" si="18"/>
        <v>211.37590928571424</v>
      </c>
      <c r="K248" s="55">
        <f t="shared" si="19"/>
        <v>10.594427142857141</v>
      </c>
      <c r="L248" s="55">
        <f t="shared" si="20"/>
        <v>15.379007142857139</v>
      </c>
      <c r="M248" s="55">
        <f t="shared" si="17"/>
        <v>16.280412901283832</v>
      </c>
    </row>
    <row r="249" spans="1:13" ht="12.75" x14ac:dyDescent="0.2">
      <c r="A249" s="56">
        <v>1940</v>
      </c>
      <c r="B249" s="56">
        <v>1</v>
      </c>
      <c r="C249" s="67">
        <f t="shared" si="16"/>
        <v>14641</v>
      </c>
      <c r="D249" s="55">
        <v>12.3</v>
      </c>
      <c r="E249" s="55">
        <v>0.62333300000000003</v>
      </c>
      <c r="F249" s="55">
        <v>0.93</v>
      </c>
      <c r="G249" s="55">
        <v>13.9</v>
      </c>
      <c r="H249" s="55" t="e">
        <f t="shared" si="21"/>
        <v>#REF!</v>
      </c>
      <c r="I249" s="55">
        <v>2.21</v>
      </c>
      <c r="J249" s="55">
        <f t="shared" si="18"/>
        <v>211.69184892086329</v>
      </c>
      <c r="K249" s="55">
        <f t="shared" si="19"/>
        <v>10.728009371007191</v>
      </c>
      <c r="L249" s="55">
        <f t="shared" si="20"/>
        <v>16.0059690647482</v>
      </c>
      <c r="M249" s="55">
        <f t="shared" si="17"/>
        <v>16.378480342613663</v>
      </c>
    </row>
    <row r="250" spans="1:13" ht="12.75" x14ac:dyDescent="0.2">
      <c r="A250" s="56">
        <v>1940</v>
      </c>
      <c r="B250" s="56">
        <v>2</v>
      </c>
      <c r="C250" s="67">
        <f t="shared" si="16"/>
        <v>14670</v>
      </c>
      <c r="D250" s="55">
        <v>12.22</v>
      </c>
      <c r="E250" s="55">
        <v>0.62666699999999997</v>
      </c>
      <c r="F250" s="55">
        <v>0.96</v>
      </c>
      <c r="G250" s="55">
        <v>14</v>
      </c>
      <c r="H250" s="55" t="e">
        <f t="shared" si="21"/>
        <v>#REF!</v>
      </c>
      <c r="I250" s="55">
        <f>I249*11/12+I261*1/12</f>
        <v>2.1883333333333335</v>
      </c>
      <c r="J250" s="55">
        <f t="shared" si="18"/>
        <v>208.8127414285714</v>
      </c>
      <c r="K250" s="55">
        <f t="shared" si="19"/>
        <v>10.708351410214282</v>
      </c>
      <c r="L250" s="55">
        <f t="shared" si="20"/>
        <v>16.404274285714283</v>
      </c>
      <c r="M250" s="55">
        <f t="shared" si="17"/>
        <v>16.216119847731047</v>
      </c>
    </row>
    <row r="251" spans="1:13" ht="12.75" x14ac:dyDescent="0.2">
      <c r="A251" s="56">
        <v>1940</v>
      </c>
      <c r="B251" s="56">
        <v>3</v>
      </c>
      <c r="C251" s="67">
        <f t="shared" si="16"/>
        <v>14701</v>
      </c>
      <c r="D251" s="55">
        <v>12.15</v>
      </c>
      <c r="E251" s="55">
        <v>0.63</v>
      </c>
      <c r="F251" s="55">
        <v>0.99</v>
      </c>
      <c r="G251" s="55">
        <v>14</v>
      </c>
      <c r="H251" s="55" t="e">
        <f t="shared" si="21"/>
        <v>#REF!</v>
      </c>
      <c r="I251" s="55">
        <f>I249*10/12+I261*2/12</f>
        <v>2.166666666666667</v>
      </c>
      <c r="J251" s="55">
        <f t="shared" si="18"/>
        <v>207.6165964285714</v>
      </c>
      <c r="K251" s="55">
        <f t="shared" si="19"/>
        <v>10.765304999999998</v>
      </c>
      <c r="L251" s="55">
        <f t="shared" si="20"/>
        <v>16.916907857142853</v>
      </c>
      <c r="M251" s="55">
        <f t="shared" si="17"/>
        <v>16.17290630530789</v>
      </c>
    </row>
    <row r="252" spans="1:13" ht="12.75" x14ac:dyDescent="0.2">
      <c r="A252" s="56">
        <v>1940</v>
      </c>
      <c r="B252" s="56">
        <v>4</v>
      </c>
      <c r="C252" s="67">
        <f t="shared" si="16"/>
        <v>14731</v>
      </c>
      <c r="D252" s="55">
        <v>12.27</v>
      </c>
      <c r="E252" s="55">
        <v>0.63666699999999998</v>
      </c>
      <c r="F252" s="55">
        <v>1.00667</v>
      </c>
      <c r="G252" s="55">
        <v>14</v>
      </c>
      <c r="H252" s="55" t="e">
        <f t="shared" si="21"/>
        <v>#REF!</v>
      </c>
      <c r="I252" s="55">
        <f>I249*9/12+I261*3/12</f>
        <v>2.145</v>
      </c>
      <c r="J252" s="55">
        <f t="shared" si="18"/>
        <v>209.66713071428566</v>
      </c>
      <c r="K252" s="55">
        <f t="shared" si="19"/>
        <v>10.879229267357141</v>
      </c>
      <c r="L252" s="55">
        <f t="shared" si="20"/>
        <v>17.201761244999997</v>
      </c>
      <c r="M252" s="55">
        <f t="shared" si="17"/>
        <v>16.370988707128774</v>
      </c>
    </row>
    <row r="253" spans="1:13" ht="12.75" x14ac:dyDescent="0.2">
      <c r="A253" s="56">
        <v>1940</v>
      </c>
      <c r="B253" s="56">
        <v>5</v>
      </c>
      <c r="C253" s="67">
        <f t="shared" si="16"/>
        <v>14762</v>
      </c>
      <c r="D253" s="55">
        <v>10.58</v>
      </c>
      <c r="E253" s="55">
        <v>0.64333300000000004</v>
      </c>
      <c r="F253" s="55">
        <v>1.0233300000000001</v>
      </c>
      <c r="G253" s="55">
        <v>14</v>
      </c>
      <c r="H253" s="55" t="e">
        <f t="shared" si="21"/>
        <v>#REF!</v>
      </c>
      <c r="I253" s="55">
        <f>I249*8/12+I261*4/12</f>
        <v>2.1233333333333335</v>
      </c>
      <c r="J253" s="55">
        <f t="shared" si="18"/>
        <v>180.78877285714285</v>
      </c>
      <c r="K253" s="55">
        <f t="shared" si="19"/>
        <v>10.99313644692857</v>
      </c>
      <c r="L253" s="55">
        <f t="shared" si="20"/>
        <v>17.486443755</v>
      </c>
      <c r="M253" s="55">
        <f t="shared" si="17"/>
        <v>14.138747694800728</v>
      </c>
    </row>
    <row r="254" spans="1:13" ht="12.75" x14ac:dyDescent="0.2">
      <c r="A254" s="56">
        <v>1940</v>
      </c>
      <c r="B254" s="56">
        <v>6</v>
      </c>
      <c r="C254" s="67">
        <f t="shared" ref="C254:C317" si="22">EOMONTH(DATE(A254,B254,1),0)</f>
        <v>14792</v>
      </c>
      <c r="D254" s="55">
        <v>9.67</v>
      </c>
      <c r="E254" s="55">
        <v>0.65</v>
      </c>
      <c r="F254" s="55">
        <v>1.04</v>
      </c>
      <c r="G254" s="55">
        <v>14.1</v>
      </c>
      <c r="H254" s="55" t="e">
        <f t="shared" si="21"/>
        <v>#REF!</v>
      </c>
      <c r="I254" s="55">
        <f>I249*7/12+I261*5/12</f>
        <v>2.1016666666666666</v>
      </c>
      <c r="J254" s="55">
        <f t="shared" si="18"/>
        <v>164.06698085106382</v>
      </c>
      <c r="K254" s="55">
        <f t="shared" si="19"/>
        <v>11.028287234042551</v>
      </c>
      <c r="L254" s="55">
        <f t="shared" si="20"/>
        <v>17.645259574468085</v>
      </c>
      <c r="M254" s="55">
        <f t="shared" si="17"/>
        <v>12.843765598268805</v>
      </c>
    </row>
    <row r="255" spans="1:13" ht="12.75" x14ac:dyDescent="0.2">
      <c r="A255" s="56">
        <v>1940</v>
      </c>
      <c r="B255" s="56">
        <v>7</v>
      </c>
      <c r="C255" s="67">
        <f t="shared" si="22"/>
        <v>14823</v>
      </c>
      <c r="D255" s="55">
        <v>9.99</v>
      </c>
      <c r="E255" s="55">
        <v>0.656667</v>
      </c>
      <c r="F255" s="55">
        <v>1.0533300000000001</v>
      </c>
      <c r="G255" s="55">
        <v>14</v>
      </c>
      <c r="H255" s="55" t="e">
        <f t="shared" si="21"/>
        <v>#REF!</v>
      </c>
      <c r="I255" s="55">
        <f>I249*6/12+I261*6/12</f>
        <v>2.08</v>
      </c>
      <c r="J255" s="55">
        <f t="shared" si="18"/>
        <v>170.70697928571425</v>
      </c>
      <c r="K255" s="55">
        <f t="shared" si="19"/>
        <v>11.220984981642856</v>
      </c>
      <c r="L255" s="55">
        <f t="shared" si="20"/>
        <v>17.999077326428569</v>
      </c>
      <c r="M255" s="55">
        <f t="shared" si="17"/>
        <v>13.369884763210051</v>
      </c>
    </row>
    <row r="256" spans="1:13" ht="12.75" x14ac:dyDescent="0.2">
      <c r="A256" s="56">
        <v>1940</v>
      </c>
      <c r="B256" s="56">
        <v>8</v>
      </c>
      <c r="C256" s="67">
        <f t="shared" si="22"/>
        <v>14854</v>
      </c>
      <c r="D256" s="55">
        <v>10.199999999999999</v>
      </c>
      <c r="E256" s="55">
        <v>0.66333299999999995</v>
      </c>
      <c r="F256" s="55">
        <v>1.06667</v>
      </c>
      <c r="G256" s="55">
        <v>14</v>
      </c>
      <c r="H256" s="55" t="e">
        <f t="shared" si="21"/>
        <v>#REF!</v>
      </c>
      <c r="I256" s="55">
        <f>I249*5/12+I261*7/12</f>
        <v>2.0583333333333336</v>
      </c>
      <c r="J256" s="55">
        <f t="shared" si="18"/>
        <v>174.29541428571426</v>
      </c>
      <c r="K256" s="55">
        <f t="shared" si="19"/>
        <v>11.334892161214283</v>
      </c>
      <c r="L256" s="55">
        <f t="shared" si="20"/>
        <v>18.227028387857139</v>
      </c>
      <c r="M256" s="55">
        <f t="shared" si="17"/>
        <v>13.649399392391631</v>
      </c>
    </row>
    <row r="257" spans="1:13" ht="12.75" x14ac:dyDescent="0.2">
      <c r="A257" s="56">
        <v>1940</v>
      </c>
      <c r="B257" s="56">
        <v>9</v>
      </c>
      <c r="C257" s="67">
        <f t="shared" si="22"/>
        <v>14884</v>
      </c>
      <c r="D257" s="55">
        <v>10.63</v>
      </c>
      <c r="E257" s="55">
        <v>0.67</v>
      </c>
      <c r="F257" s="55">
        <v>1.08</v>
      </c>
      <c r="G257" s="55">
        <v>14</v>
      </c>
      <c r="H257" s="55" t="e">
        <f t="shared" si="21"/>
        <v>#REF!</v>
      </c>
      <c r="I257" s="55">
        <f>I249*4/12+I261*8/12</f>
        <v>2.0366666666666666</v>
      </c>
      <c r="J257" s="55">
        <f t="shared" si="18"/>
        <v>181.64316214285714</v>
      </c>
      <c r="K257" s="55">
        <f t="shared" si="19"/>
        <v>11.448816428571428</v>
      </c>
      <c r="L257" s="55">
        <f t="shared" si="20"/>
        <v>18.454808571428568</v>
      </c>
      <c r="M257" s="55">
        <f t="shared" ref="M257:M320" si="23">J257/AVERAGE(L137:L256)</f>
        <v>14.214842598620635</v>
      </c>
    </row>
    <row r="258" spans="1:13" ht="12.75" x14ac:dyDescent="0.2">
      <c r="A258" s="56">
        <v>1940</v>
      </c>
      <c r="B258" s="56">
        <v>1</v>
      </c>
      <c r="C258" s="67">
        <f t="shared" si="22"/>
        <v>14641</v>
      </c>
      <c r="D258" s="55">
        <v>10.73</v>
      </c>
      <c r="E258" s="55">
        <v>0.67</v>
      </c>
      <c r="F258" s="55">
        <v>1.07</v>
      </c>
      <c r="G258" s="55">
        <v>14</v>
      </c>
      <c r="H258" s="55" t="e">
        <f t="shared" si="21"/>
        <v>#REF!</v>
      </c>
      <c r="I258" s="55">
        <f>I249*3/12+I261*9/12</f>
        <v>2.0150000000000001</v>
      </c>
      <c r="J258" s="55">
        <f t="shared" si="18"/>
        <v>183.35194071428569</v>
      </c>
      <c r="K258" s="55">
        <f t="shared" si="19"/>
        <v>11.448816428571428</v>
      </c>
      <c r="L258" s="55">
        <f t="shared" si="20"/>
        <v>18.283930714285713</v>
      </c>
      <c r="M258" s="55">
        <f t="shared" si="23"/>
        <v>14.32829032310495</v>
      </c>
    </row>
    <row r="259" spans="1:13" ht="12.75" x14ac:dyDescent="0.2">
      <c r="A259" s="56">
        <v>1940</v>
      </c>
      <c r="B259" s="56">
        <v>11</v>
      </c>
      <c r="C259" s="67">
        <f t="shared" si="22"/>
        <v>14945</v>
      </c>
      <c r="D259" s="55">
        <v>10.98</v>
      </c>
      <c r="E259" s="55">
        <v>0.67</v>
      </c>
      <c r="F259" s="55">
        <v>1.06</v>
      </c>
      <c r="G259" s="55">
        <v>14</v>
      </c>
      <c r="H259" s="55" t="e">
        <f t="shared" si="21"/>
        <v>#REF!</v>
      </c>
      <c r="I259" s="55">
        <f>I249*2/12+I261*10/12</f>
        <v>1.9933333333333334</v>
      </c>
      <c r="J259" s="55">
        <f t="shared" si="18"/>
        <v>187.62388714285711</v>
      </c>
      <c r="K259" s="55">
        <f t="shared" si="19"/>
        <v>11.448816428571428</v>
      </c>
      <c r="L259" s="55">
        <f t="shared" si="20"/>
        <v>18.113052857142854</v>
      </c>
      <c r="M259" s="55">
        <f t="shared" si="23"/>
        <v>14.636689248763599</v>
      </c>
    </row>
    <row r="260" spans="1:13" ht="12.75" x14ac:dyDescent="0.2">
      <c r="A260" s="56">
        <v>1940</v>
      </c>
      <c r="B260" s="56">
        <v>12</v>
      </c>
      <c r="C260" s="67">
        <f t="shared" si="22"/>
        <v>14976</v>
      </c>
      <c r="D260" s="55">
        <v>10.53</v>
      </c>
      <c r="E260" s="55">
        <v>0.67</v>
      </c>
      <c r="F260" s="55">
        <v>1.05</v>
      </c>
      <c r="G260" s="55">
        <v>14.1</v>
      </c>
      <c r="H260" s="55" t="e">
        <f t="shared" si="21"/>
        <v>#REF!</v>
      </c>
      <c r="I260" s="55">
        <f>I249*1/12+I261*11/12</f>
        <v>1.9716666666666665</v>
      </c>
      <c r="J260" s="55">
        <f t="shared" si="18"/>
        <v>178.65825319148934</v>
      </c>
      <c r="K260" s="55">
        <f t="shared" si="19"/>
        <v>11.36761914893617</v>
      </c>
      <c r="L260" s="55">
        <f t="shared" si="20"/>
        <v>17.814925531914891</v>
      </c>
      <c r="M260" s="55">
        <f t="shared" si="23"/>
        <v>13.908426122353831</v>
      </c>
    </row>
    <row r="261" spans="1:13" ht="12.75" x14ac:dyDescent="0.2">
      <c r="A261" s="56">
        <v>1941</v>
      </c>
      <c r="B261" s="56">
        <v>1</v>
      </c>
      <c r="C261" s="67">
        <f t="shared" si="22"/>
        <v>15007</v>
      </c>
      <c r="D261" s="55">
        <v>10.55</v>
      </c>
      <c r="E261" s="55">
        <v>0.67333299999999996</v>
      </c>
      <c r="F261" s="55">
        <v>1.0533300000000001</v>
      </c>
      <c r="G261" s="55">
        <v>14.1</v>
      </c>
      <c r="H261" s="55" t="e">
        <f t="shared" si="21"/>
        <v>#REF!</v>
      </c>
      <c r="I261" s="55">
        <v>1.95</v>
      </c>
      <c r="J261" s="55">
        <f t="shared" si="18"/>
        <v>178.99758510638299</v>
      </c>
      <c r="K261" s="55">
        <f t="shared" si="19"/>
        <v>11.424168812553189</v>
      </c>
      <c r="L261" s="55">
        <f t="shared" si="20"/>
        <v>17.871424295744681</v>
      </c>
      <c r="M261" s="55">
        <f t="shared" si="23"/>
        <v>13.904158267950825</v>
      </c>
    </row>
    <row r="262" spans="1:13" ht="12.75" x14ac:dyDescent="0.2">
      <c r="A262" s="56">
        <v>1941</v>
      </c>
      <c r="B262" s="56">
        <v>2</v>
      </c>
      <c r="C262" s="67">
        <f t="shared" si="22"/>
        <v>15035</v>
      </c>
      <c r="D262" s="55">
        <v>9.89</v>
      </c>
      <c r="E262" s="55">
        <v>0.67666700000000002</v>
      </c>
      <c r="F262" s="55">
        <v>1.05667</v>
      </c>
      <c r="G262" s="55">
        <v>14.1</v>
      </c>
      <c r="H262" s="55" t="e">
        <f t="shared" si="21"/>
        <v>#REF!</v>
      </c>
      <c r="I262" s="55">
        <f>I261*11/12+I273*1/12</f>
        <v>1.9924999999999999</v>
      </c>
      <c r="J262" s="55">
        <f t="shared" si="18"/>
        <v>167.79963191489361</v>
      </c>
      <c r="K262" s="55">
        <f t="shared" si="19"/>
        <v>11.480735442765956</v>
      </c>
      <c r="L262" s="55">
        <f t="shared" si="20"/>
        <v>17.928092725531911</v>
      </c>
      <c r="M262" s="55">
        <f t="shared" si="23"/>
        <v>13.002943303402446</v>
      </c>
    </row>
    <row r="263" spans="1:13" ht="12.75" x14ac:dyDescent="0.2">
      <c r="A263" s="56">
        <v>1941</v>
      </c>
      <c r="B263" s="56">
        <v>3</v>
      </c>
      <c r="C263" s="67">
        <f t="shared" si="22"/>
        <v>15066</v>
      </c>
      <c r="D263" s="55">
        <v>9.9499999999999993</v>
      </c>
      <c r="E263" s="55">
        <v>0.68</v>
      </c>
      <c r="F263" s="55">
        <v>1.06</v>
      </c>
      <c r="G263" s="55">
        <v>14.2</v>
      </c>
      <c r="H263" s="55" t="e">
        <f t="shared" si="21"/>
        <v>#REF!</v>
      </c>
      <c r="I263" s="55">
        <f>I261*10/12+I273*2/12</f>
        <v>2.0350000000000001</v>
      </c>
      <c r="J263" s="55">
        <f t="shared" si="18"/>
        <v>167.62877112676051</v>
      </c>
      <c r="K263" s="55">
        <f t="shared" si="19"/>
        <v>11.45603661971831</v>
      </c>
      <c r="L263" s="55">
        <f t="shared" si="20"/>
        <v>17.857939436619716</v>
      </c>
      <c r="M263" s="55">
        <f t="shared" si="23"/>
        <v>12.955719822063319</v>
      </c>
    </row>
    <row r="264" spans="1:13" ht="12.75" x14ac:dyDescent="0.2">
      <c r="A264" s="56">
        <v>1941</v>
      </c>
      <c r="B264" s="56">
        <v>4</v>
      </c>
      <c r="C264" s="67">
        <f t="shared" si="22"/>
        <v>15096</v>
      </c>
      <c r="D264" s="55">
        <v>9.64</v>
      </c>
      <c r="E264" s="55">
        <v>0.68333299999999997</v>
      </c>
      <c r="F264" s="55">
        <v>1.07</v>
      </c>
      <c r="G264" s="55">
        <v>14.3</v>
      </c>
      <c r="H264" s="55" t="e">
        <f t="shared" si="21"/>
        <v>#REF!</v>
      </c>
      <c r="I264" s="55">
        <f>I261*9/12+I273*3/12</f>
        <v>2.0775000000000001</v>
      </c>
      <c r="J264" s="55">
        <f t="shared" si="18"/>
        <v>161.27045874125872</v>
      </c>
      <c r="K264" s="55">
        <f t="shared" si="19"/>
        <v>11.431683234755241</v>
      </c>
      <c r="L264" s="55">
        <f t="shared" si="20"/>
        <v>17.900351748251747</v>
      </c>
      <c r="M264" s="55">
        <f t="shared" si="23"/>
        <v>12.429370389220777</v>
      </c>
    </row>
    <row r="265" spans="1:13" ht="12.75" x14ac:dyDescent="0.2">
      <c r="A265" s="56">
        <v>1941</v>
      </c>
      <c r="B265" s="56">
        <v>5</v>
      </c>
      <c r="C265" s="67">
        <f t="shared" si="22"/>
        <v>15127</v>
      </c>
      <c r="D265" s="55">
        <v>9.43</v>
      </c>
      <c r="E265" s="55">
        <v>0.68666700000000003</v>
      </c>
      <c r="F265" s="55">
        <v>1.08</v>
      </c>
      <c r="G265" s="55">
        <v>14.4</v>
      </c>
      <c r="H265" s="55" t="e">
        <f t="shared" si="21"/>
        <v>#REF!</v>
      </c>
      <c r="I265" s="55">
        <f>I261*8/12+I273*4/12</f>
        <v>2.12</v>
      </c>
      <c r="J265" s="55">
        <f t="shared" ref="J265:J328" si="24">D265*$G$1144/G265</f>
        <v>156.66176874999996</v>
      </c>
      <c r="K265" s="55">
        <f t="shared" ref="K265:K328" si="25">E265*$G$1144/G265</f>
        <v>11.407684704374999</v>
      </c>
      <c r="L265" s="55">
        <f t="shared" ref="L265:L328" si="26">F265*$G$1144/G265</f>
        <v>17.942174999999995</v>
      </c>
      <c r="M265" s="55">
        <f t="shared" si="23"/>
        <v>12.037206512481571</v>
      </c>
    </row>
    <row r="266" spans="1:13" ht="12.75" x14ac:dyDescent="0.2">
      <c r="A266" s="56">
        <v>1941</v>
      </c>
      <c r="B266" s="56">
        <v>6</v>
      </c>
      <c r="C266" s="67">
        <f t="shared" si="22"/>
        <v>15157</v>
      </c>
      <c r="D266" s="55">
        <v>9.76</v>
      </c>
      <c r="E266" s="55">
        <v>0.69</v>
      </c>
      <c r="F266" s="55">
        <v>1.0900000000000001</v>
      </c>
      <c r="G266" s="55">
        <v>14.7</v>
      </c>
      <c r="H266" s="55" t="e">
        <f t="shared" ref="H266:H329" si="27">H265+1/12</f>
        <v>#REF!</v>
      </c>
      <c r="I266" s="55">
        <f>I261*7/12+I273*5/12</f>
        <v>2.1625000000000001</v>
      </c>
      <c r="J266" s="55">
        <f t="shared" si="24"/>
        <v>158.83503673469386</v>
      </c>
      <c r="K266" s="55">
        <f t="shared" si="25"/>
        <v>11.22911632653061</v>
      </c>
      <c r="L266" s="55">
        <f t="shared" si="26"/>
        <v>17.738748979591833</v>
      </c>
      <c r="M266" s="55">
        <f t="shared" si="23"/>
        <v>12.164306590628437</v>
      </c>
    </row>
    <row r="267" spans="1:13" ht="12.75" x14ac:dyDescent="0.2">
      <c r="A267" s="56">
        <v>1941</v>
      </c>
      <c r="B267" s="56">
        <v>7</v>
      </c>
      <c r="C267" s="67">
        <f t="shared" si="22"/>
        <v>15188</v>
      </c>
      <c r="D267" s="55">
        <v>10.26</v>
      </c>
      <c r="E267" s="55">
        <v>0.69333299999999998</v>
      </c>
      <c r="F267" s="55">
        <v>1.1233299999999999</v>
      </c>
      <c r="G267" s="55">
        <v>14.7</v>
      </c>
      <c r="H267" s="55" t="e">
        <f t="shared" si="27"/>
        <v>#REF!</v>
      </c>
      <c r="I267" s="55">
        <f>I261*6/12+I273*6/12</f>
        <v>2.2050000000000001</v>
      </c>
      <c r="J267" s="55">
        <f t="shared" si="24"/>
        <v>166.97207755102039</v>
      </c>
      <c r="K267" s="55">
        <f t="shared" si="25"/>
        <v>11.283357840612243</v>
      </c>
      <c r="L267" s="55">
        <f t="shared" si="26"/>
        <v>18.28116412040816</v>
      </c>
      <c r="M267" s="55">
        <f t="shared" si="23"/>
        <v>12.744996277919574</v>
      </c>
    </row>
    <row r="268" spans="1:13" ht="12.75" x14ac:dyDescent="0.2">
      <c r="A268" s="56">
        <v>1941</v>
      </c>
      <c r="B268" s="56">
        <v>8</v>
      </c>
      <c r="C268" s="67">
        <f t="shared" si="22"/>
        <v>15219</v>
      </c>
      <c r="D268" s="55">
        <v>10.210000000000001</v>
      </c>
      <c r="E268" s="55">
        <v>0.69666700000000004</v>
      </c>
      <c r="F268" s="55">
        <v>1.1566700000000001</v>
      </c>
      <c r="G268" s="55">
        <v>14.9</v>
      </c>
      <c r="H268" s="55" t="e">
        <f t="shared" si="27"/>
        <v>#REF!</v>
      </c>
      <c r="I268" s="55">
        <f>I261*5/12+I273*7/12</f>
        <v>2.2474999999999996</v>
      </c>
      <c r="J268" s="55">
        <f t="shared" si="24"/>
        <v>163.92805973154361</v>
      </c>
      <c r="K268" s="55">
        <f t="shared" si="25"/>
        <v>11.185432868657717</v>
      </c>
      <c r="L268" s="55">
        <f t="shared" si="26"/>
        <v>18.571074324161071</v>
      </c>
      <c r="M268" s="55">
        <f t="shared" si="23"/>
        <v>12.4631737203878</v>
      </c>
    </row>
    <row r="269" spans="1:13" ht="12.75" x14ac:dyDescent="0.2">
      <c r="A269" s="56">
        <v>1941</v>
      </c>
      <c r="B269" s="56">
        <v>9</v>
      </c>
      <c r="C269" s="67">
        <f t="shared" si="22"/>
        <v>15249</v>
      </c>
      <c r="D269" s="55">
        <v>10.24</v>
      </c>
      <c r="E269" s="55">
        <v>0.7</v>
      </c>
      <c r="F269" s="55">
        <v>1.19</v>
      </c>
      <c r="G269" s="55">
        <v>15.1</v>
      </c>
      <c r="H269" s="55" t="e">
        <f t="shared" si="27"/>
        <v>#REF!</v>
      </c>
      <c r="I269" s="55">
        <f>I261*4/12+I273*8/12</f>
        <v>2.29</v>
      </c>
      <c r="J269" s="55">
        <f t="shared" si="24"/>
        <v>162.23211655629137</v>
      </c>
      <c r="K269" s="55">
        <f t="shared" si="25"/>
        <v>11.090086092715229</v>
      </c>
      <c r="L269" s="55">
        <f t="shared" si="26"/>
        <v>18.853146357615888</v>
      </c>
      <c r="M269" s="55">
        <f t="shared" si="23"/>
        <v>12.279729272093073</v>
      </c>
    </row>
    <row r="270" spans="1:13" ht="12.75" x14ac:dyDescent="0.2">
      <c r="A270" s="56">
        <v>1941</v>
      </c>
      <c r="B270" s="56">
        <v>1</v>
      </c>
      <c r="C270" s="67">
        <f t="shared" si="22"/>
        <v>15007</v>
      </c>
      <c r="D270" s="55">
        <v>9.83</v>
      </c>
      <c r="E270" s="55">
        <v>0.70333299999999999</v>
      </c>
      <c r="F270" s="55">
        <v>1.18</v>
      </c>
      <c r="G270" s="55">
        <v>15.3</v>
      </c>
      <c r="H270" s="55" t="e">
        <f t="shared" si="27"/>
        <v>#REF!</v>
      </c>
      <c r="I270" s="55">
        <f>I261*3/12+I273*9/12</f>
        <v>2.3325</v>
      </c>
      <c r="J270" s="55">
        <f t="shared" si="24"/>
        <v>153.70072352941173</v>
      </c>
      <c r="K270" s="55">
        <f t="shared" si="25"/>
        <v>10.997232042941175</v>
      </c>
      <c r="L270" s="55">
        <f t="shared" si="26"/>
        <v>18.450341176470584</v>
      </c>
      <c r="M270" s="55">
        <f t="shared" si="23"/>
        <v>11.57781495657407</v>
      </c>
    </row>
    <row r="271" spans="1:13" ht="12.75" x14ac:dyDescent="0.2">
      <c r="A271" s="56">
        <v>1941</v>
      </c>
      <c r="B271" s="56">
        <v>11</v>
      </c>
      <c r="C271" s="67">
        <f t="shared" si="22"/>
        <v>15310</v>
      </c>
      <c r="D271" s="55">
        <v>9.3699999999999992</v>
      </c>
      <c r="E271" s="55">
        <v>0.70666700000000005</v>
      </c>
      <c r="F271" s="55">
        <v>1.17</v>
      </c>
      <c r="G271" s="55">
        <v>15.4</v>
      </c>
      <c r="H271" s="55" t="e">
        <f t="shared" si="27"/>
        <v>#REF!</v>
      </c>
      <c r="I271" s="55">
        <f>I261*2/12+I273*10/12</f>
        <v>2.3750000000000004</v>
      </c>
      <c r="J271" s="55">
        <f t="shared" si="24"/>
        <v>145.55686558441556</v>
      </c>
      <c r="K271" s="55">
        <f t="shared" si="25"/>
        <v>10.977612970324675</v>
      </c>
      <c r="L271" s="55">
        <f t="shared" si="26"/>
        <v>18.175190259740255</v>
      </c>
      <c r="M271" s="55">
        <f t="shared" si="23"/>
        <v>10.911668685916961</v>
      </c>
    </row>
    <row r="272" spans="1:13" ht="12.75" x14ac:dyDescent="0.2">
      <c r="A272" s="56">
        <v>1941</v>
      </c>
      <c r="B272" s="56">
        <v>12</v>
      </c>
      <c r="C272" s="67">
        <f t="shared" si="22"/>
        <v>15341</v>
      </c>
      <c r="D272" s="55">
        <v>8.76</v>
      </c>
      <c r="E272" s="55">
        <v>0.71</v>
      </c>
      <c r="F272" s="55">
        <v>1.1599999999999999</v>
      </c>
      <c r="G272" s="55">
        <v>15.5</v>
      </c>
      <c r="H272" s="55" t="e">
        <f t="shared" si="27"/>
        <v>#REF!</v>
      </c>
      <c r="I272" s="55">
        <f>I261*1/12+I273*11/12</f>
        <v>2.4175</v>
      </c>
      <c r="J272" s="55">
        <f t="shared" si="24"/>
        <v>135.20297032258063</v>
      </c>
      <c r="K272" s="55">
        <f t="shared" si="25"/>
        <v>10.958231612903223</v>
      </c>
      <c r="L272" s="55">
        <f t="shared" si="26"/>
        <v>17.903589677419351</v>
      </c>
      <c r="M272" s="55">
        <f t="shared" si="23"/>
        <v>10.086593309917902</v>
      </c>
    </row>
    <row r="273" spans="1:13" ht="12.75" x14ac:dyDescent="0.2">
      <c r="A273" s="56">
        <v>1942</v>
      </c>
      <c r="B273" s="56">
        <v>1</v>
      </c>
      <c r="C273" s="67">
        <f t="shared" si="22"/>
        <v>15372</v>
      </c>
      <c r="D273" s="55">
        <v>8.93</v>
      </c>
      <c r="E273" s="55">
        <v>0.70333299999999999</v>
      </c>
      <c r="F273" s="55">
        <v>1.1200000000000001</v>
      </c>
      <c r="G273" s="55">
        <v>15.7</v>
      </c>
      <c r="H273" s="55" t="e">
        <f t="shared" si="27"/>
        <v>#REF!</v>
      </c>
      <c r="I273" s="55">
        <v>2.46</v>
      </c>
      <c r="J273" s="55">
        <f t="shared" si="24"/>
        <v>136.07101719745219</v>
      </c>
      <c r="K273" s="55">
        <f t="shared" si="25"/>
        <v>10.717047787070062</v>
      </c>
      <c r="L273" s="55">
        <f t="shared" si="26"/>
        <v>17.066017834394902</v>
      </c>
      <c r="M273" s="55">
        <f t="shared" si="23"/>
        <v>10.101686431929247</v>
      </c>
    </row>
    <row r="274" spans="1:13" ht="12.75" x14ac:dyDescent="0.2">
      <c r="A274" s="56">
        <v>1942</v>
      </c>
      <c r="B274" s="56">
        <v>2</v>
      </c>
      <c r="C274" s="67">
        <f t="shared" si="22"/>
        <v>15400</v>
      </c>
      <c r="D274" s="55">
        <v>8.65</v>
      </c>
      <c r="E274" s="55">
        <v>0.69666700000000004</v>
      </c>
      <c r="F274" s="55">
        <v>1.08</v>
      </c>
      <c r="G274" s="55">
        <v>15.8</v>
      </c>
      <c r="H274" s="55" t="e">
        <f t="shared" si="27"/>
        <v>#REF!</v>
      </c>
      <c r="I274" s="55">
        <f>I273*11/12+I285*1/12</f>
        <v>2.4608333333333334</v>
      </c>
      <c r="J274" s="55">
        <f t="shared" si="24"/>
        <v>130.97030696202529</v>
      </c>
      <c r="K274" s="55">
        <f t="shared" si="25"/>
        <v>10.54828795841772</v>
      </c>
      <c r="L274" s="55">
        <f t="shared" si="26"/>
        <v>16.352362025316452</v>
      </c>
      <c r="M274" s="55">
        <f t="shared" si="23"/>
        <v>9.6802555917493596</v>
      </c>
    </row>
    <row r="275" spans="1:13" ht="12.75" x14ac:dyDescent="0.2">
      <c r="A275" s="56">
        <v>1942</v>
      </c>
      <c r="B275" s="56">
        <v>3</v>
      </c>
      <c r="C275" s="67">
        <f t="shared" si="22"/>
        <v>15431</v>
      </c>
      <c r="D275" s="55">
        <v>8.18</v>
      </c>
      <c r="E275" s="55">
        <v>0.69</v>
      </c>
      <c r="F275" s="55">
        <v>1.04</v>
      </c>
      <c r="G275" s="55">
        <v>16</v>
      </c>
      <c r="H275" s="55" t="e">
        <f t="shared" si="27"/>
        <v>#REF!</v>
      </c>
      <c r="I275" s="55">
        <f>I273*10/12+I285*2/12</f>
        <v>2.4616666666666669</v>
      </c>
      <c r="J275" s="55">
        <f t="shared" si="24"/>
        <v>122.30582624999997</v>
      </c>
      <c r="K275" s="55">
        <f t="shared" si="25"/>
        <v>10.316750624999997</v>
      </c>
      <c r="L275" s="55">
        <f t="shared" si="26"/>
        <v>15.549884999999998</v>
      </c>
      <c r="M275" s="55">
        <f t="shared" si="23"/>
        <v>9.0034266177609688</v>
      </c>
    </row>
    <row r="276" spans="1:13" ht="12.75" x14ac:dyDescent="0.2">
      <c r="A276" s="56">
        <v>1942</v>
      </c>
      <c r="B276" s="56">
        <v>4</v>
      </c>
      <c r="C276" s="67">
        <f t="shared" si="22"/>
        <v>15461</v>
      </c>
      <c r="D276" s="55">
        <v>7.84</v>
      </c>
      <c r="E276" s="55">
        <v>0.68</v>
      </c>
      <c r="F276" s="55">
        <v>1.02</v>
      </c>
      <c r="G276" s="55">
        <v>16.100000000000001</v>
      </c>
      <c r="H276" s="55" t="e">
        <f t="shared" si="27"/>
        <v>#REF!</v>
      </c>
      <c r="I276" s="55">
        <f>I273*9/12+I285*3/12</f>
        <v>2.4624999999999999</v>
      </c>
      <c r="J276" s="55">
        <f t="shared" si="24"/>
        <v>116.49412173913041</v>
      </c>
      <c r="K276" s="55">
        <f t="shared" si="25"/>
        <v>10.104081987577638</v>
      </c>
      <c r="L276" s="55">
        <f t="shared" si="26"/>
        <v>15.156122981366456</v>
      </c>
      <c r="M276" s="55">
        <f t="shared" si="23"/>
        <v>8.5442557075882615</v>
      </c>
    </row>
    <row r="277" spans="1:13" ht="12.75" x14ac:dyDescent="0.2">
      <c r="A277" s="56">
        <v>1942</v>
      </c>
      <c r="B277" s="56">
        <v>5</v>
      </c>
      <c r="C277" s="67">
        <f t="shared" si="22"/>
        <v>15492</v>
      </c>
      <c r="D277" s="55">
        <v>7.93</v>
      </c>
      <c r="E277" s="55">
        <v>0.67</v>
      </c>
      <c r="F277" s="55">
        <v>1</v>
      </c>
      <c r="G277" s="55">
        <v>16.3</v>
      </c>
      <c r="H277" s="55" t="e">
        <f t="shared" si="27"/>
        <v>#REF!</v>
      </c>
      <c r="I277" s="55">
        <f>I273*8/12+I285*4/12</f>
        <v>2.4633333333333334</v>
      </c>
      <c r="J277" s="55">
        <f t="shared" si="24"/>
        <v>116.38564233128831</v>
      </c>
      <c r="K277" s="55">
        <f t="shared" si="25"/>
        <v>9.8333392638036798</v>
      </c>
      <c r="L277" s="55">
        <f t="shared" si="26"/>
        <v>14.676625766871162</v>
      </c>
      <c r="M277" s="55">
        <f t="shared" si="23"/>
        <v>8.50611625969605</v>
      </c>
    </row>
    <row r="278" spans="1:13" ht="12.75" x14ac:dyDescent="0.2">
      <c r="A278" s="56">
        <v>1942</v>
      </c>
      <c r="B278" s="56">
        <v>6</v>
      </c>
      <c r="C278" s="67">
        <f t="shared" si="22"/>
        <v>15522</v>
      </c>
      <c r="D278" s="55">
        <v>8.33</v>
      </c>
      <c r="E278" s="55">
        <v>0.66</v>
      </c>
      <c r="F278" s="55">
        <v>0.98</v>
      </c>
      <c r="G278" s="55">
        <v>16.3</v>
      </c>
      <c r="H278" s="55" t="e">
        <f t="shared" si="27"/>
        <v>#REF!</v>
      </c>
      <c r="I278" s="55">
        <f>I273*7/12+I285*5/12</f>
        <v>2.4641666666666664</v>
      </c>
      <c r="J278" s="55">
        <f t="shared" si="24"/>
        <v>122.25629263803678</v>
      </c>
      <c r="K278" s="55">
        <f t="shared" si="25"/>
        <v>9.6865730061349673</v>
      </c>
      <c r="L278" s="55">
        <f t="shared" si="26"/>
        <v>14.383093251533738</v>
      </c>
      <c r="M278" s="55">
        <f t="shared" si="23"/>
        <v>8.9054569285180527</v>
      </c>
    </row>
    <row r="279" spans="1:13" ht="12.75" x14ac:dyDescent="0.2">
      <c r="A279" s="56">
        <v>1942</v>
      </c>
      <c r="B279" s="56">
        <v>7</v>
      </c>
      <c r="C279" s="67">
        <f t="shared" si="22"/>
        <v>15553</v>
      </c>
      <c r="D279" s="55">
        <v>8.64</v>
      </c>
      <c r="E279" s="55">
        <v>0.64666699999999999</v>
      </c>
      <c r="F279" s="55">
        <v>0.96666700000000005</v>
      </c>
      <c r="G279" s="55">
        <v>16.399999999999999</v>
      </c>
      <c r="H279" s="55" t="e">
        <f t="shared" si="27"/>
        <v>#REF!</v>
      </c>
      <c r="I279" s="55">
        <f>I273*6/12+I285*6/12</f>
        <v>2.4649999999999999</v>
      </c>
      <c r="J279" s="55">
        <f t="shared" si="24"/>
        <v>126.03283902439023</v>
      </c>
      <c r="K279" s="55">
        <f t="shared" si="25"/>
        <v>9.4330182770121933</v>
      </c>
      <c r="L279" s="55">
        <f t="shared" si="26"/>
        <v>14.100901203841463</v>
      </c>
      <c r="M279" s="55">
        <f t="shared" si="23"/>
        <v>9.1504889009947394</v>
      </c>
    </row>
    <row r="280" spans="1:13" ht="12.75" x14ac:dyDescent="0.2">
      <c r="A280" s="56">
        <v>1942</v>
      </c>
      <c r="B280" s="56">
        <v>8</v>
      </c>
      <c r="C280" s="67">
        <f t="shared" si="22"/>
        <v>15584</v>
      </c>
      <c r="D280" s="55">
        <v>8.59</v>
      </c>
      <c r="E280" s="55">
        <v>0.63333300000000003</v>
      </c>
      <c r="F280" s="55">
        <v>0.95333299999999999</v>
      </c>
      <c r="G280" s="55">
        <v>16.5</v>
      </c>
      <c r="H280" s="55" t="e">
        <f t="shared" si="27"/>
        <v>#REF!</v>
      </c>
      <c r="I280" s="55">
        <f>I273*5/12+I285*7/12</f>
        <v>2.4658333333333338</v>
      </c>
      <c r="J280" s="55">
        <f t="shared" si="24"/>
        <v>124.54406727272726</v>
      </c>
      <c r="K280" s="55">
        <f t="shared" si="25"/>
        <v>9.1825224398181806</v>
      </c>
      <c r="L280" s="55">
        <f t="shared" si="26"/>
        <v>13.822115167090907</v>
      </c>
      <c r="M280" s="55">
        <f t="shared" si="23"/>
        <v>9.0128230475642948</v>
      </c>
    </row>
    <row r="281" spans="1:13" ht="12.75" x14ac:dyDescent="0.2">
      <c r="A281" s="56">
        <v>1942</v>
      </c>
      <c r="B281" s="56">
        <v>9</v>
      </c>
      <c r="C281" s="67">
        <f t="shared" si="22"/>
        <v>15614</v>
      </c>
      <c r="D281" s="55">
        <v>8.68</v>
      </c>
      <c r="E281" s="55">
        <v>0.62</v>
      </c>
      <c r="F281" s="55">
        <v>0.94</v>
      </c>
      <c r="G281" s="55">
        <v>16.5</v>
      </c>
      <c r="H281" s="55" t="e">
        <f t="shared" si="27"/>
        <v>#REF!</v>
      </c>
      <c r="I281" s="55">
        <f>I273*4/12+I285*8/12</f>
        <v>2.4666666666666668</v>
      </c>
      <c r="J281" s="55">
        <f t="shared" si="24"/>
        <v>125.8489527272727</v>
      </c>
      <c r="K281" s="55">
        <f t="shared" si="25"/>
        <v>8.9892109090909074</v>
      </c>
      <c r="L281" s="55">
        <f t="shared" si="26"/>
        <v>13.628803636363633</v>
      </c>
      <c r="M281" s="55">
        <f t="shared" si="23"/>
        <v>9.0778298393715016</v>
      </c>
    </row>
    <row r="282" spans="1:13" ht="12.75" x14ac:dyDescent="0.2">
      <c r="A282" s="56">
        <v>1942</v>
      </c>
      <c r="B282" s="56">
        <v>1</v>
      </c>
      <c r="C282" s="67">
        <f t="shared" si="22"/>
        <v>15372</v>
      </c>
      <c r="D282" s="55">
        <v>9.32</v>
      </c>
      <c r="E282" s="55">
        <v>0.61</v>
      </c>
      <c r="F282" s="55">
        <v>0.97</v>
      </c>
      <c r="G282" s="55">
        <v>16.7</v>
      </c>
      <c r="H282" s="55" t="e">
        <f t="shared" si="27"/>
        <v>#REF!</v>
      </c>
      <c r="I282" s="55">
        <f>I273*3/12+I285*9/12</f>
        <v>2.4675000000000002</v>
      </c>
      <c r="J282" s="55">
        <f t="shared" si="24"/>
        <v>133.5098371257485</v>
      </c>
      <c r="K282" s="55">
        <f t="shared" si="25"/>
        <v>8.7383047904191606</v>
      </c>
      <c r="L282" s="55">
        <f t="shared" si="26"/>
        <v>13.895337125748501</v>
      </c>
      <c r="M282" s="55">
        <f t="shared" si="23"/>
        <v>9.5991767493529867</v>
      </c>
    </row>
    <row r="283" spans="1:13" ht="12.75" x14ac:dyDescent="0.2">
      <c r="A283" s="56">
        <v>1942</v>
      </c>
      <c r="B283" s="56">
        <v>11</v>
      </c>
      <c r="C283" s="67">
        <f t="shared" si="22"/>
        <v>15675</v>
      </c>
      <c r="D283" s="55">
        <v>9.4700000000000006</v>
      </c>
      <c r="E283" s="55">
        <v>0.6</v>
      </c>
      <c r="F283" s="55">
        <v>1</v>
      </c>
      <c r="G283" s="55">
        <v>16.8</v>
      </c>
      <c r="H283" s="55" t="e">
        <f t="shared" si="27"/>
        <v>#REF!</v>
      </c>
      <c r="I283" s="55">
        <f>I273*2/12+I285*10/12</f>
        <v>2.4683333333333337</v>
      </c>
      <c r="J283" s="55">
        <f t="shared" si="24"/>
        <v>134.85110892857139</v>
      </c>
      <c r="K283" s="55">
        <f t="shared" si="25"/>
        <v>8.5438928571428541</v>
      </c>
      <c r="L283" s="55">
        <f t="shared" si="26"/>
        <v>14.239821428571425</v>
      </c>
      <c r="M283" s="55">
        <f t="shared" si="23"/>
        <v>9.6613341521716531</v>
      </c>
    </row>
    <row r="284" spans="1:13" ht="12.75" x14ac:dyDescent="0.2">
      <c r="A284" s="56">
        <v>1942</v>
      </c>
      <c r="B284" s="56">
        <v>12</v>
      </c>
      <c r="C284" s="67">
        <f t="shared" si="22"/>
        <v>15706</v>
      </c>
      <c r="D284" s="55">
        <v>9.52</v>
      </c>
      <c r="E284" s="55">
        <v>0.59</v>
      </c>
      <c r="F284" s="55">
        <v>1.03</v>
      </c>
      <c r="G284" s="55">
        <v>16.899999999999999</v>
      </c>
      <c r="H284" s="55" t="e">
        <f t="shared" si="27"/>
        <v>#REF!</v>
      </c>
      <c r="I284" s="55">
        <f>I273*1/12+I285*11/12</f>
        <v>2.4691666666666667</v>
      </c>
      <c r="J284" s="55">
        <f t="shared" si="24"/>
        <v>134.76095147928993</v>
      </c>
      <c r="K284" s="55">
        <f t="shared" si="25"/>
        <v>8.3517816568047323</v>
      </c>
      <c r="L284" s="55">
        <f t="shared" si="26"/>
        <v>14.580228994082839</v>
      </c>
      <c r="M284" s="55">
        <f t="shared" si="23"/>
        <v>9.6175141032831739</v>
      </c>
    </row>
    <row r="285" spans="1:13" ht="12.75" x14ac:dyDescent="0.2">
      <c r="A285" s="56">
        <v>1943</v>
      </c>
      <c r="B285" s="56">
        <v>1</v>
      </c>
      <c r="C285" s="67">
        <f t="shared" si="22"/>
        <v>15737</v>
      </c>
      <c r="D285" s="55">
        <v>10.09</v>
      </c>
      <c r="E285" s="55">
        <v>0.59</v>
      </c>
      <c r="F285" s="55">
        <v>1.0433300000000001</v>
      </c>
      <c r="G285" s="55">
        <v>16.899999999999999</v>
      </c>
      <c r="H285" s="55" t="e">
        <f t="shared" si="27"/>
        <v>#REF!</v>
      </c>
      <c r="I285" s="55">
        <v>2.4700000000000002</v>
      </c>
      <c r="J285" s="55">
        <f t="shared" si="24"/>
        <v>142.82962189349109</v>
      </c>
      <c r="K285" s="55">
        <f t="shared" si="25"/>
        <v>8.3517816568047323</v>
      </c>
      <c r="L285" s="55">
        <f t="shared" si="26"/>
        <v>14.768922637278108</v>
      </c>
      <c r="M285" s="55">
        <f t="shared" si="23"/>
        <v>10.150534220432078</v>
      </c>
    </row>
    <row r="286" spans="1:13" ht="12.75" x14ac:dyDescent="0.2">
      <c r="A286" s="56">
        <v>1943</v>
      </c>
      <c r="B286" s="56">
        <v>2</v>
      </c>
      <c r="C286" s="67">
        <f t="shared" si="22"/>
        <v>15765</v>
      </c>
      <c r="D286" s="55">
        <v>10.69</v>
      </c>
      <c r="E286" s="55">
        <v>0.59</v>
      </c>
      <c r="F286" s="55">
        <v>1.05667</v>
      </c>
      <c r="G286" s="55">
        <v>16.899999999999999</v>
      </c>
      <c r="H286" s="55" t="e">
        <f t="shared" si="27"/>
        <v>#REF!</v>
      </c>
      <c r="I286" s="55">
        <f>I285*11/12+I297*1/12</f>
        <v>2.4708333333333332</v>
      </c>
      <c r="J286" s="55">
        <f t="shared" si="24"/>
        <v>151.3229591715976</v>
      </c>
      <c r="K286" s="55">
        <f t="shared" si="25"/>
        <v>8.3517816568047323</v>
      </c>
      <c r="L286" s="55">
        <f t="shared" si="26"/>
        <v>14.957757836094673</v>
      </c>
      <c r="M286" s="55">
        <f t="shared" si="23"/>
        <v>10.708982995221263</v>
      </c>
    </row>
    <row r="287" spans="1:13" ht="12.75" x14ac:dyDescent="0.2">
      <c r="A287" s="56">
        <v>1943</v>
      </c>
      <c r="B287" s="56">
        <v>3</v>
      </c>
      <c r="C287" s="67">
        <f t="shared" si="22"/>
        <v>15796</v>
      </c>
      <c r="D287" s="55">
        <v>11.07</v>
      </c>
      <c r="E287" s="55">
        <v>0.59</v>
      </c>
      <c r="F287" s="55">
        <v>1.07</v>
      </c>
      <c r="G287" s="55">
        <v>17.2</v>
      </c>
      <c r="H287" s="55" t="e">
        <f t="shared" si="27"/>
        <v>#REF!</v>
      </c>
      <c r="I287" s="55">
        <f>I285*10/12+I297*2/12</f>
        <v>2.4716666666666667</v>
      </c>
      <c r="J287" s="55">
        <f t="shared" si="24"/>
        <v>153.96889709302323</v>
      </c>
      <c r="K287" s="55">
        <f t="shared" si="25"/>
        <v>8.2061110465116265</v>
      </c>
      <c r="L287" s="55">
        <f t="shared" si="26"/>
        <v>14.882269186046511</v>
      </c>
      <c r="M287" s="55">
        <f t="shared" si="23"/>
        <v>10.850541744036798</v>
      </c>
    </row>
    <row r="288" spans="1:13" ht="12.75" x14ac:dyDescent="0.2">
      <c r="A288" s="56">
        <v>1943</v>
      </c>
      <c r="B288" s="56">
        <v>4</v>
      </c>
      <c r="C288" s="67">
        <f t="shared" si="22"/>
        <v>15826</v>
      </c>
      <c r="D288" s="55">
        <v>11.44</v>
      </c>
      <c r="E288" s="55">
        <v>0.59</v>
      </c>
      <c r="F288" s="55">
        <v>1.08</v>
      </c>
      <c r="G288" s="55">
        <v>17.399999999999999</v>
      </c>
      <c r="H288" s="55" t="e">
        <f t="shared" si="27"/>
        <v>#REF!</v>
      </c>
      <c r="I288" s="55">
        <f>I285*9/12+I297*3/12</f>
        <v>2.4725000000000001</v>
      </c>
      <c r="J288" s="55">
        <f t="shared" si="24"/>
        <v>157.28619310344826</v>
      </c>
      <c r="K288" s="55">
        <f t="shared" si="25"/>
        <v>8.1117879310344811</v>
      </c>
      <c r="L288" s="55">
        <f t="shared" si="26"/>
        <v>14.848696551724137</v>
      </c>
      <c r="M288" s="55">
        <f t="shared" si="23"/>
        <v>11.039227142939689</v>
      </c>
    </row>
    <row r="289" spans="1:13" ht="12.75" x14ac:dyDescent="0.2">
      <c r="A289" s="56">
        <v>1943</v>
      </c>
      <c r="B289" s="56">
        <v>5</v>
      </c>
      <c r="C289" s="67">
        <f t="shared" si="22"/>
        <v>15857</v>
      </c>
      <c r="D289" s="55">
        <v>11.89</v>
      </c>
      <c r="E289" s="55">
        <v>0.59</v>
      </c>
      <c r="F289" s="55">
        <v>1.0900000000000001</v>
      </c>
      <c r="G289" s="55">
        <v>17.5</v>
      </c>
      <c r="H289" s="55" t="e">
        <f t="shared" si="27"/>
        <v>#REF!</v>
      </c>
      <c r="I289" s="55">
        <f>I285*8/12+I297*4/12</f>
        <v>2.4733333333333336</v>
      </c>
      <c r="J289" s="55">
        <f t="shared" si="24"/>
        <v>162.53901771428571</v>
      </c>
      <c r="K289" s="55">
        <f t="shared" si="25"/>
        <v>8.0654348571428542</v>
      </c>
      <c r="L289" s="55">
        <f t="shared" si="26"/>
        <v>14.900549142857139</v>
      </c>
      <c r="M289" s="55">
        <f t="shared" si="23"/>
        <v>11.362215800613692</v>
      </c>
    </row>
    <row r="290" spans="1:13" ht="12.75" x14ac:dyDescent="0.2">
      <c r="A290" s="56">
        <v>1943</v>
      </c>
      <c r="B290" s="56">
        <v>6</v>
      </c>
      <c r="C290" s="67">
        <f t="shared" si="22"/>
        <v>15887</v>
      </c>
      <c r="D290" s="55">
        <v>12.1</v>
      </c>
      <c r="E290" s="55">
        <v>0.59</v>
      </c>
      <c r="F290" s="55">
        <v>1.1000000000000001</v>
      </c>
      <c r="G290" s="55">
        <v>17.5</v>
      </c>
      <c r="H290" s="55" t="e">
        <f t="shared" si="27"/>
        <v>#REF!</v>
      </c>
      <c r="I290" s="55">
        <f>I285*7/12+I297*5/12</f>
        <v>2.4741666666666671</v>
      </c>
      <c r="J290" s="55">
        <f t="shared" si="24"/>
        <v>165.40976571428567</v>
      </c>
      <c r="K290" s="55">
        <f t="shared" si="25"/>
        <v>8.0654348571428542</v>
      </c>
      <c r="L290" s="55">
        <f t="shared" si="26"/>
        <v>15.037251428571427</v>
      </c>
      <c r="M290" s="55">
        <f t="shared" si="23"/>
        <v>11.516744786451227</v>
      </c>
    </row>
    <row r="291" spans="1:13" ht="12.75" x14ac:dyDescent="0.2">
      <c r="A291" s="56">
        <v>1943</v>
      </c>
      <c r="B291" s="56">
        <v>7</v>
      </c>
      <c r="C291" s="67">
        <f t="shared" si="22"/>
        <v>15918</v>
      </c>
      <c r="D291" s="55">
        <v>12.35</v>
      </c>
      <c r="E291" s="55">
        <v>0.593333</v>
      </c>
      <c r="F291" s="55">
        <v>1.0933299999999999</v>
      </c>
      <c r="G291" s="55">
        <v>17.399999999999999</v>
      </c>
      <c r="H291" s="55" t="e">
        <f t="shared" si="27"/>
        <v>#REF!</v>
      </c>
      <c r="I291" s="55">
        <f>I285*6/12+I297*6/12</f>
        <v>2.4750000000000001</v>
      </c>
      <c r="J291" s="55">
        <f t="shared" si="24"/>
        <v>169.79759482758618</v>
      </c>
      <c r="K291" s="55">
        <f t="shared" si="25"/>
        <v>8.157612658448274</v>
      </c>
      <c r="L291" s="55">
        <f t="shared" si="26"/>
        <v>15.0319679637931</v>
      </c>
      <c r="M291" s="55">
        <f t="shared" si="23"/>
        <v>11.774213341781651</v>
      </c>
    </row>
    <row r="292" spans="1:13" ht="12.75" x14ac:dyDescent="0.2">
      <c r="A292" s="56">
        <v>1943</v>
      </c>
      <c r="B292" s="56">
        <v>8</v>
      </c>
      <c r="C292" s="67">
        <f t="shared" si="22"/>
        <v>15949</v>
      </c>
      <c r="D292" s="55">
        <v>11.74</v>
      </c>
      <c r="E292" s="55">
        <v>0.59666699999999995</v>
      </c>
      <c r="F292" s="55">
        <v>1.08667</v>
      </c>
      <c r="G292" s="55">
        <v>17.3</v>
      </c>
      <c r="H292" s="55" t="e">
        <f t="shared" si="27"/>
        <v>#REF!</v>
      </c>
      <c r="I292" s="55">
        <f>I285*5/12+I297*7/12</f>
        <v>2.4758333333333331</v>
      </c>
      <c r="J292" s="55">
        <f t="shared" si="24"/>
        <v>162.34384161849707</v>
      </c>
      <c r="K292" s="55">
        <f t="shared" si="25"/>
        <v>8.2508699273410375</v>
      </c>
      <c r="L292" s="55">
        <f t="shared" si="26"/>
        <v>15.026761701156067</v>
      </c>
      <c r="M292" s="55">
        <f t="shared" si="23"/>
        <v>11.210545904158963</v>
      </c>
    </row>
    <row r="293" spans="1:13" ht="12.75" x14ac:dyDescent="0.2">
      <c r="A293" s="56">
        <v>1943</v>
      </c>
      <c r="B293" s="56">
        <v>9</v>
      </c>
      <c r="C293" s="67">
        <f t="shared" si="22"/>
        <v>15979</v>
      </c>
      <c r="D293" s="55">
        <v>11.99</v>
      </c>
      <c r="E293" s="55">
        <v>0.6</v>
      </c>
      <c r="F293" s="55">
        <v>1.08</v>
      </c>
      <c r="G293" s="55">
        <v>17.399999999999999</v>
      </c>
      <c r="H293" s="55" t="e">
        <f t="shared" si="27"/>
        <v>#REF!</v>
      </c>
      <c r="I293" s="55">
        <f>I285*4/12+I297*8/12</f>
        <v>2.4766666666666666</v>
      </c>
      <c r="J293" s="55">
        <f t="shared" si="24"/>
        <v>164.8480293103448</v>
      </c>
      <c r="K293" s="55">
        <f t="shared" si="25"/>
        <v>8.2492758620689646</v>
      </c>
      <c r="L293" s="55">
        <f t="shared" si="26"/>
        <v>14.848696551724137</v>
      </c>
      <c r="M293" s="55">
        <f t="shared" si="23"/>
        <v>11.336281939610283</v>
      </c>
    </row>
    <row r="294" spans="1:13" ht="12.75" x14ac:dyDescent="0.2">
      <c r="A294" s="56">
        <v>1943</v>
      </c>
      <c r="B294" s="56">
        <v>1</v>
      </c>
      <c r="C294" s="67">
        <f t="shared" si="22"/>
        <v>15737</v>
      </c>
      <c r="D294" s="55">
        <v>11.88</v>
      </c>
      <c r="E294" s="55">
        <v>0.60333300000000001</v>
      </c>
      <c r="F294" s="55">
        <v>1.0333300000000001</v>
      </c>
      <c r="G294" s="55">
        <v>17.399999999999999</v>
      </c>
      <c r="H294" s="55" t="e">
        <f t="shared" si="27"/>
        <v>#REF!</v>
      </c>
      <c r="I294" s="55">
        <f>I285*3/12+I297*9/12</f>
        <v>2.4775</v>
      </c>
      <c r="J294" s="55">
        <f t="shared" si="24"/>
        <v>163.33566206896552</v>
      </c>
      <c r="K294" s="55">
        <f t="shared" si="25"/>
        <v>8.2951005894827574</v>
      </c>
      <c r="L294" s="55">
        <f t="shared" si="26"/>
        <v>14.207040377586207</v>
      </c>
      <c r="M294" s="55">
        <f t="shared" si="23"/>
        <v>11.187335503326032</v>
      </c>
    </row>
    <row r="295" spans="1:13" ht="12.75" x14ac:dyDescent="0.2">
      <c r="A295" s="56">
        <v>1943</v>
      </c>
      <c r="B295" s="56">
        <v>11</v>
      </c>
      <c r="C295" s="67">
        <f t="shared" si="22"/>
        <v>16040</v>
      </c>
      <c r="D295" s="55">
        <v>11.33</v>
      </c>
      <c r="E295" s="55">
        <v>0.60666699999999996</v>
      </c>
      <c r="F295" s="55">
        <v>0.98666699999999996</v>
      </c>
      <c r="G295" s="55">
        <v>17.399999999999999</v>
      </c>
      <c r="H295" s="55" t="e">
        <f t="shared" si="27"/>
        <v>#REF!</v>
      </c>
      <c r="I295" s="55">
        <f>I285*2/12+I297*10/12</f>
        <v>2.4783333333333335</v>
      </c>
      <c r="J295" s="55">
        <f t="shared" si="24"/>
        <v>155.77382586206895</v>
      </c>
      <c r="K295" s="55">
        <f t="shared" si="25"/>
        <v>8.3409390656896534</v>
      </c>
      <c r="L295" s="55">
        <f t="shared" si="26"/>
        <v>13.565480444999999</v>
      </c>
      <c r="M295" s="55">
        <f t="shared" si="23"/>
        <v>10.631033673001417</v>
      </c>
    </row>
    <row r="296" spans="1:13" ht="12.75" x14ac:dyDescent="0.2">
      <c r="A296" s="56">
        <v>1943</v>
      </c>
      <c r="B296" s="56">
        <v>12</v>
      </c>
      <c r="C296" s="67">
        <f t="shared" si="22"/>
        <v>16071</v>
      </c>
      <c r="D296" s="55">
        <v>11.48</v>
      </c>
      <c r="E296" s="55">
        <v>0.61</v>
      </c>
      <c r="F296" s="55">
        <v>0.94</v>
      </c>
      <c r="G296" s="55">
        <v>17.399999999999999</v>
      </c>
      <c r="H296" s="55" t="e">
        <f t="shared" si="27"/>
        <v>#REF!</v>
      </c>
      <c r="I296" s="55">
        <f>I285*1/12+I297*11/12</f>
        <v>2.479166666666667</v>
      </c>
      <c r="J296" s="55">
        <f t="shared" si="24"/>
        <v>157.8361448275862</v>
      </c>
      <c r="K296" s="55">
        <f t="shared" si="25"/>
        <v>8.3867637931034462</v>
      </c>
      <c r="L296" s="55">
        <f t="shared" si="26"/>
        <v>12.923865517241376</v>
      </c>
      <c r="M296" s="55">
        <f t="shared" si="23"/>
        <v>10.737360316041068</v>
      </c>
    </row>
    <row r="297" spans="1:13" ht="12.75" x14ac:dyDescent="0.2">
      <c r="A297" s="56">
        <v>1944</v>
      </c>
      <c r="B297" s="56">
        <v>1</v>
      </c>
      <c r="C297" s="67">
        <f t="shared" si="22"/>
        <v>16102</v>
      </c>
      <c r="D297" s="55">
        <v>11.85</v>
      </c>
      <c r="E297" s="55">
        <v>0.61333300000000002</v>
      </c>
      <c r="F297" s="55">
        <v>0.93666700000000003</v>
      </c>
      <c r="G297" s="55">
        <v>17.399999999999999</v>
      </c>
      <c r="H297" s="55" t="e">
        <f t="shared" si="27"/>
        <v>#REF!</v>
      </c>
      <c r="I297" s="55">
        <v>2.48</v>
      </c>
      <c r="J297" s="55">
        <f t="shared" si="24"/>
        <v>162.92319827586203</v>
      </c>
      <c r="K297" s="55">
        <f t="shared" si="25"/>
        <v>8.4325885205172408</v>
      </c>
      <c r="L297" s="55">
        <f t="shared" si="26"/>
        <v>12.878040789827585</v>
      </c>
      <c r="M297" s="55">
        <f t="shared" si="23"/>
        <v>11.052412763977467</v>
      </c>
    </row>
    <row r="298" spans="1:13" ht="12.75" x14ac:dyDescent="0.2">
      <c r="A298" s="56">
        <v>1944</v>
      </c>
      <c r="B298" s="56">
        <v>2</v>
      </c>
      <c r="C298" s="67">
        <f t="shared" si="22"/>
        <v>16131</v>
      </c>
      <c r="D298" s="55">
        <v>11.77</v>
      </c>
      <c r="E298" s="55">
        <v>0.61666699999999997</v>
      </c>
      <c r="F298" s="55">
        <v>0.93333299999999997</v>
      </c>
      <c r="G298" s="55">
        <v>17.399999999999999</v>
      </c>
      <c r="H298" s="55" t="e">
        <f t="shared" si="27"/>
        <v>#REF!</v>
      </c>
      <c r="I298" s="55">
        <f>I297*11/12+I309*1/12</f>
        <v>2.4708333333333332</v>
      </c>
      <c r="J298" s="55">
        <f t="shared" si="24"/>
        <v>161.82329482758618</v>
      </c>
      <c r="K298" s="55">
        <f t="shared" si="25"/>
        <v>8.4784269967241368</v>
      </c>
      <c r="L298" s="55">
        <f t="shared" si="26"/>
        <v>12.832202313620687</v>
      </c>
      <c r="M298" s="55">
        <f t="shared" si="23"/>
        <v>10.94791888772472</v>
      </c>
    </row>
    <row r="299" spans="1:13" ht="12.75" x14ac:dyDescent="0.2">
      <c r="A299" s="56">
        <v>1944</v>
      </c>
      <c r="B299" s="56">
        <v>3</v>
      </c>
      <c r="C299" s="67">
        <f t="shared" si="22"/>
        <v>16162</v>
      </c>
      <c r="D299" s="55">
        <v>12.1</v>
      </c>
      <c r="E299" s="55">
        <v>0.62</v>
      </c>
      <c r="F299" s="55">
        <v>0.93</v>
      </c>
      <c r="G299" s="55">
        <v>17.399999999999999</v>
      </c>
      <c r="H299" s="55" t="e">
        <f t="shared" si="27"/>
        <v>#REF!</v>
      </c>
      <c r="I299" s="55">
        <f>I297*10/12+I309*2/12</f>
        <v>2.4616666666666669</v>
      </c>
      <c r="J299" s="55">
        <f t="shared" si="24"/>
        <v>166.36039655172411</v>
      </c>
      <c r="K299" s="55">
        <f t="shared" si="25"/>
        <v>8.5242517241379296</v>
      </c>
      <c r="L299" s="55">
        <f t="shared" si="26"/>
        <v>12.786377586206896</v>
      </c>
      <c r="M299" s="55">
        <f t="shared" si="23"/>
        <v>11.224693196180677</v>
      </c>
    </row>
    <row r="300" spans="1:13" ht="12.75" x14ac:dyDescent="0.2">
      <c r="A300" s="56">
        <v>1944</v>
      </c>
      <c r="B300" s="56">
        <v>4</v>
      </c>
      <c r="C300" s="67">
        <f t="shared" si="22"/>
        <v>16192</v>
      </c>
      <c r="D300" s="55">
        <v>11.89</v>
      </c>
      <c r="E300" s="55">
        <v>0.62333300000000003</v>
      </c>
      <c r="F300" s="55">
        <v>0.92666700000000002</v>
      </c>
      <c r="G300" s="55">
        <v>17.5</v>
      </c>
      <c r="H300" s="55" t="e">
        <f t="shared" si="27"/>
        <v>#REF!</v>
      </c>
      <c r="I300" s="55">
        <f>I297*9/12+I309*3/12</f>
        <v>2.4525000000000001</v>
      </c>
      <c r="J300" s="55">
        <f t="shared" si="24"/>
        <v>162.53901771428571</v>
      </c>
      <c r="K300" s="55">
        <f t="shared" si="25"/>
        <v>8.5211045861142836</v>
      </c>
      <c r="L300" s="55">
        <f t="shared" si="26"/>
        <v>12.667749699599998</v>
      </c>
      <c r="M300" s="55">
        <f t="shared" si="23"/>
        <v>10.938275188239398</v>
      </c>
    </row>
    <row r="301" spans="1:13" ht="12.75" x14ac:dyDescent="0.2">
      <c r="A301" s="56">
        <v>1944</v>
      </c>
      <c r="B301" s="56">
        <v>5</v>
      </c>
      <c r="C301" s="67">
        <f t="shared" si="22"/>
        <v>16223</v>
      </c>
      <c r="D301" s="55">
        <v>12.1</v>
      </c>
      <c r="E301" s="55">
        <v>0.62666699999999997</v>
      </c>
      <c r="F301" s="55">
        <v>0.92333299999999996</v>
      </c>
      <c r="G301" s="55">
        <v>17.5</v>
      </c>
      <c r="H301" s="55" t="e">
        <f t="shared" si="27"/>
        <v>#REF!</v>
      </c>
      <c r="I301" s="55">
        <f>I297*8/12+I309*4/12</f>
        <v>2.4433333333333334</v>
      </c>
      <c r="J301" s="55">
        <f t="shared" si="24"/>
        <v>165.40976571428567</v>
      </c>
      <c r="K301" s="55">
        <f t="shared" si="25"/>
        <v>8.5666811281714264</v>
      </c>
      <c r="L301" s="55">
        <f t="shared" si="26"/>
        <v>12.622173157542854</v>
      </c>
      <c r="M301" s="55">
        <f t="shared" si="23"/>
        <v>11.103736936792615</v>
      </c>
    </row>
    <row r="302" spans="1:13" ht="12.75" x14ac:dyDescent="0.2">
      <c r="A302" s="56">
        <v>1944</v>
      </c>
      <c r="B302" s="56">
        <v>6</v>
      </c>
      <c r="C302" s="67">
        <f t="shared" si="22"/>
        <v>16253</v>
      </c>
      <c r="D302" s="55">
        <v>12.67</v>
      </c>
      <c r="E302" s="55">
        <v>0.63</v>
      </c>
      <c r="F302" s="55">
        <v>0.92</v>
      </c>
      <c r="G302" s="55">
        <v>17.600000000000001</v>
      </c>
      <c r="H302" s="55" t="e">
        <f t="shared" si="27"/>
        <v>#REF!</v>
      </c>
      <c r="I302" s="55">
        <f>I297*7/12+I309*5/12</f>
        <v>2.4341666666666666</v>
      </c>
      <c r="J302" s="55">
        <f t="shared" si="24"/>
        <v>172.2176948863636</v>
      </c>
      <c r="K302" s="55">
        <f t="shared" si="25"/>
        <v>8.5633107954545427</v>
      </c>
      <c r="L302" s="55">
        <f t="shared" si="26"/>
        <v>12.505152272727269</v>
      </c>
      <c r="M302" s="55">
        <f t="shared" si="23"/>
        <v>11.532785272532504</v>
      </c>
    </row>
    <row r="303" spans="1:13" ht="12.75" x14ac:dyDescent="0.2">
      <c r="A303" s="56">
        <v>1944</v>
      </c>
      <c r="B303" s="56">
        <v>7</v>
      </c>
      <c r="C303" s="67">
        <f t="shared" si="22"/>
        <v>16284</v>
      </c>
      <c r="D303" s="55">
        <v>13</v>
      </c>
      <c r="E303" s="55">
        <v>0.63333300000000003</v>
      </c>
      <c r="F303" s="55">
        <v>0.91333299999999995</v>
      </c>
      <c r="G303" s="55">
        <v>17.7</v>
      </c>
      <c r="H303" s="55" t="e">
        <f t="shared" si="27"/>
        <v>#REF!</v>
      </c>
      <c r="I303" s="55">
        <f>I297*6/12+I309*6/12</f>
        <v>2.4249999999999998</v>
      </c>
      <c r="J303" s="55">
        <f t="shared" si="24"/>
        <v>175.70491525423725</v>
      </c>
      <c r="K303" s="55">
        <f t="shared" si="25"/>
        <v>8.5599785455932196</v>
      </c>
      <c r="L303" s="55">
        <f t="shared" si="26"/>
        <v>12.344392104915251</v>
      </c>
      <c r="M303" s="55">
        <f t="shared" si="23"/>
        <v>11.738774750180715</v>
      </c>
    </row>
    <row r="304" spans="1:13" ht="12.75" x14ac:dyDescent="0.2">
      <c r="A304" s="56">
        <v>1944</v>
      </c>
      <c r="B304" s="56">
        <v>8</v>
      </c>
      <c r="C304" s="67">
        <f t="shared" si="22"/>
        <v>16315</v>
      </c>
      <c r="D304" s="55">
        <v>12.81</v>
      </c>
      <c r="E304" s="55">
        <v>0.63666699999999998</v>
      </c>
      <c r="F304" s="55">
        <v>0.906667</v>
      </c>
      <c r="G304" s="55">
        <v>17.7</v>
      </c>
      <c r="H304" s="55" t="e">
        <f t="shared" si="27"/>
        <v>#REF!</v>
      </c>
      <c r="I304" s="55">
        <f>I297*5/12+I309*7/12</f>
        <v>2.4158333333333335</v>
      </c>
      <c r="J304" s="55">
        <f t="shared" si="24"/>
        <v>173.13692033898303</v>
      </c>
      <c r="K304" s="55">
        <f t="shared" si="25"/>
        <v>8.605040098474575</v>
      </c>
      <c r="L304" s="55">
        <f t="shared" si="26"/>
        <v>12.254296030677963</v>
      </c>
      <c r="M304" s="55">
        <f t="shared" si="23"/>
        <v>11.541711674209219</v>
      </c>
    </row>
    <row r="305" spans="1:13" ht="12.75" x14ac:dyDescent="0.2">
      <c r="A305" s="56">
        <v>1944</v>
      </c>
      <c r="B305" s="56">
        <v>9</v>
      </c>
      <c r="C305" s="67">
        <f t="shared" si="22"/>
        <v>16345</v>
      </c>
      <c r="D305" s="55">
        <v>12.6</v>
      </c>
      <c r="E305" s="55">
        <v>0.64</v>
      </c>
      <c r="F305" s="55">
        <v>0.9</v>
      </c>
      <c r="G305" s="55">
        <v>17.7</v>
      </c>
      <c r="H305" s="55" t="e">
        <f t="shared" si="27"/>
        <v>#REF!</v>
      </c>
      <c r="I305" s="55">
        <f>I297*4/12+I309*8/12</f>
        <v>2.4066666666666667</v>
      </c>
      <c r="J305" s="55">
        <f t="shared" si="24"/>
        <v>170.2986101694915</v>
      </c>
      <c r="K305" s="55">
        <f t="shared" si="25"/>
        <v>8.6500881355932187</v>
      </c>
      <c r="L305" s="55">
        <f t="shared" si="26"/>
        <v>12.164186440677964</v>
      </c>
      <c r="M305" s="55">
        <f t="shared" si="23"/>
        <v>11.32856058469647</v>
      </c>
    </row>
    <row r="306" spans="1:13" ht="12.75" x14ac:dyDescent="0.2">
      <c r="A306" s="56">
        <v>1944</v>
      </c>
      <c r="B306" s="56">
        <v>1</v>
      </c>
      <c r="C306" s="67">
        <f t="shared" si="22"/>
        <v>16102</v>
      </c>
      <c r="D306" s="55">
        <v>12.91</v>
      </c>
      <c r="E306" s="55">
        <v>0.64</v>
      </c>
      <c r="F306" s="55">
        <v>0.91</v>
      </c>
      <c r="G306" s="55">
        <v>17.7</v>
      </c>
      <c r="H306" s="55" t="e">
        <f t="shared" si="27"/>
        <v>#REF!</v>
      </c>
      <c r="I306" s="55">
        <f>I297*3/12+I309*9/12</f>
        <v>2.3975</v>
      </c>
      <c r="J306" s="55">
        <f t="shared" si="24"/>
        <v>174.48849661016948</v>
      </c>
      <c r="K306" s="55">
        <f t="shared" si="25"/>
        <v>8.6500881355932187</v>
      </c>
      <c r="L306" s="55">
        <f t="shared" si="26"/>
        <v>12.299344067796609</v>
      </c>
      <c r="M306" s="55">
        <f t="shared" si="23"/>
        <v>11.583105186279122</v>
      </c>
    </row>
    <row r="307" spans="1:13" ht="12.75" x14ac:dyDescent="0.2">
      <c r="A307" s="56">
        <v>1944</v>
      </c>
      <c r="B307" s="56">
        <v>11</v>
      </c>
      <c r="C307" s="67">
        <f t="shared" si="22"/>
        <v>16406</v>
      </c>
      <c r="D307" s="55">
        <v>12.82</v>
      </c>
      <c r="E307" s="55">
        <v>0.64</v>
      </c>
      <c r="F307" s="55">
        <v>0.92</v>
      </c>
      <c r="G307" s="55">
        <v>17.7</v>
      </c>
      <c r="H307" s="55" t="e">
        <f t="shared" si="27"/>
        <v>#REF!</v>
      </c>
      <c r="I307" s="55">
        <f>I297*2/12+I309*10/12</f>
        <v>2.3883333333333336</v>
      </c>
      <c r="J307" s="55">
        <f t="shared" si="24"/>
        <v>173.27207796610168</v>
      </c>
      <c r="K307" s="55">
        <f t="shared" si="25"/>
        <v>8.6500881355932187</v>
      </c>
      <c r="L307" s="55">
        <f t="shared" si="26"/>
        <v>12.434501694915253</v>
      </c>
      <c r="M307" s="55">
        <f t="shared" si="23"/>
        <v>11.478459198055477</v>
      </c>
    </row>
    <row r="308" spans="1:13" ht="12.75" x14ac:dyDescent="0.2">
      <c r="A308" s="56">
        <v>1944</v>
      </c>
      <c r="B308" s="56">
        <v>12</v>
      </c>
      <c r="C308" s="67">
        <f t="shared" si="22"/>
        <v>16437</v>
      </c>
      <c r="D308" s="55">
        <v>13.1</v>
      </c>
      <c r="E308" s="55">
        <v>0.64</v>
      </c>
      <c r="F308" s="55">
        <v>0.93</v>
      </c>
      <c r="G308" s="55">
        <v>17.8</v>
      </c>
      <c r="H308" s="55" t="e">
        <f t="shared" si="27"/>
        <v>#REF!</v>
      </c>
      <c r="I308" s="55">
        <f>I297*1/12+I309*11/12</f>
        <v>2.3791666666666664</v>
      </c>
      <c r="J308" s="55">
        <f t="shared" si="24"/>
        <v>176.06179213483142</v>
      </c>
      <c r="K308" s="55">
        <f t="shared" si="25"/>
        <v>8.6014921348314584</v>
      </c>
      <c r="L308" s="55">
        <f t="shared" si="26"/>
        <v>12.499043258426964</v>
      </c>
      <c r="M308" s="55">
        <f t="shared" si="23"/>
        <v>11.638683593355125</v>
      </c>
    </row>
    <row r="309" spans="1:13" ht="12.75" x14ac:dyDescent="0.2">
      <c r="A309" s="56">
        <v>1945</v>
      </c>
      <c r="B309" s="56">
        <v>1</v>
      </c>
      <c r="C309" s="67">
        <f t="shared" si="22"/>
        <v>16468</v>
      </c>
      <c r="D309" s="55">
        <v>13.49</v>
      </c>
      <c r="E309" s="55">
        <v>0.64333300000000004</v>
      </c>
      <c r="F309" s="55">
        <v>0.94</v>
      </c>
      <c r="G309" s="55">
        <v>17.8</v>
      </c>
      <c r="H309" s="55" t="e">
        <f t="shared" si="27"/>
        <v>#REF!</v>
      </c>
      <c r="I309" s="55">
        <v>2.37</v>
      </c>
      <c r="J309" s="55">
        <f t="shared" si="24"/>
        <v>181.30332640449433</v>
      </c>
      <c r="K309" s="55">
        <f t="shared" si="25"/>
        <v>8.646287093089887</v>
      </c>
      <c r="L309" s="55">
        <f t="shared" si="26"/>
        <v>12.633441573033704</v>
      </c>
      <c r="M309" s="55">
        <f t="shared" si="23"/>
        <v>11.960463439806984</v>
      </c>
    </row>
    <row r="310" spans="1:13" ht="12.75" x14ac:dyDescent="0.2">
      <c r="A310" s="56">
        <v>1945</v>
      </c>
      <c r="B310" s="56">
        <v>2</v>
      </c>
      <c r="C310" s="67">
        <f t="shared" si="22"/>
        <v>16496</v>
      </c>
      <c r="D310" s="55">
        <v>13.94</v>
      </c>
      <c r="E310" s="55">
        <v>0.64666699999999999</v>
      </c>
      <c r="F310" s="55">
        <v>0.95</v>
      </c>
      <c r="G310" s="55">
        <v>17.8</v>
      </c>
      <c r="H310" s="55" t="e">
        <f t="shared" si="27"/>
        <v>#REF!</v>
      </c>
      <c r="I310" s="55">
        <f>I309*11/12+I321*1/12</f>
        <v>2.355</v>
      </c>
      <c r="J310" s="55">
        <f t="shared" si="24"/>
        <v>187.35125056179771</v>
      </c>
      <c r="K310" s="55">
        <f t="shared" si="25"/>
        <v>8.6910954911797731</v>
      </c>
      <c r="L310" s="55">
        <f t="shared" si="26"/>
        <v>12.767839887640445</v>
      </c>
      <c r="M310" s="55">
        <f t="shared" si="23"/>
        <v>12.341753548186311</v>
      </c>
    </row>
    <row r="311" spans="1:13" ht="12.75" x14ac:dyDescent="0.2">
      <c r="A311" s="56">
        <v>1945</v>
      </c>
      <c r="B311" s="56">
        <v>3</v>
      </c>
      <c r="C311" s="67">
        <f t="shared" si="22"/>
        <v>16527</v>
      </c>
      <c r="D311" s="55">
        <v>13.93</v>
      </c>
      <c r="E311" s="55">
        <v>0.65</v>
      </c>
      <c r="F311" s="55">
        <v>0.96</v>
      </c>
      <c r="G311" s="55">
        <v>17.8</v>
      </c>
      <c r="H311" s="55" t="e">
        <f t="shared" si="27"/>
        <v>#REF!</v>
      </c>
      <c r="I311" s="55">
        <f>I309*10/12+I321*2/12</f>
        <v>2.3400000000000003</v>
      </c>
      <c r="J311" s="55">
        <f t="shared" si="24"/>
        <v>187.21685224719099</v>
      </c>
      <c r="K311" s="55">
        <f t="shared" si="25"/>
        <v>8.7358904494381999</v>
      </c>
      <c r="L311" s="55">
        <f t="shared" si="26"/>
        <v>12.902238202247187</v>
      </c>
      <c r="M311" s="55">
        <f t="shared" si="23"/>
        <v>12.323310311389324</v>
      </c>
    </row>
    <row r="312" spans="1:13" ht="12.75" x14ac:dyDescent="0.2">
      <c r="A312" s="56">
        <v>1945</v>
      </c>
      <c r="B312" s="56">
        <v>4</v>
      </c>
      <c r="C312" s="67">
        <f t="shared" si="22"/>
        <v>16557</v>
      </c>
      <c r="D312" s="55">
        <v>14.28</v>
      </c>
      <c r="E312" s="55">
        <v>0.65</v>
      </c>
      <c r="F312" s="55">
        <v>0.973333</v>
      </c>
      <c r="G312" s="55">
        <v>17.8</v>
      </c>
      <c r="H312" s="55" t="e">
        <f t="shared" si="27"/>
        <v>#REF!</v>
      </c>
      <c r="I312" s="55">
        <f>I309*9/12+I321*3/12</f>
        <v>2.3250000000000002</v>
      </c>
      <c r="J312" s="55">
        <f t="shared" si="24"/>
        <v>191.92079325842693</v>
      </c>
      <c r="K312" s="55">
        <f t="shared" si="25"/>
        <v>8.7358904494381999</v>
      </c>
      <c r="L312" s="55">
        <f t="shared" si="26"/>
        <v>13.081431475112357</v>
      </c>
      <c r="M312" s="55">
        <f t="shared" si="23"/>
        <v>12.631867236563071</v>
      </c>
    </row>
    <row r="313" spans="1:13" ht="12.75" x14ac:dyDescent="0.2">
      <c r="A313" s="56">
        <v>1945</v>
      </c>
      <c r="B313" s="56">
        <v>5</v>
      </c>
      <c r="C313" s="67">
        <f t="shared" si="22"/>
        <v>16588</v>
      </c>
      <c r="D313" s="55">
        <v>14.82</v>
      </c>
      <c r="E313" s="55">
        <v>0.65</v>
      </c>
      <c r="F313" s="55">
        <v>0.98666699999999996</v>
      </c>
      <c r="G313" s="55">
        <v>17.899999999999999</v>
      </c>
      <c r="H313" s="55" t="e">
        <f t="shared" si="27"/>
        <v>#REF!</v>
      </c>
      <c r="I313" s="55">
        <f>I309*8/12+I321*4/12</f>
        <v>2.31</v>
      </c>
      <c r="J313" s="55">
        <f t="shared" si="24"/>
        <v>198.06557430167595</v>
      </c>
      <c r="K313" s="55">
        <f t="shared" si="25"/>
        <v>8.6870865921787708</v>
      </c>
      <c r="L313" s="55">
        <f t="shared" si="26"/>
        <v>13.186556410223462</v>
      </c>
      <c r="M313" s="55">
        <f t="shared" si="23"/>
        <v>13.036560628785349</v>
      </c>
    </row>
    <row r="314" spans="1:13" ht="12.75" x14ac:dyDescent="0.2">
      <c r="A314" s="56">
        <v>1945</v>
      </c>
      <c r="B314" s="56">
        <v>6</v>
      </c>
      <c r="C314" s="67">
        <f t="shared" si="22"/>
        <v>16618</v>
      </c>
      <c r="D314" s="55">
        <v>15.09</v>
      </c>
      <c r="E314" s="55">
        <v>0.65</v>
      </c>
      <c r="F314" s="55">
        <v>1</v>
      </c>
      <c r="G314" s="55">
        <v>18.100000000000001</v>
      </c>
      <c r="H314" s="55" t="e">
        <f t="shared" si="27"/>
        <v>#REF!</v>
      </c>
      <c r="I314" s="55">
        <f>I309*7/12+I321*5/12</f>
        <v>2.2949999999999999</v>
      </c>
      <c r="J314" s="55">
        <f t="shared" si="24"/>
        <v>199.44561381215465</v>
      </c>
      <c r="K314" s="55">
        <f t="shared" si="25"/>
        <v>8.5910966850828707</v>
      </c>
      <c r="L314" s="55">
        <f t="shared" si="26"/>
        <v>13.217071823204417</v>
      </c>
      <c r="M314" s="55">
        <f t="shared" si="23"/>
        <v>13.130223361406051</v>
      </c>
    </row>
    <row r="315" spans="1:13" ht="12.75" x14ac:dyDescent="0.2">
      <c r="A315" s="56">
        <v>1945</v>
      </c>
      <c r="B315" s="56">
        <v>7</v>
      </c>
      <c r="C315" s="67">
        <f t="shared" si="22"/>
        <v>16649</v>
      </c>
      <c r="D315" s="55">
        <v>14.78</v>
      </c>
      <c r="E315" s="55">
        <v>0.65333300000000005</v>
      </c>
      <c r="F315" s="55">
        <v>0.99666699999999997</v>
      </c>
      <c r="G315" s="55">
        <v>18.100000000000001</v>
      </c>
      <c r="H315" s="55" t="e">
        <f t="shared" si="27"/>
        <v>#REF!</v>
      </c>
      <c r="I315" s="55">
        <f>I309*6/12+I321*6/12</f>
        <v>2.2800000000000002</v>
      </c>
      <c r="J315" s="55">
        <f t="shared" si="24"/>
        <v>195.34832154696127</v>
      </c>
      <c r="K315" s="55">
        <f t="shared" si="25"/>
        <v>8.6351491854696114</v>
      </c>
      <c r="L315" s="55">
        <f t="shared" si="26"/>
        <v>13.173019322817677</v>
      </c>
      <c r="M315" s="55">
        <f t="shared" si="23"/>
        <v>12.867028443009154</v>
      </c>
    </row>
    <row r="316" spans="1:13" ht="12.75" x14ac:dyDescent="0.2">
      <c r="A316" s="56">
        <v>1945</v>
      </c>
      <c r="B316" s="56">
        <v>8</v>
      </c>
      <c r="C316" s="67">
        <f t="shared" si="22"/>
        <v>16680</v>
      </c>
      <c r="D316" s="55">
        <v>14.83</v>
      </c>
      <c r="E316" s="55">
        <v>0.656667</v>
      </c>
      <c r="F316" s="55">
        <v>0.99333300000000002</v>
      </c>
      <c r="G316" s="55">
        <v>18.100000000000001</v>
      </c>
      <c r="H316" s="55" t="e">
        <f t="shared" si="27"/>
        <v>#REF!</v>
      </c>
      <c r="I316" s="55">
        <f>I309*5/12+I321*7/12</f>
        <v>2.2650000000000001</v>
      </c>
      <c r="J316" s="55">
        <f t="shared" si="24"/>
        <v>196.00917513812149</v>
      </c>
      <c r="K316" s="55">
        <f t="shared" si="25"/>
        <v>8.6792149029281749</v>
      </c>
      <c r="L316" s="55">
        <f t="shared" si="26"/>
        <v>13.128953605359113</v>
      </c>
      <c r="M316" s="55">
        <f t="shared" si="23"/>
        <v>12.915378562256738</v>
      </c>
    </row>
    <row r="317" spans="1:13" ht="12.75" x14ac:dyDescent="0.2">
      <c r="A317" s="56">
        <v>1945</v>
      </c>
      <c r="B317" s="56">
        <v>9</v>
      </c>
      <c r="C317" s="67">
        <f t="shared" si="22"/>
        <v>16710</v>
      </c>
      <c r="D317" s="55">
        <v>15.84</v>
      </c>
      <c r="E317" s="55">
        <v>0.66</v>
      </c>
      <c r="F317" s="55">
        <v>0.99</v>
      </c>
      <c r="G317" s="55">
        <v>18.100000000000001</v>
      </c>
      <c r="H317" s="55" t="e">
        <f t="shared" si="27"/>
        <v>#REF!</v>
      </c>
      <c r="I317" s="55">
        <f>I309*4/12+I321*8/12</f>
        <v>2.25</v>
      </c>
      <c r="J317" s="55">
        <f t="shared" si="24"/>
        <v>209.35841767955796</v>
      </c>
      <c r="K317" s="55">
        <f t="shared" si="25"/>
        <v>8.7232674033149156</v>
      </c>
      <c r="L317" s="55">
        <f t="shared" si="26"/>
        <v>13.084901104972372</v>
      </c>
      <c r="M317" s="55">
        <f t="shared" si="23"/>
        <v>13.798264951719778</v>
      </c>
    </row>
    <row r="318" spans="1:13" ht="12.75" x14ac:dyDescent="0.2">
      <c r="A318" s="56">
        <v>1945</v>
      </c>
      <c r="B318" s="56">
        <v>1</v>
      </c>
      <c r="C318" s="67">
        <f t="shared" ref="C318:C381" si="28">EOMONTH(DATE(A318,B318,1),0)</f>
        <v>16468</v>
      </c>
      <c r="D318" s="55">
        <v>16.5</v>
      </c>
      <c r="E318" s="55">
        <v>0.66</v>
      </c>
      <c r="F318" s="55">
        <v>0.98</v>
      </c>
      <c r="G318" s="55">
        <v>18.100000000000001</v>
      </c>
      <c r="H318" s="55" t="e">
        <f t="shared" si="27"/>
        <v>#REF!</v>
      </c>
      <c r="I318" s="55">
        <f>I309*3/12+I321*9/12</f>
        <v>2.2350000000000003</v>
      </c>
      <c r="J318" s="55">
        <f t="shared" si="24"/>
        <v>218.08168508287287</v>
      </c>
      <c r="K318" s="55">
        <f t="shared" si="25"/>
        <v>8.7232674033149156</v>
      </c>
      <c r="L318" s="55">
        <f t="shared" si="26"/>
        <v>12.952730386740328</v>
      </c>
      <c r="M318" s="55">
        <f t="shared" si="23"/>
        <v>14.374662675391335</v>
      </c>
    </row>
    <row r="319" spans="1:13" ht="12.75" x14ac:dyDescent="0.2">
      <c r="A319" s="56">
        <v>1945</v>
      </c>
      <c r="B319" s="56">
        <v>11</v>
      </c>
      <c r="C319" s="67">
        <f t="shared" si="28"/>
        <v>16771</v>
      </c>
      <c r="D319" s="55">
        <v>17.04</v>
      </c>
      <c r="E319" s="55">
        <v>0.66</v>
      </c>
      <c r="F319" s="55">
        <v>0.97</v>
      </c>
      <c r="G319" s="55">
        <v>18.100000000000001</v>
      </c>
      <c r="H319" s="55" t="e">
        <f t="shared" si="27"/>
        <v>#REF!</v>
      </c>
      <c r="I319" s="55">
        <f>I309*2/12+I321*10/12</f>
        <v>2.2199999999999998</v>
      </c>
      <c r="J319" s="55">
        <f t="shared" si="24"/>
        <v>225.21890386740324</v>
      </c>
      <c r="K319" s="55">
        <f t="shared" si="25"/>
        <v>8.7232674033149156</v>
      </c>
      <c r="L319" s="55">
        <f t="shared" si="26"/>
        <v>12.820559668508283</v>
      </c>
      <c r="M319" s="55">
        <f t="shared" si="23"/>
        <v>14.847702661876779</v>
      </c>
    </row>
    <row r="320" spans="1:13" ht="12.75" x14ac:dyDescent="0.2">
      <c r="A320" s="56">
        <v>1945</v>
      </c>
      <c r="B320" s="56">
        <v>12</v>
      </c>
      <c r="C320" s="67">
        <f t="shared" si="28"/>
        <v>16802</v>
      </c>
      <c r="D320" s="55">
        <v>17.329999999999998</v>
      </c>
      <c r="E320" s="55">
        <v>0.66</v>
      </c>
      <c r="F320" s="55">
        <v>0.96</v>
      </c>
      <c r="G320" s="55">
        <v>18.2</v>
      </c>
      <c r="H320" s="55" t="e">
        <f t="shared" si="27"/>
        <v>#REF!</v>
      </c>
      <c r="I320" s="55">
        <f>I309*1/12+I321*11/12</f>
        <v>2.2050000000000001</v>
      </c>
      <c r="J320" s="55">
        <f t="shared" si="24"/>
        <v>227.79332802197797</v>
      </c>
      <c r="K320" s="55">
        <f t="shared" si="25"/>
        <v>8.6753373626373627</v>
      </c>
      <c r="L320" s="55">
        <f t="shared" si="26"/>
        <v>12.618672527472524</v>
      </c>
      <c r="M320" s="55">
        <f t="shared" si="23"/>
        <v>15.020347474739957</v>
      </c>
    </row>
    <row r="321" spans="1:13" ht="12.75" x14ac:dyDescent="0.2">
      <c r="A321" s="56">
        <v>1946</v>
      </c>
      <c r="B321" s="56">
        <v>1</v>
      </c>
      <c r="C321" s="67">
        <f t="shared" si="28"/>
        <v>16833</v>
      </c>
      <c r="D321" s="55">
        <v>18.02</v>
      </c>
      <c r="E321" s="55">
        <v>0.66666700000000001</v>
      </c>
      <c r="F321" s="55">
        <v>0.94</v>
      </c>
      <c r="G321" s="55">
        <v>18.2</v>
      </c>
      <c r="H321" s="55" t="e">
        <f t="shared" si="27"/>
        <v>#REF!</v>
      </c>
      <c r="I321" s="55">
        <v>2.19</v>
      </c>
      <c r="J321" s="55">
        <f t="shared" si="24"/>
        <v>236.86299890109885</v>
      </c>
      <c r="K321" s="55">
        <f t="shared" si="25"/>
        <v>8.7629714144505488</v>
      </c>
      <c r="L321" s="55">
        <f t="shared" si="26"/>
        <v>12.355783516483514</v>
      </c>
      <c r="M321" s="55">
        <f t="shared" ref="M321:M384" si="29">J321/AVERAGE(L201:L320)</f>
        <v>15.62316317776166</v>
      </c>
    </row>
    <row r="322" spans="1:13" ht="12.75" x14ac:dyDescent="0.2">
      <c r="A322" s="56">
        <v>1946</v>
      </c>
      <c r="B322" s="56">
        <v>2</v>
      </c>
      <c r="C322" s="67">
        <f t="shared" si="28"/>
        <v>16861</v>
      </c>
      <c r="D322" s="55">
        <v>18.07</v>
      </c>
      <c r="E322" s="55">
        <v>0.67333299999999996</v>
      </c>
      <c r="F322" s="55">
        <v>0.92</v>
      </c>
      <c r="G322" s="55">
        <v>18.100000000000001</v>
      </c>
      <c r="H322" s="55" t="e">
        <f t="shared" si="27"/>
        <v>#REF!</v>
      </c>
      <c r="I322" s="55">
        <f>I321*11/12+I333*1/12</f>
        <v>2.1949999999999998</v>
      </c>
      <c r="J322" s="55">
        <f t="shared" si="24"/>
        <v>238.83248784530383</v>
      </c>
      <c r="K322" s="55">
        <f t="shared" si="25"/>
        <v>8.8994906219336993</v>
      </c>
      <c r="L322" s="55">
        <f t="shared" si="26"/>
        <v>12.159706077348064</v>
      </c>
      <c r="M322" s="55">
        <f t="shared" si="29"/>
        <v>15.7616665258019</v>
      </c>
    </row>
    <row r="323" spans="1:13" ht="12.75" x14ac:dyDescent="0.2">
      <c r="A323" s="56">
        <v>1946</v>
      </c>
      <c r="B323" s="56">
        <v>3</v>
      </c>
      <c r="C323" s="67">
        <f t="shared" si="28"/>
        <v>16892</v>
      </c>
      <c r="D323" s="55">
        <v>17.53</v>
      </c>
      <c r="E323" s="55">
        <v>0.68</v>
      </c>
      <c r="F323" s="55">
        <v>0.9</v>
      </c>
      <c r="G323" s="55">
        <v>18.3</v>
      </c>
      <c r="H323" s="55" t="e">
        <f t="shared" si="27"/>
        <v>#REF!</v>
      </c>
      <c r="I323" s="55">
        <f>I321*10/12+I333*2/12</f>
        <v>2.2000000000000002</v>
      </c>
      <c r="J323" s="55">
        <f t="shared" si="24"/>
        <v>229.16308032786884</v>
      </c>
      <c r="K323" s="55">
        <f t="shared" si="25"/>
        <v>8.8893836065573755</v>
      </c>
      <c r="L323" s="55">
        <f t="shared" si="26"/>
        <v>11.765360655737702</v>
      </c>
      <c r="M323" s="55">
        <f t="shared" si="29"/>
        <v>15.134873415142529</v>
      </c>
    </row>
    <row r="324" spans="1:13" ht="12.75" x14ac:dyDescent="0.2">
      <c r="A324" s="56">
        <v>1946</v>
      </c>
      <c r="B324" s="56">
        <v>4</v>
      </c>
      <c r="C324" s="67">
        <f t="shared" si="28"/>
        <v>16922</v>
      </c>
      <c r="D324" s="55">
        <v>18.66</v>
      </c>
      <c r="E324" s="55">
        <v>0.68</v>
      </c>
      <c r="F324" s="55">
        <v>0.88</v>
      </c>
      <c r="G324" s="55">
        <v>18.399999999999999</v>
      </c>
      <c r="H324" s="55" t="e">
        <f t="shared" si="27"/>
        <v>#REF!</v>
      </c>
      <c r="I324" s="55">
        <f>I321*9/12+I333*3/12</f>
        <v>2.2050000000000001</v>
      </c>
      <c r="J324" s="55">
        <f t="shared" si="24"/>
        <v>242.60940978260868</v>
      </c>
      <c r="K324" s="55">
        <f t="shared" si="25"/>
        <v>8.8410717391304345</v>
      </c>
      <c r="L324" s="55">
        <f t="shared" si="26"/>
        <v>11.441386956521738</v>
      </c>
      <c r="M324" s="55">
        <f t="shared" si="29"/>
        <v>16.04084238621591</v>
      </c>
    </row>
    <row r="325" spans="1:13" ht="12.75" x14ac:dyDescent="0.2">
      <c r="A325" s="56">
        <v>1946</v>
      </c>
      <c r="B325" s="56">
        <v>5</v>
      </c>
      <c r="C325" s="67">
        <f t="shared" si="28"/>
        <v>16953</v>
      </c>
      <c r="D325" s="55">
        <v>18.7</v>
      </c>
      <c r="E325" s="55">
        <v>0.68</v>
      </c>
      <c r="F325" s="55">
        <v>0.86</v>
      </c>
      <c r="G325" s="55">
        <v>18.5</v>
      </c>
      <c r="H325" s="55" t="e">
        <f t="shared" si="27"/>
        <v>#REF!</v>
      </c>
      <c r="I325" s="55">
        <f>I321*8/12+I333*4/12</f>
        <v>2.21</v>
      </c>
      <c r="J325" s="55">
        <f t="shared" si="24"/>
        <v>241.81525945945941</v>
      </c>
      <c r="K325" s="55">
        <f t="shared" si="25"/>
        <v>8.7932821621621606</v>
      </c>
      <c r="L325" s="55">
        <f t="shared" si="26"/>
        <v>11.120915675675672</v>
      </c>
      <c r="M325" s="55">
        <f t="shared" si="29"/>
        <v>16.013723170832172</v>
      </c>
    </row>
    <row r="326" spans="1:13" ht="12.75" x14ac:dyDescent="0.2">
      <c r="A326" s="56">
        <v>1946</v>
      </c>
      <c r="B326" s="56">
        <v>6</v>
      </c>
      <c r="C326" s="67">
        <f t="shared" si="28"/>
        <v>16983</v>
      </c>
      <c r="D326" s="55">
        <v>18.579999999999998</v>
      </c>
      <c r="E326" s="55">
        <v>0.68</v>
      </c>
      <c r="F326" s="55">
        <v>0.84</v>
      </c>
      <c r="G326" s="55">
        <v>18.7</v>
      </c>
      <c r="H326" s="55" t="e">
        <f t="shared" si="27"/>
        <v>#REF!</v>
      </c>
      <c r="I326" s="55">
        <f>I321*7/12+I333*5/12</f>
        <v>2.2149999999999999</v>
      </c>
      <c r="J326" s="55">
        <f t="shared" si="24"/>
        <v>237.69384064171118</v>
      </c>
      <c r="K326" s="55">
        <f t="shared" si="25"/>
        <v>8.6992363636363628</v>
      </c>
      <c r="L326" s="55">
        <f t="shared" si="26"/>
        <v>10.746115508021388</v>
      </c>
      <c r="M326" s="55">
        <f t="shared" si="29"/>
        <v>15.773186880128737</v>
      </c>
    </row>
    <row r="327" spans="1:13" ht="12.75" x14ac:dyDescent="0.2">
      <c r="A327" s="56">
        <v>1946</v>
      </c>
      <c r="B327" s="56">
        <v>7</v>
      </c>
      <c r="C327" s="67">
        <f t="shared" si="28"/>
        <v>17014</v>
      </c>
      <c r="D327" s="55">
        <v>18.05</v>
      </c>
      <c r="E327" s="55">
        <v>0.68333299999999997</v>
      </c>
      <c r="F327" s="55">
        <v>0.85666699999999996</v>
      </c>
      <c r="G327" s="55">
        <v>19.8</v>
      </c>
      <c r="H327" s="55" t="e">
        <f t="shared" si="27"/>
        <v>#REF!</v>
      </c>
      <c r="I327" s="55">
        <f>I321*6/12+I333*6/12</f>
        <v>2.2199999999999998</v>
      </c>
      <c r="J327" s="55">
        <f t="shared" si="24"/>
        <v>218.08502272727267</v>
      </c>
      <c r="K327" s="55">
        <f t="shared" si="25"/>
        <v>8.2562156695454529</v>
      </c>
      <c r="L327" s="55">
        <f t="shared" si="26"/>
        <v>10.350484330454542</v>
      </c>
      <c r="M327" s="55">
        <f t="shared" si="29"/>
        <v>14.508136111909067</v>
      </c>
    </row>
    <row r="328" spans="1:13" ht="12.75" x14ac:dyDescent="0.2">
      <c r="A328" s="56">
        <v>1946</v>
      </c>
      <c r="B328" s="56">
        <v>8</v>
      </c>
      <c r="C328" s="67">
        <f t="shared" si="28"/>
        <v>17045</v>
      </c>
      <c r="D328" s="55">
        <v>17.7</v>
      </c>
      <c r="E328" s="55">
        <v>0.68666700000000003</v>
      </c>
      <c r="F328" s="55">
        <v>0.87333300000000003</v>
      </c>
      <c r="G328" s="55">
        <v>20.2</v>
      </c>
      <c r="H328" s="55" t="e">
        <f t="shared" si="27"/>
        <v>#REF!</v>
      </c>
      <c r="I328" s="55">
        <f>I321*5/12+I333*7/12</f>
        <v>2.2250000000000001</v>
      </c>
      <c r="J328" s="55">
        <f t="shared" si="24"/>
        <v>209.62145049504946</v>
      </c>
      <c r="K328" s="55">
        <f t="shared" si="25"/>
        <v>8.1322108783663367</v>
      </c>
      <c r="L328" s="55">
        <f t="shared" si="26"/>
        <v>10.342900012722771</v>
      </c>
      <c r="M328" s="55">
        <f t="shared" si="29"/>
        <v>13.98493930994276</v>
      </c>
    </row>
    <row r="329" spans="1:13" ht="12.75" x14ac:dyDescent="0.2">
      <c r="A329" s="56">
        <v>1946</v>
      </c>
      <c r="B329" s="56">
        <v>9</v>
      </c>
      <c r="C329" s="67">
        <f t="shared" si="28"/>
        <v>17075</v>
      </c>
      <c r="D329" s="55">
        <v>15.09</v>
      </c>
      <c r="E329" s="55">
        <v>0.69</v>
      </c>
      <c r="F329" s="55">
        <v>0.89</v>
      </c>
      <c r="G329" s="55">
        <v>20.399999999999999</v>
      </c>
      <c r="H329" s="55" t="e">
        <f t="shared" si="27"/>
        <v>#REF!</v>
      </c>
      <c r="I329" s="55">
        <f>I321*4/12+I333*8/12</f>
        <v>2.23</v>
      </c>
      <c r="J329" s="55">
        <f t="shared" ref="J329:J392" si="30">D329*$G$1144/G329</f>
        <v>176.95909852941173</v>
      </c>
      <c r="K329" s="55">
        <f t="shared" ref="K329:K392" si="31">E329*$G$1144/G329</f>
        <v>8.0915691176470581</v>
      </c>
      <c r="L329" s="55">
        <f t="shared" ref="L329:L392" si="32">F329*$G$1144/G329</f>
        <v>10.436951470588234</v>
      </c>
      <c r="M329" s="55">
        <f t="shared" si="29"/>
        <v>11.841267540149632</v>
      </c>
    </row>
    <row r="330" spans="1:13" ht="12.75" x14ac:dyDescent="0.2">
      <c r="A330" s="56">
        <v>1946</v>
      </c>
      <c r="B330" s="56">
        <v>1</v>
      </c>
      <c r="C330" s="67">
        <f t="shared" si="28"/>
        <v>16833</v>
      </c>
      <c r="D330" s="55">
        <v>14.75</v>
      </c>
      <c r="E330" s="55">
        <v>0.69666700000000004</v>
      </c>
      <c r="F330" s="55">
        <v>0.94666700000000004</v>
      </c>
      <c r="G330" s="55">
        <v>20.8</v>
      </c>
      <c r="H330" s="55" t="e">
        <f t="shared" ref="H330:H393" si="33">H329+1/12</f>
        <v>#REF!</v>
      </c>
      <c r="I330" s="55">
        <f>I321*3/12+I333*9/12</f>
        <v>2.2349999999999999</v>
      </c>
      <c r="J330" s="55">
        <f t="shared" si="30"/>
        <v>169.64556490384612</v>
      </c>
      <c r="K330" s="55">
        <f t="shared" si="31"/>
        <v>8.0126418145673064</v>
      </c>
      <c r="L330" s="55">
        <f t="shared" si="32"/>
        <v>10.887990372259614</v>
      </c>
      <c r="M330" s="55">
        <f t="shared" si="29"/>
        <v>11.387602961765049</v>
      </c>
    </row>
    <row r="331" spans="1:13" ht="12.75" x14ac:dyDescent="0.2">
      <c r="A331" s="56">
        <v>1946</v>
      </c>
      <c r="B331" s="56">
        <v>11</v>
      </c>
      <c r="C331" s="67">
        <f t="shared" si="28"/>
        <v>17136</v>
      </c>
      <c r="D331" s="55">
        <v>14.69</v>
      </c>
      <c r="E331" s="55">
        <v>0.70333299999999999</v>
      </c>
      <c r="F331" s="55">
        <v>1.0033300000000001</v>
      </c>
      <c r="G331" s="55">
        <v>21.3</v>
      </c>
      <c r="H331" s="55" t="e">
        <f t="shared" si="33"/>
        <v>#REF!</v>
      </c>
      <c r="I331" s="55">
        <f>I321*2/12+I333*10/12</f>
        <v>2.2400000000000002</v>
      </c>
      <c r="J331" s="55">
        <f t="shared" si="30"/>
        <v>164.98939014084502</v>
      </c>
      <c r="K331" s="55">
        <f t="shared" si="31"/>
        <v>7.8994201998591533</v>
      </c>
      <c r="L331" s="55">
        <f t="shared" si="32"/>
        <v>11.268809040845069</v>
      </c>
      <c r="M331" s="55">
        <f t="shared" si="29"/>
        <v>11.110043656743292</v>
      </c>
    </row>
    <row r="332" spans="1:13" ht="12.75" x14ac:dyDescent="0.2">
      <c r="A332" s="56">
        <v>1946</v>
      </c>
      <c r="B332" s="56">
        <v>12</v>
      </c>
      <c r="C332" s="67">
        <f t="shared" si="28"/>
        <v>17167</v>
      </c>
      <c r="D332" s="55">
        <v>15.13</v>
      </c>
      <c r="E332" s="55">
        <v>0.71</v>
      </c>
      <c r="F332" s="55">
        <v>1.06</v>
      </c>
      <c r="G332" s="55">
        <v>21.5</v>
      </c>
      <c r="H332" s="55" t="e">
        <f t="shared" si="33"/>
        <v>#REF!</v>
      </c>
      <c r="I332" s="55">
        <f>I321*1/12+I333*11/12</f>
        <v>2.2450000000000001</v>
      </c>
      <c r="J332" s="55">
        <f t="shared" si="30"/>
        <v>168.35045441860464</v>
      </c>
      <c r="K332" s="55">
        <f t="shared" si="31"/>
        <v>7.9001204651162773</v>
      </c>
      <c r="L332" s="55">
        <f t="shared" si="32"/>
        <v>11.794546046511627</v>
      </c>
      <c r="M332" s="55">
        <f t="shared" si="29"/>
        <v>11.372779425862705</v>
      </c>
    </row>
    <row r="333" spans="1:13" ht="12.75" x14ac:dyDescent="0.2">
      <c r="A333" s="56">
        <v>1947</v>
      </c>
      <c r="B333" s="56">
        <v>1</v>
      </c>
      <c r="C333" s="67">
        <f t="shared" si="28"/>
        <v>17198</v>
      </c>
      <c r="D333" s="55">
        <v>15.21</v>
      </c>
      <c r="E333" s="55">
        <v>0.71333299999999999</v>
      </c>
      <c r="F333" s="55">
        <v>1.1299999999999999</v>
      </c>
      <c r="G333" s="55">
        <v>21.5</v>
      </c>
      <c r="H333" s="55" t="e">
        <f t="shared" si="33"/>
        <v>#REF!</v>
      </c>
      <c r="I333" s="55">
        <v>2.25</v>
      </c>
      <c r="J333" s="55">
        <f t="shared" si="30"/>
        <v>169.24060883720927</v>
      </c>
      <c r="K333" s="55">
        <f t="shared" si="31"/>
        <v>7.937206523581394</v>
      </c>
      <c r="L333" s="55">
        <f t="shared" si="32"/>
        <v>12.573431162790694</v>
      </c>
      <c r="M333" s="55">
        <f t="shared" si="29"/>
        <v>11.469296334735574</v>
      </c>
    </row>
    <row r="334" spans="1:13" ht="12.75" x14ac:dyDescent="0.2">
      <c r="A334" s="56">
        <v>1947</v>
      </c>
      <c r="B334" s="56">
        <v>2</v>
      </c>
      <c r="C334" s="67">
        <f t="shared" si="28"/>
        <v>17226</v>
      </c>
      <c r="D334" s="55">
        <v>15.8</v>
      </c>
      <c r="E334" s="55">
        <v>0.71666700000000005</v>
      </c>
      <c r="F334" s="55">
        <v>1.2</v>
      </c>
      <c r="G334" s="55">
        <v>21.5</v>
      </c>
      <c r="H334" s="55" t="e">
        <f t="shared" si="33"/>
        <v>#REF!</v>
      </c>
      <c r="I334" s="55">
        <f>I333*11/12+I345*1/12</f>
        <v>2.2658333333333331</v>
      </c>
      <c r="J334" s="55">
        <f t="shared" si="30"/>
        <v>175.8054976744186</v>
      </c>
      <c r="K334" s="55">
        <f t="shared" si="31"/>
        <v>7.9743037089767439</v>
      </c>
      <c r="L334" s="55">
        <f t="shared" si="32"/>
        <v>13.352316279069765</v>
      </c>
      <c r="M334" s="55">
        <f t="shared" si="29"/>
        <v>11.949565314209437</v>
      </c>
    </row>
    <row r="335" spans="1:13" ht="12.75" x14ac:dyDescent="0.2">
      <c r="A335" s="56">
        <v>1947</v>
      </c>
      <c r="B335" s="56">
        <v>3</v>
      </c>
      <c r="C335" s="67">
        <f t="shared" si="28"/>
        <v>17257</v>
      </c>
      <c r="D335" s="55">
        <v>15.16</v>
      </c>
      <c r="E335" s="55">
        <v>0.72</v>
      </c>
      <c r="F335" s="55">
        <v>1.27</v>
      </c>
      <c r="G335" s="55">
        <v>21.9</v>
      </c>
      <c r="H335" s="55" t="e">
        <f t="shared" si="33"/>
        <v>#REF!</v>
      </c>
      <c r="I335" s="55">
        <f>I333*10/12+I345*2/12</f>
        <v>2.2816666666666667</v>
      </c>
      <c r="J335" s="55">
        <f t="shared" si="30"/>
        <v>165.60327123287669</v>
      </c>
      <c r="K335" s="55">
        <f t="shared" si="31"/>
        <v>7.865063013698629</v>
      </c>
      <c r="L335" s="55">
        <f t="shared" si="32"/>
        <v>13.873097260273971</v>
      </c>
      <c r="M335" s="55">
        <f t="shared" si="29"/>
        <v>11.28790309650128</v>
      </c>
    </row>
    <row r="336" spans="1:13" ht="12.75" x14ac:dyDescent="0.2">
      <c r="A336" s="56">
        <v>1947</v>
      </c>
      <c r="B336" s="56">
        <v>4</v>
      </c>
      <c r="C336" s="67">
        <f t="shared" si="28"/>
        <v>17287</v>
      </c>
      <c r="D336" s="55">
        <v>14.6</v>
      </c>
      <c r="E336" s="55">
        <v>0.73333300000000001</v>
      </c>
      <c r="F336" s="55">
        <v>1.32667</v>
      </c>
      <c r="G336" s="55">
        <v>21.9</v>
      </c>
      <c r="H336" s="55" t="e">
        <f t="shared" si="33"/>
        <v>#REF!</v>
      </c>
      <c r="I336" s="55">
        <f>I333*9/12+I345*3/12</f>
        <v>2.2974999999999999</v>
      </c>
      <c r="J336" s="55">
        <f t="shared" si="30"/>
        <v>159.48599999999999</v>
      </c>
      <c r="K336" s="55">
        <f t="shared" si="31"/>
        <v>8.0107086875342457</v>
      </c>
      <c r="L336" s="55">
        <f t="shared" si="32"/>
        <v>14.492143261643836</v>
      </c>
      <c r="M336" s="55">
        <f t="shared" si="29"/>
        <v>10.90082512639267</v>
      </c>
    </row>
    <row r="337" spans="1:13" ht="12.75" x14ac:dyDescent="0.2">
      <c r="A337" s="56">
        <v>1947</v>
      </c>
      <c r="B337" s="56">
        <v>5</v>
      </c>
      <c r="C337" s="67">
        <f t="shared" si="28"/>
        <v>17318</v>
      </c>
      <c r="D337" s="55">
        <v>14.34</v>
      </c>
      <c r="E337" s="55">
        <v>0.74666699999999997</v>
      </c>
      <c r="F337" s="55">
        <v>1.3833299999999999</v>
      </c>
      <c r="G337" s="55">
        <v>21.9</v>
      </c>
      <c r="H337" s="55" t="e">
        <f t="shared" si="33"/>
        <v>#REF!</v>
      </c>
      <c r="I337" s="55">
        <f>I333*8/12+I345*4/12</f>
        <v>2.3133333333333335</v>
      </c>
      <c r="J337" s="55">
        <f t="shared" si="30"/>
        <v>156.64583835616438</v>
      </c>
      <c r="K337" s="55">
        <f t="shared" si="31"/>
        <v>8.1563652850684925</v>
      </c>
      <c r="L337" s="55">
        <f t="shared" si="32"/>
        <v>15.111080026027393</v>
      </c>
      <c r="M337" s="55">
        <f t="shared" si="29"/>
        <v>10.733674273688537</v>
      </c>
    </row>
    <row r="338" spans="1:13" ht="12.75" x14ac:dyDescent="0.2">
      <c r="A338" s="56">
        <v>1947</v>
      </c>
      <c r="B338" s="56">
        <v>6</v>
      </c>
      <c r="C338" s="67">
        <f t="shared" si="28"/>
        <v>17348</v>
      </c>
      <c r="D338" s="55">
        <v>14.84</v>
      </c>
      <c r="E338" s="55">
        <v>0.76</v>
      </c>
      <c r="F338" s="55">
        <v>1.44</v>
      </c>
      <c r="G338" s="55">
        <v>22</v>
      </c>
      <c r="H338" s="55" t="e">
        <f t="shared" si="33"/>
        <v>#REF!</v>
      </c>
      <c r="I338" s="55">
        <f>I333*7/12+I345*5/12</f>
        <v>2.3291666666666666</v>
      </c>
      <c r="J338" s="55">
        <f t="shared" si="30"/>
        <v>161.37083454545453</v>
      </c>
      <c r="K338" s="55">
        <f t="shared" si="31"/>
        <v>8.2642745454545441</v>
      </c>
      <c r="L338" s="55">
        <f t="shared" si="32"/>
        <v>15.658625454545451</v>
      </c>
      <c r="M338" s="55">
        <f t="shared" si="29"/>
        <v>11.082715855052093</v>
      </c>
    </row>
    <row r="339" spans="1:13" ht="12.75" x14ac:dyDescent="0.2">
      <c r="A339" s="56">
        <v>1947</v>
      </c>
      <c r="B339" s="56">
        <v>7</v>
      </c>
      <c r="C339" s="67">
        <f t="shared" si="28"/>
        <v>17379</v>
      </c>
      <c r="D339" s="55">
        <v>15.77</v>
      </c>
      <c r="E339" s="55">
        <v>0.77</v>
      </c>
      <c r="F339" s="55">
        <v>1.4766699999999999</v>
      </c>
      <c r="G339" s="55">
        <v>22.2</v>
      </c>
      <c r="H339" s="55" t="e">
        <f t="shared" si="33"/>
        <v>#REF!</v>
      </c>
      <c r="I339" s="55">
        <f>I333*6/12+I345*6/12</f>
        <v>2.3449999999999998</v>
      </c>
      <c r="J339" s="55">
        <f t="shared" si="30"/>
        <v>169.9387986486486</v>
      </c>
      <c r="K339" s="55">
        <f t="shared" si="31"/>
        <v>8.2975824324324314</v>
      </c>
      <c r="L339" s="55">
        <f t="shared" si="32"/>
        <v>15.912715649999996</v>
      </c>
      <c r="M339" s="55">
        <f t="shared" si="29"/>
        <v>11.696446553354363</v>
      </c>
    </row>
    <row r="340" spans="1:13" ht="12.75" x14ac:dyDescent="0.2">
      <c r="A340" s="56">
        <v>1947</v>
      </c>
      <c r="B340" s="56">
        <v>8</v>
      </c>
      <c r="C340" s="67">
        <f t="shared" si="28"/>
        <v>17410</v>
      </c>
      <c r="D340" s="55">
        <v>15.46</v>
      </c>
      <c r="E340" s="55">
        <v>0.78</v>
      </c>
      <c r="F340" s="55">
        <v>1.5133300000000001</v>
      </c>
      <c r="G340" s="55">
        <v>22.5</v>
      </c>
      <c r="H340" s="55" t="e">
        <f t="shared" si="33"/>
        <v>#REF!</v>
      </c>
      <c r="I340" s="55">
        <f>I333*5/12+I345*7/12</f>
        <v>2.3608333333333329</v>
      </c>
      <c r="J340" s="55">
        <f t="shared" si="30"/>
        <v>164.376904</v>
      </c>
      <c r="K340" s="55">
        <f t="shared" si="31"/>
        <v>8.293272</v>
      </c>
      <c r="L340" s="55">
        <f t="shared" si="32"/>
        <v>16.090329891999996</v>
      </c>
      <c r="M340" s="55">
        <f t="shared" si="29"/>
        <v>11.33747235532983</v>
      </c>
    </row>
    <row r="341" spans="1:13" ht="12.75" x14ac:dyDescent="0.2">
      <c r="A341" s="56">
        <v>1947</v>
      </c>
      <c r="B341" s="56">
        <v>9</v>
      </c>
      <c r="C341" s="67">
        <f t="shared" si="28"/>
        <v>17440</v>
      </c>
      <c r="D341" s="55">
        <v>15.06</v>
      </c>
      <c r="E341" s="55">
        <v>0.79</v>
      </c>
      <c r="F341" s="55">
        <v>1.55</v>
      </c>
      <c r="G341" s="55">
        <v>23</v>
      </c>
      <c r="H341" s="55" t="e">
        <f t="shared" si="33"/>
        <v>#REF!</v>
      </c>
      <c r="I341" s="55">
        <f>I333*4/12+I345*8/12</f>
        <v>2.3766666666666669</v>
      </c>
      <c r="J341" s="55">
        <f t="shared" si="30"/>
        <v>156.64298869565215</v>
      </c>
      <c r="K341" s="55">
        <f t="shared" si="31"/>
        <v>8.2169960869565219</v>
      </c>
      <c r="L341" s="55">
        <f t="shared" si="32"/>
        <v>16.121954347826087</v>
      </c>
      <c r="M341" s="55">
        <f t="shared" si="29"/>
        <v>10.827463017228835</v>
      </c>
    </row>
    <row r="342" spans="1:13" ht="12.75" x14ac:dyDescent="0.2">
      <c r="A342" s="56">
        <v>1947</v>
      </c>
      <c r="B342" s="56">
        <v>1</v>
      </c>
      <c r="C342" s="67">
        <f t="shared" si="28"/>
        <v>17198</v>
      </c>
      <c r="D342" s="55">
        <v>15.45</v>
      </c>
      <c r="E342" s="55">
        <v>0.80666700000000002</v>
      </c>
      <c r="F342" s="55">
        <v>1.57</v>
      </c>
      <c r="G342" s="55">
        <v>23</v>
      </c>
      <c r="H342" s="55" t="e">
        <f t="shared" si="33"/>
        <v>#REF!</v>
      </c>
      <c r="I342" s="55">
        <f>I333*3/12+I345*9/12</f>
        <v>2.3925000000000001</v>
      </c>
      <c r="J342" s="55">
        <f t="shared" si="30"/>
        <v>160.69948043478257</v>
      </c>
      <c r="K342" s="55">
        <f t="shared" si="31"/>
        <v>8.3903539018695632</v>
      </c>
      <c r="L342" s="55">
        <f t="shared" si="32"/>
        <v>16.329979565217389</v>
      </c>
      <c r="M342" s="55">
        <f t="shared" si="29"/>
        <v>11.132662042754788</v>
      </c>
    </row>
    <row r="343" spans="1:13" ht="12.75" x14ac:dyDescent="0.2">
      <c r="A343" s="56">
        <v>1947</v>
      </c>
      <c r="B343" s="56">
        <v>11</v>
      </c>
      <c r="C343" s="67">
        <f t="shared" si="28"/>
        <v>17501</v>
      </c>
      <c r="D343" s="55">
        <v>15.27</v>
      </c>
      <c r="E343" s="55">
        <v>0.82333299999999998</v>
      </c>
      <c r="F343" s="55">
        <v>1.59</v>
      </c>
      <c r="G343" s="55">
        <v>23.1</v>
      </c>
      <c r="H343" s="55" t="e">
        <f t="shared" si="33"/>
        <v>#REF!</v>
      </c>
      <c r="I343" s="55">
        <f>I333*2/12+I345*10/12</f>
        <v>2.4083333333333332</v>
      </c>
      <c r="J343" s="55">
        <f t="shared" si="30"/>
        <v>158.13968961038958</v>
      </c>
      <c r="K343" s="55">
        <f t="shared" si="31"/>
        <v>8.5266290154545441</v>
      </c>
      <c r="L343" s="55">
        <f t="shared" si="32"/>
        <v>16.466411688311688</v>
      </c>
      <c r="M343" s="55">
        <f t="shared" si="29"/>
        <v>10.975407324839068</v>
      </c>
    </row>
    <row r="344" spans="1:13" ht="12.75" x14ac:dyDescent="0.2">
      <c r="A344" s="56">
        <v>1947</v>
      </c>
      <c r="B344" s="56">
        <v>12</v>
      </c>
      <c r="C344" s="67">
        <f t="shared" si="28"/>
        <v>17532</v>
      </c>
      <c r="D344" s="55">
        <v>15.03</v>
      </c>
      <c r="E344" s="55">
        <v>0.84</v>
      </c>
      <c r="F344" s="55">
        <v>1.61</v>
      </c>
      <c r="G344" s="55">
        <v>23.4</v>
      </c>
      <c r="H344" s="55" t="e">
        <f t="shared" si="33"/>
        <v>#REF!</v>
      </c>
      <c r="I344" s="55">
        <f>I333*1/12+I345*11/12</f>
        <v>2.4241666666666668</v>
      </c>
      <c r="J344" s="55">
        <f t="shared" si="30"/>
        <v>153.65862692307689</v>
      </c>
      <c r="K344" s="55">
        <f t="shared" si="31"/>
        <v>8.5877076923076903</v>
      </c>
      <c r="L344" s="55">
        <f t="shared" si="32"/>
        <v>16.459773076923078</v>
      </c>
      <c r="M344" s="55">
        <f t="shared" si="29"/>
        <v>10.680912531969186</v>
      </c>
    </row>
    <row r="345" spans="1:13" ht="12.75" x14ac:dyDescent="0.2">
      <c r="A345" s="56">
        <v>1948</v>
      </c>
      <c r="B345" s="56">
        <v>1</v>
      </c>
      <c r="C345" s="67">
        <f t="shared" si="28"/>
        <v>17563</v>
      </c>
      <c r="D345" s="55">
        <v>14.83</v>
      </c>
      <c r="E345" s="55">
        <v>0.843333</v>
      </c>
      <c r="F345" s="55">
        <v>1.64333</v>
      </c>
      <c r="G345" s="55">
        <v>23.7</v>
      </c>
      <c r="H345" s="55" t="e">
        <f t="shared" si="33"/>
        <v>#REF!</v>
      </c>
      <c r="I345" s="55">
        <v>2.44</v>
      </c>
      <c r="J345" s="55">
        <f t="shared" si="30"/>
        <v>149.69477088607593</v>
      </c>
      <c r="K345" s="55">
        <f t="shared" si="31"/>
        <v>8.512646002405063</v>
      </c>
      <c r="L345" s="55">
        <f t="shared" si="32"/>
        <v>16.587856226582275</v>
      </c>
      <c r="M345" s="55">
        <f t="shared" si="29"/>
        <v>10.419342657320325</v>
      </c>
    </row>
    <row r="346" spans="1:13" ht="12.75" x14ac:dyDescent="0.2">
      <c r="A346" s="56">
        <v>1948</v>
      </c>
      <c r="B346" s="56">
        <v>2</v>
      </c>
      <c r="C346" s="67">
        <f t="shared" si="28"/>
        <v>17592</v>
      </c>
      <c r="D346" s="55">
        <v>14.1</v>
      </c>
      <c r="E346" s="55">
        <v>0.84666699999999995</v>
      </c>
      <c r="F346" s="55">
        <v>1.6766700000000001</v>
      </c>
      <c r="G346" s="55">
        <v>23.5</v>
      </c>
      <c r="H346" s="55" t="e">
        <f t="shared" si="33"/>
        <v>#REF!</v>
      </c>
      <c r="I346" s="55">
        <f>I345*11/12+I357*1/12</f>
        <v>2.4291666666666667</v>
      </c>
      <c r="J346" s="55">
        <f t="shared" si="30"/>
        <v>143.53739999999996</v>
      </c>
      <c r="K346" s="55">
        <f t="shared" si="31"/>
        <v>8.6190340316170193</v>
      </c>
      <c r="L346" s="55">
        <f t="shared" si="32"/>
        <v>17.068429252340422</v>
      </c>
      <c r="M346" s="55">
        <f t="shared" si="29"/>
        <v>9.999761169144179</v>
      </c>
    </row>
    <row r="347" spans="1:13" ht="12.75" x14ac:dyDescent="0.2">
      <c r="A347" s="56">
        <v>1948</v>
      </c>
      <c r="B347" s="56">
        <v>3</v>
      </c>
      <c r="C347" s="67">
        <f t="shared" si="28"/>
        <v>17623</v>
      </c>
      <c r="D347" s="55">
        <v>14.3</v>
      </c>
      <c r="E347" s="55">
        <v>0.85</v>
      </c>
      <c r="F347" s="55">
        <v>1.71</v>
      </c>
      <c r="G347" s="55">
        <v>23.4</v>
      </c>
      <c r="H347" s="55" t="e">
        <f t="shared" si="33"/>
        <v>#REF!</v>
      </c>
      <c r="I347" s="55">
        <f>I345*10/12+I357*2/12</f>
        <v>2.418333333333333</v>
      </c>
      <c r="J347" s="55">
        <f t="shared" si="30"/>
        <v>146.19550000000001</v>
      </c>
      <c r="K347" s="55">
        <f t="shared" si="31"/>
        <v>8.6899423076923057</v>
      </c>
      <c r="L347" s="55">
        <f t="shared" si="32"/>
        <v>17.482119230769229</v>
      </c>
      <c r="M347" s="55">
        <f t="shared" si="29"/>
        <v>10.186680609489676</v>
      </c>
    </row>
    <row r="348" spans="1:13" ht="12.75" x14ac:dyDescent="0.2">
      <c r="A348" s="56">
        <v>1948</v>
      </c>
      <c r="B348" s="56">
        <v>4</v>
      </c>
      <c r="C348" s="67">
        <f t="shared" si="28"/>
        <v>17653</v>
      </c>
      <c r="D348" s="55">
        <v>15.4</v>
      </c>
      <c r="E348" s="55">
        <v>0.85</v>
      </c>
      <c r="F348" s="55">
        <v>1.76</v>
      </c>
      <c r="G348" s="55">
        <v>23.8</v>
      </c>
      <c r="H348" s="55" t="e">
        <f t="shared" si="33"/>
        <v>#REF!</v>
      </c>
      <c r="I348" s="55">
        <f>I345*9/12+I357*3/12</f>
        <v>2.4075000000000002</v>
      </c>
      <c r="J348" s="55">
        <f t="shared" si="30"/>
        <v>154.79523529411762</v>
      </c>
      <c r="K348" s="55">
        <f t="shared" si="31"/>
        <v>8.5438928571428541</v>
      </c>
      <c r="L348" s="55">
        <f t="shared" si="32"/>
        <v>17.69088403361344</v>
      </c>
      <c r="M348" s="55">
        <f t="shared" si="29"/>
        <v>10.779484482024618</v>
      </c>
    </row>
    <row r="349" spans="1:13" ht="12.75" x14ac:dyDescent="0.2">
      <c r="A349" s="56">
        <v>1948</v>
      </c>
      <c r="B349" s="56">
        <v>5</v>
      </c>
      <c r="C349" s="67">
        <f t="shared" si="28"/>
        <v>17684</v>
      </c>
      <c r="D349" s="55">
        <v>16.149999999999999</v>
      </c>
      <c r="E349" s="55">
        <v>0.85</v>
      </c>
      <c r="F349" s="55">
        <v>1.81</v>
      </c>
      <c r="G349" s="55">
        <v>23.9</v>
      </c>
      <c r="H349" s="55" t="e">
        <f t="shared" si="33"/>
        <v>#REF!</v>
      </c>
      <c r="I349" s="55">
        <f>I345*8/12+I357*4/12</f>
        <v>2.3966666666666665</v>
      </c>
      <c r="J349" s="55">
        <f t="shared" si="30"/>
        <v>161.65474267782423</v>
      </c>
      <c r="K349" s="55">
        <f t="shared" si="31"/>
        <v>8.5081443514644342</v>
      </c>
      <c r="L349" s="55">
        <f t="shared" si="32"/>
        <v>18.117342677824265</v>
      </c>
      <c r="M349" s="55">
        <f t="shared" si="29"/>
        <v>11.241032697984435</v>
      </c>
    </row>
    <row r="350" spans="1:13" ht="12.75" x14ac:dyDescent="0.2">
      <c r="A350" s="56">
        <v>1948</v>
      </c>
      <c r="B350" s="56">
        <v>6</v>
      </c>
      <c r="C350" s="67">
        <f t="shared" si="28"/>
        <v>17714</v>
      </c>
      <c r="D350" s="55">
        <v>16.82</v>
      </c>
      <c r="E350" s="55">
        <v>0.85</v>
      </c>
      <c r="F350" s="55">
        <v>1.86</v>
      </c>
      <c r="G350" s="55">
        <v>24.1</v>
      </c>
      <c r="H350" s="55" t="e">
        <f t="shared" si="33"/>
        <v>#REF!</v>
      </c>
      <c r="I350" s="55">
        <f>I345*7/12+I357*5/12</f>
        <v>2.3858333333333333</v>
      </c>
      <c r="J350" s="55">
        <f t="shared" si="30"/>
        <v>166.9639742738589</v>
      </c>
      <c r="K350" s="55">
        <f t="shared" si="31"/>
        <v>8.4375373443983381</v>
      </c>
      <c r="L350" s="55">
        <f t="shared" si="32"/>
        <v>18.46331701244813</v>
      </c>
      <c r="M350" s="55">
        <f t="shared" si="29"/>
        <v>11.583895756523841</v>
      </c>
    </row>
    <row r="351" spans="1:13" ht="12.75" x14ac:dyDescent="0.2">
      <c r="A351" s="56">
        <v>1948</v>
      </c>
      <c r="B351" s="56">
        <v>7</v>
      </c>
      <c r="C351" s="67">
        <f t="shared" si="28"/>
        <v>17745</v>
      </c>
      <c r="D351" s="55">
        <v>16.420000000000002</v>
      </c>
      <c r="E351" s="55">
        <v>0.85666699999999996</v>
      </c>
      <c r="F351" s="55">
        <v>1.93</v>
      </c>
      <c r="G351" s="55">
        <v>24.4</v>
      </c>
      <c r="H351" s="55" t="e">
        <f t="shared" si="33"/>
        <v>#REF!</v>
      </c>
      <c r="I351" s="55">
        <f>I345*6/12+I357*6/12</f>
        <v>2.375</v>
      </c>
      <c r="J351" s="55">
        <f t="shared" si="30"/>
        <v>160.98935163934428</v>
      </c>
      <c r="K351" s="55">
        <f t="shared" si="31"/>
        <v>8.3991635140573759</v>
      </c>
      <c r="L351" s="55">
        <f t="shared" si="32"/>
        <v>18.922621721311472</v>
      </c>
      <c r="M351" s="55">
        <f t="shared" si="29"/>
        <v>11.134621739180933</v>
      </c>
    </row>
    <row r="352" spans="1:13" ht="12.75" x14ac:dyDescent="0.2">
      <c r="A352" s="56">
        <v>1948</v>
      </c>
      <c r="B352" s="56">
        <v>8</v>
      </c>
      <c r="C352" s="67">
        <f t="shared" si="28"/>
        <v>17776</v>
      </c>
      <c r="D352" s="55">
        <v>15.94</v>
      </c>
      <c r="E352" s="55">
        <v>0.86333300000000002</v>
      </c>
      <c r="F352" s="55">
        <v>2</v>
      </c>
      <c r="G352" s="55">
        <v>24.5</v>
      </c>
      <c r="H352" s="55" t="e">
        <f t="shared" si="33"/>
        <v>#REF!</v>
      </c>
      <c r="I352" s="55">
        <f>I345*5/12+I357*7/12</f>
        <v>2.3641666666666667</v>
      </c>
      <c r="J352" s="55">
        <f t="shared" si="30"/>
        <v>155.64531673469384</v>
      </c>
      <c r="K352" s="55">
        <f t="shared" si="31"/>
        <v>8.4299710308979581</v>
      </c>
      <c r="L352" s="55">
        <f t="shared" si="32"/>
        <v>19.52889795918367</v>
      </c>
      <c r="M352" s="55">
        <f t="shared" si="29"/>
        <v>10.723556662478133</v>
      </c>
    </row>
    <row r="353" spans="1:13" ht="12.75" x14ac:dyDescent="0.2">
      <c r="A353" s="56">
        <v>1948</v>
      </c>
      <c r="B353" s="56">
        <v>9</v>
      </c>
      <c r="C353" s="67">
        <f t="shared" si="28"/>
        <v>17806</v>
      </c>
      <c r="D353" s="55">
        <v>15.76</v>
      </c>
      <c r="E353" s="55">
        <v>0.87</v>
      </c>
      <c r="F353" s="55">
        <v>2.0699999999999998</v>
      </c>
      <c r="G353" s="55">
        <v>24.5</v>
      </c>
      <c r="H353" s="55" t="e">
        <f t="shared" si="33"/>
        <v>#REF!</v>
      </c>
      <c r="I353" s="55">
        <f>I345*4/12+I357*8/12</f>
        <v>2.3533333333333335</v>
      </c>
      <c r="J353" s="55">
        <f t="shared" si="30"/>
        <v>153.88771591836732</v>
      </c>
      <c r="K353" s="55">
        <f t="shared" si="31"/>
        <v>8.4950706122448967</v>
      </c>
      <c r="L353" s="55">
        <f t="shared" si="32"/>
        <v>20.212409387755098</v>
      </c>
      <c r="M353" s="55">
        <f t="shared" si="29"/>
        <v>10.55301368939916</v>
      </c>
    </row>
    <row r="354" spans="1:13" ht="12.75" x14ac:dyDescent="0.2">
      <c r="A354" s="56">
        <v>1948</v>
      </c>
      <c r="B354" s="56">
        <v>1</v>
      </c>
      <c r="C354" s="67">
        <f t="shared" si="28"/>
        <v>17563</v>
      </c>
      <c r="D354" s="55">
        <v>16.190000000000001</v>
      </c>
      <c r="E354" s="55">
        <v>0.89</v>
      </c>
      <c r="F354" s="55">
        <v>2.1433300000000002</v>
      </c>
      <c r="G354" s="55">
        <v>24.4</v>
      </c>
      <c r="H354" s="55" t="e">
        <f t="shared" si="33"/>
        <v>#REF!</v>
      </c>
      <c r="I354" s="55">
        <f>I345*3/12+I357*9/12</f>
        <v>2.3424999999999998</v>
      </c>
      <c r="J354" s="55">
        <f t="shared" si="30"/>
        <v>158.73432418032786</v>
      </c>
      <c r="K354" s="55">
        <f t="shared" si="31"/>
        <v>8.7259758196721293</v>
      </c>
      <c r="L354" s="55">
        <f t="shared" si="32"/>
        <v>21.014208711885246</v>
      </c>
      <c r="M354" s="55">
        <f t="shared" si="29"/>
        <v>10.825409809169495</v>
      </c>
    </row>
    <row r="355" spans="1:13" ht="12.75" x14ac:dyDescent="0.2">
      <c r="A355" s="56">
        <v>1948</v>
      </c>
      <c r="B355" s="56">
        <v>11</v>
      </c>
      <c r="C355" s="67">
        <f t="shared" si="28"/>
        <v>17867</v>
      </c>
      <c r="D355" s="55">
        <v>15.29</v>
      </c>
      <c r="E355" s="55">
        <v>0.91</v>
      </c>
      <c r="F355" s="55">
        <v>2.2166700000000001</v>
      </c>
      <c r="G355" s="55">
        <v>24.2</v>
      </c>
      <c r="H355" s="55" t="e">
        <f t="shared" si="33"/>
        <v>#REF!</v>
      </c>
      <c r="I355" s="55">
        <f>I345*2/12+I357*10/12</f>
        <v>2.3316666666666666</v>
      </c>
      <c r="J355" s="55">
        <f t="shared" si="30"/>
        <v>151.14923181818179</v>
      </c>
      <c r="K355" s="55">
        <f t="shared" si="31"/>
        <v>8.9958012396694205</v>
      </c>
      <c r="L355" s="55">
        <f t="shared" si="32"/>
        <v>21.912882125206611</v>
      </c>
      <c r="M355" s="55">
        <f t="shared" si="29"/>
        <v>10.248096205635569</v>
      </c>
    </row>
    <row r="356" spans="1:13" ht="12.75" x14ac:dyDescent="0.2">
      <c r="A356" s="56">
        <v>1948</v>
      </c>
      <c r="B356" s="56">
        <v>12</v>
      </c>
      <c r="C356" s="67">
        <f t="shared" si="28"/>
        <v>17898</v>
      </c>
      <c r="D356" s="55">
        <v>15.19</v>
      </c>
      <c r="E356" s="55">
        <v>0.93</v>
      </c>
      <c r="F356" s="55">
        <v>2.29</v>
      </c>
      <c r="G356" s="55">
        <v>24.1</v>
      </c>
      <c r="H356" s="55" t="e">
        <f t="shared" si="33"/>
        <v>#REF!</v>
      </c>
      <c r="I356" s="55">
        <f>I345*1/12+I357*11/12</f>
        <v>2.3208333333333333</v>
      </c>
      <c r="J356" s="55">
        <f t="shared" si="30"/>
        <v>150.78375560165972</v>
      </c>
      <c r="K356" s="55">
        <f t="shared" si="31"/>
        <v>9.2316585062240648</v>
      </c>
      <c r="L356" s="55">
        <f t="shared" si="32"/>
        <v>22.731718257261406</v>
      </c>
      <c r="M356" s="55">
        <f t="shared" si="29"/>
        <v>10.159652938900916</v>
      </c>
    </row>
    <row r="357" spans="1:13" ht="12.75" x14ac:dyDescent="0.2">
      <c r="A357" s="56">
        <v>1949</v>
      </c>
      <c r="B357" s="56">
        <v>1</v>
      </c>
      <c r="C357" s="67">
        <f t="shared" si="28"/>
        <v>17929</v>
      </c>
      <c r="D357" s="55">
        <v>15.36</v>
      </c>
      <c r="E357" s="55">
        <v>0.94666700000000004</v>
      </c>
      <c r="F357" s="55">
        <v>2.3199999999999998</v>
      </c>
      <c r="G357" s="55">
        <v>24</v>
      </c>
      <c r="H357" s="55" t="e">
        <f t="shared" si="33"/>
        <v>#REF!</v>
      </c>
      <c r="I357" s="55">
        <v>2.31</v>
      </c>
      <c r="J357" s="55">
        <f t="shared" si="30"/>
        <v>153.10655999999997</v>
      </c>
      <c r="K357" s="55">
        <f t="shared" si="31"/>
        <v>9.4362583226249992</v>
      </c>
      <c r="L357" s="55">
        <f t="shared" si="32"/>
        <v>23.125469999999993</v>
      </c>
      <c r="M357" s="55">
        <f t="shared" si="29"/>
        <v>10.24828575803898</v>
      </c>
    </row>
    <row r="358" spans="1:13" ht="12.75" x14ac:dyDescent="0.2">
      <c r="A358" s="56">
        <v>1949</v>
      </c>
      <c r="B358" s="56">
        <v>2</v>
      </c>
      <c r="C358" s="67">
        <f t="shared" si="28"/>
        <v>17957</v>
      </c>
      <c r="D358" s="55">
        <v>14.77</v>
      </c>
      <c r="E358" s="55">
        <v>0.96333299999999999</v>
      </c>
      <c r="F358" s="55">
        <v>2.35</v>
      </c>
      <c r="G358" s="55">
        <v>23.8</v>
      </c>
      <c r="H358" s="55" t="e">
        <f t="shared" si="33"/>
        <v>#REF!</v>
      </c>
      <c r="I358" s="55">
        <f>I357*11/12+I369*1/12</f>
        <v>2.3108333333333335</v>
      </c>
      <c r="J358" s="55">
        <f t="shared" si="30"/>
        <v>148.46270294117645</v>
      </c>
      <c r="K358" s="55">
        <f t="shared" si="31"/>
        <v>9.6830752208823512</v>
      </c>
      <c r="L358" s="55">
        <f t="shared" si="32"/>
        <v>23.621350840336131</v>
      </c>
      <c r="M358" s="55">
        <f t="shared" si="29"/>
        <v>9.8725171405700571</v>
      </c>
    </row>
    <row r="359" spans="1:13" ht="12.75" x14ac:dyDescent="0.2">
      <c r="A359" s="56">
        <v>1949</v>
      </c>
      <c r="B359" s="56">
        <v>3</v>
      </c>
      <c r="C359" s="67">
        <f t="shared" si="28"/>
        <v>17988</v>
      </c>
      <c r="D359" s="55">
        <v>14.91</v>
      </c>
      <c r="E359" s="55">
        <v>0.98</v>
      </c>
      <c r="F359" s="55">
        <v>2.38</v>
      </c>
      <c r="G359" s="55">
        <v>23.8</v>
      </c>
      <c r="H359" s="55" t="e">
        <f t="shared" si="33"/>
        <v>#REF!</v>
      </c>
      <c r="I359" s="55">
        <f>I357*10/12+I369*2/12</f>
        <v>2.3116666666666665</v>
      </c>
      <c r="J359" s="55">
        <f t="shared" si="30"/>
        <v>149.86993235294113</v>
      </c>
      <c r="K359" s="55">
        <f t="shared" si="31"/>
        <v>9.850605882352939</v>
      </c>
      <c r="L359" s="55">
        <f t="shared" si="32"/>
        <v>23.922899999999991</v>
      </c>
      <c r="M359" s="55">
        <f t="shared" si="29"/>
        <v>9.9013324912409164</v>
      </c>
    </row>
    <row r="360" spans="1:13" ht="12.75" x14ac:dyDescent="0.2">
      <c r="A360" s="56">
        <v>1949</v>
      </c>
      <c r="B360" s="56">
        <v>4</v>
      </c>
      <c r="C360" s="67">
        <f t="shared" si="28"/>
        <v>18018</v>
      </c>
      <c r="D360" s="55">
        <v>14.89</v>
      </c>
      <c r="E360" s="55">
        <v>0.99333300000000002</v>
      </c>
      <c r="F360" s="55">
        <v>2.3866700000000001</v>
      </c>
      <c r="G360" s="55">
        <v>23.9</v>
      </c>
      <c r="H360" s="55" t="e">
        <f t="shared" si="33"/>
        <v>#REF!</v>
      </c>
      <c r="I360" s="55">
        <f>I357*9/12+I369*3/12</f>
        <v>2.3125</v>
      </c>
      <c r="J360" s="55">
        <f t="shared" si="30"/>
        <v>149.04266987447699</v>
      </c>
      <c r="K360" s="55">
        <f t="shared" si="31"/>
        <v>9.9428477094979062</v>
      </c>
      <c r="L360" s="55">
        <f t="shared" si="32"/>
        <v>23.889568093305439</v>
      </c>
      <c r="M360" s="55">
        <f t="shared" si="29"/>
        <v>9.7836398675440552</v>
      </c>
    </row>
    <row r="361" spans="1:13" ht="12.75" x14ac:dyDescent="0.2">
      <c r="A361" s="56">
        <v>1949</v>
      </c>
      <c r="B361" s="56">
        <v>5</v>
      </c>
      <c r="C361" s="67">
        <f t="shared" si="28"/>
        <v>18049</v>
      </c>
      <c r="D361" s="55">
        <v>14.78</v>
      </c>
      <c r="E361" s="55">
        <v>1.00667</v>
      </c>
      <c r="F361" s="55">
        <v>2.3933300000000002</v>
      </c>
      <c r="G361" s="55">
        <v>23.8</v>
      </c>
      <c r="H361" s="55" t="e">
        <f t="shared" si="33"/>
        <v>#REF!</v>
      </c>
      <c r="I361" s="55">
        <f>I357*8/12+I369*4/12</f>
        <v>2.3133333333333335</v>
      </c>
      <c r="J361" s="55">
        <f t="shared" si="30"/>
        <v>148.56321932773108</v>
      </c>
      <c r="K361" s="55">
        <f t="shared" si="31"/>
        <v>10.118683085294116</v>
      </c>
      <c r="L361" s="55">
        <f t="shared" si="32"/>
        <v>24.056888343277304</v>
      </c>
      <c r="M361" s="55">
        <f t="shared" si="29"/>
        <v>9.6922950863958128</v>
      </c>
    </row>
    <row r="362" spans="1:13" ht="12.75" x14ac:dyDescent="0.2">
      <c r="A362" s="56">
        <v>1949</v>
      </c>
      <c r="B362" s="56">
        <v>6</v>
      </c>
      <c r="C362" s="67">
        <f t="shared" si="28"/>
        <v>18079</v>
      </c>
      <c r="D362" s="55">
        <v>13.97</v>
      </c>
      <c r="E362" s="55">
        <v>1.02</v>
      </c>
      <c r="F362" s="55">
        <v>2.4</v>
      </c>
      <c r="G362" s="55">
        <v>23.9</v>
      </c>
      <c r="H362" s="55" t="e">
        <f t="shared" si="33"/>
        <v>#REF!</v>
      </c>
      <c r="I362" s="55">
        <f>I357*7/12+I369*5/12</f>
        <v>2.3141666666666669</v>
      </c>
      <c r="J362" s="55">
        <f t="shared" si="30"/>
        <v>139.83385481171547</v>
      </c>
      <c r="K362" s="55">
        <f t="shared" si="31"/>
        <v>10.209773221757322</v>
      </c>
      <c r="L362" s="55">
        <f t="shared" si="32"/>
        <v>24.022995815899577</v>
      </c>
      <c r="M362" s="55">
        <f t="shared" si="29"/>
        <v>9.067718943419532</v>
      </c>
    </row>
    <row r="363" spans="1:13" ht="12.75" x14ac:dyDescent="0.2">
      <c r="A363" s="56">
        <v>1949</v>
      </c>
      <c r="B363" s="56">
        <v>7</v>
      </c>
      <c r="C363" s="67">
        <f t="shared" si="28"/>
        <v>18110</v>
      </c>
      <c r="D363" s="55">
        <v>14.76</v>
      </c>
      <c r="E363" s="55">
        <v>1.02667</v>
      </c>
      <c r="F363" s="55">
        <v>2.3966699999999999</v>
      </c>
      <c r="G363" s="55">
        <v>23.7</v>
      </c>
      <c r="H363" s="55" t="e">
        <f t="shared" si="33"/>
        <v>#REF!</v>
      </c>
      <c r="I363" s="55">
        <f>I357*6/12+I369*6/12</f>
        <v>2.3149999999999999</v>
      </c>
      <c r="J363" s="55">
        <f t="shared" si="30"/>
        <v>148.98818734177212</v>
      </c>
      <c r="K363" s="55">
        <f t="shared" si="31"/>
        <v>10.363258963291138</v>
      </c>
      <c r="L363" s="55">
        <f t="shared" si="32"/>
        <v>24.192108330379739</v>
      </c>
      <c r="M363" s="55">
        <f t="shared" si="29"/>
        <v>9.6050380933639214</v>
      </c>
    </row>
    <row r="364" spans="1:13" ht="12.75" x14ac:dyDescent="0.2">
      <c r="A364" s="56">
        <v>1949</v>
      </c>
      <c r="B364" s="56">
        <v>8</v>
      </c>
      <c r="C364" s="67">
        <f t="shared" si="28"/>
        <v>18141</v>
      </c>
      <c r="D364" s="55">
        <v>15.29</v>
      </c>
      <c r="E364" s="55">
        <v>1.0333300000000001</v>
      </c>
      <c r="F364" s="55">
        <v>2.3933300000000002</v>
      </c>
      <c r="G364" s="55">
        <v>23.8</v>
      </c>
      <c r="H364" s="55" t="e">
        <f t="shared" si="33"/>
        <v>#REF!</v>
      </c>
      <c r="I364" s="55">
        <f>I357*5/12+I369*7/12</f>
        <v>2.3158333333333334</v>
      </c>
      <c r="J364" s="55">
        <f t="shared" si="30"/>
        <v>153.68955504201676</v>
      </c>
      <c r="K364" s="55">
        <f t="shared" si="31"/>
        <v>10.386659771848738</v>
      </c>
      <c r="L364" s="55">
        <f t="shared" si="32"/>
        <v>24.056888343277304</v>
      </c>
      <c r="M364" s="55">
        <f t="shared" si="29"/>
        <v>9.8513486380792301</v>
      </c>
    </row>
    <row r="365" spans="1:13" ht="12.75" x14ac:dyDescent="0.2">
      <c r="A365" s="56">
        <v>1949</v>
      </c>
      <c r="B365" s="56">
        <v>9</v>
      </c>
      <c r="C365" s="67">
        <f t="shared" si="28"/>
        <v>18171</v>
      </c>
      <c r="D365" s="55">
        <v>15.49</v>
      </c>
      <c r="E365" s="55">
        <v>1.04</v>
      </c>
      <c r="F365" s="55">
        <v>2.39</v>
      </c>
      <c r="G365" s="55">
        <v>23.9</v>
      </c>
      <c r="H365" s="55" t="e">
        <f t="shared" si="33"/>
        <v>#REF!</v>
      </c>
      <c r="I365" s="55">
        <f>I357*4/12+I369*8/12</f>
        <v>2.3166666666666664</v>
      </c>
      <c r="J365" s="55">
        <f t="shared" si="30"/>
        <v>155.04841882845187</v>
      </c>
      <c r="K365" s="55">
        <f t="shared" si="31"/>
        <v>10.409964853556485</v>
      </c>
      <c r="L365" s="55">
        <f t="shared" si="32"/>
        <v>23.922899999999998</v>
      </c>
      <c r="M365" s="55">
        <f t="shared" si="29"/>
        <v>9.8840483617382873</v>
      </c>
    </row>
    <row r="366" spans="1:13" ht="12.75" x14ac:dyDescent="0.2">
      <c r="A366" s="56">
        <v>1949</v>
      </c>
      <c r="B366" s="56">
        <v>1</v>
      </c>
      <c r="C366" s="67">
        <f t="shared" si="28"/>
        <v>17929</v>
      </c>
      <c r="D366" s="55">
        <v>15.89</v>
      </c>
      <c r="E366" s="55">
        <v>1.0733299999999999</v>
      </c>
      <c r="F366" s="55">
        <v>2.3666700000000001</v>
      </c>
      <c r="G366" s="55">
        <v>23.7</v>
      </c>
      <c r="H366" s="55" t="e">
        <f t="shared" si="33"/>
        <v>#REF!</v>
      </c>
      <c r="I366" s="55">
        <f>I357*3/12+I369*9/12</f>
        <v>2.3174999999999999</v>
      </c>
      <c r="J366" s="55">
        <f t="shared" si="30"/>
        <v>160.39446455696202</v>
      </c>
      <c r="K366" s="55">
        <f t="shared" si="31"/>
        <v>10.834247365822783</v>
      </c>
      <c r="L366" s="55">
        <f t="shared" si="32"/>
        <v>23.889286811392402</v>
      </c>
      <c r="M366" s="55">
        <f t="shared" si="29"/>
        <v>10.169850844772142</v>
      </c>
    </row>
    <row r="367" spans="1:13" ht="12.75" x14ac:dyDescent="0.2">
      <c r="A367" s="56">
        <v>1949</v>
      </c>
      <c r="B367" s="56">
        <v>11</v>
      </c>
      <c r="C367" s="67">
        <f t="shared" si="28"/>
        <v>18232</v>
      </c>
      <c r="D367" s="55">
        <v>16.11</v>
      </c>
      <c r="E367" s="55">
        <v>1.10667</v>
      </c>
      <c r="F367" s="55">
        <v>2.3433299999999999</v>
      </c>
      <c r="G367" s="55">
        <v>23.8</v>
      </c>
      <c r="H367" s="55" t="e">
        <f t="shared" si="33"/>
        <v>#REF!</v>
      </c>
      <c r="I367" s="55">
        <f>I357*2/12+I369*10/12</f>
        <v>2.3183333333333334</v>
      </c>
      <c r="J367" s="55">
        <f t="shared" si="30"/>
        <v>161.93189873949575</v>
      </c>
      <c r="K367" s="55">
        <f t="shared" si="31"/>
        <v>11.123846950840335</v>
      </c>
      <c r="L367" s="55">
        <f t="shared" si="32"/>
        <v>23.554306410504196</v>
      </c>
      <c r="M367" s="55">
        <f t="shared" si="29"/>
        <v>10.215861011650642</v>
      </c>
    </row>
    <row r="368" spans="1:13" ht="12.75" x14ac:dyDescent="0.2">
      <c r="A368" s="56">
        <v>1949</v>
      </c>
      <c r="B368" s="56">
        <v>12</v>
      </c>
      <c r="C368" s="67">
        <f t="shared" si="28"/>
        <v>18263</v>
      </c>
      <c r="D368" s="55">
        <v>16.54</v>
      </c>
      <c r="E368" s="55">
        <v>1.1399999999999999</v>
      </c>
      <c r="F368" s="55">
        <v>2.3199999999999998</v>
      </c>
      <c r="G368" s="55">
        <v>23.6</v>
      </c>
      <c r="H368" s="55" t="e">
        <f t="shared" si="33"/>
        <v>#REF!</v>
      </c>
      <c r="I368" s="55">
        <f>I357*1/12+I369*11/12</f>
        <v>2.3191666666666664</v>
      </c>
      <c r="J368" s="55">
        <f t="shared" si="30"/>
        <v>167.6630364406779</v>
      </c>
      <c r="K368" s="55">
        <f t="shared" si="31"/>
        <v>11.555977118644064</v>
      </c>
      <c r="L368" s="55">
        <f t="shared" si="32"/>
        <v>23.517427118644058</v>
      </c>
      <c r="M368" s="55">
        <f t="shared" si="29"/>
        <v>10.529330904131143</v>
      </c>
    </row>
    <row r="369" spans="1:13" ht="12.75" x14ac:dyDescent="0.2">
      <c r="A369" s="56">
        <v>1950</v>
      </c>
      <c r="B369" s="56">
        <v>1</v>
      </c>
      <c r="C369" s="67">
        <f t="shared" si="28"/>
        <v>18294</v>
      </c>
      <c r="D369" s="55">
        <v>16.88</v>
      </c>
      <c r="E369" s="55">
        <v>1.1499999999999999</v>
      </c>
      <c r="F369" s="55">
        <v>2.3366699999999998</v>
      </c>
      <c r="G369" s="55">
        <v>23.5</v>
      </c>
      <c r="H369" s="55" t="e">
        <f t="shared" si="33"/>
        <v>#REF!</v>
      </c>
      <c r="I369" s="55">
        <v>2.3199999999999998</v>
      </c>
      <c r="J369" s="55">
        <f t="shared" si="30"/>
        <v>171.83768170212761</v>
      </c>
      <c r="K369" s="55">
        <f t="shared" si="31"/>
        <v>11.706951063829784</v>
      </c>
      <c r="L369" s="55">
        <f t="shared" si="32"/>
        <v>23.787201167234038</v>
      </c>
      <c r="M369" s="55">
        <f t="shared" si="29"/>
        <v>10.745733299747906</v>
      </c>
    </row>
    <row r="370" spans="1:13" ht="12.75" x14ac:dyDescent="0.2">
      <c r="A370" s="56">
        <v>1950</v>
      </c>
      <c r="B370" s="56">
        <v>2</v>
      </c>
      <c r="C370" s="67">
        <f t="shared" si="28"/>
        <v>18322</v>
      </c>
      <c r="D370" s="55">
        <v>17.21</v>
      </c>
      <c r="E370" s="55">
        <v>1.1599999999999999</v>
      </c>
      <c r="F370" s="55">
        <v>2.3533300000000001</v>
      </c>
      <c r="G370" s="55">
        <v>23.5</v>
      </c>
      <c r="H370" s="55" t="e">
        <f t="shared" si="33"/>
        <v>#REF!</v>
      </c>
      <c r="I370" s="55">
        <f>I369*11/12+I381*1/12</f>
        <v>2.3408333333333333</v>
      </c>
      <c r="J370" s="55">
        <f t="shared" si="30"/>
        <v>175.19706765957446</v>
      </c>
      <c r="K370" s="55">
        <f t="shared" si="31"/>
        <v>11.80875063829787</v>
      </c>
      <c r="L370" s="55">
        <f t="shared" si="32"/>
        <v>23.956799258297867</v>
      </c>
      <c r="M370" s="55">
        <f t="shared" si="29"/>
        <v>10.91156406673168</v>
      </c>
    </row>
    <row r="371" spans="1:13" ht="12.75" x14ac:dyDescent="0.2">
      <c r="A371" s="56">
        <v>1950</v>
      </c>
      <c r="B371" s="56">
        <v>3</v>
      </c>
      <c r="C371" s="67">
        <f t="shared" si="28"/>
        <v>18353</v>
      </c>
      <c r="D371" s="55">
        <v>17.350000000000001</v>
      </c>
      <c r="E371" s="55">
        <v>1.17</v>
      </c>
      <c r="F371" s="55">
        <v>2.37</v>
      </c>
      <c r="G371" s="55">
        <v>23.6</v>
      </c>
      <c r="H371" s="55" t="e">
        <f t="shared" si="33"/>
        <v>#REF!</v>
      </c>
      <c r="I371" s="55">
        <f>I369*10/12+I381*2/12</f>
        <v>2.3616666666666668</v>
      </c>
      <c r="J371" s="55">
        <f t="shared" si="30"/>
        <v>175.87386228813557</v>
      </c>
      <c r="K371" s="55">
        <f t="shared" si="31"/>
        <v>11.860081779661012</v>
      </c>
      <c r="L371" s="55">
        <f t="shared" si="32"/>
        <v>24.024268220338978</v>
      </c>
      <c r="M371" s="55">
        <f t="shared" si="29"/>
        <v>10.910946522976253</v>
      </c>
    </row>
    <row r="372" spans="1:13" ht="12.75" x14ac:dyDescent="0.2">
      <c r="A372" s="56">
        <v>1950</v>
      </c>
      <c r="B372" s="56">
        <v>4</v>
      </c>
      <c r="C372" s="67">
        <f t="shared" si="28"/>
        <v>18383</v>
      </c>
      <c r="D372" s="55">
        <v>17.84</v>
      </c>
      <c r="E372" s="55">
        <v>1.18</v>
      </c>
      <c r="F372" s="55">
        <v>2.4266700000000001</v>
      </c>
      <c r="G372" s="55">
        <v>23.6</v>
      </c>
      <c r="H372" s="55" t="e">
        <f t="shared" si="33"/>
        <v>#REF!</v>
      </c>
      <c r="I372" s="55">
        <f>I369*9/12+I381*3/12</f>
        <v>2.3824999999999998</v>
      </c>
      <c r="J372" s="55">
        <f t="shared" si="30"/>
        <v>180.84090508474571</v>
      </c>
      <c r="K372" s="55">
        <f t="shared" si="31"/>
        <v>11.961449999999996</v>
      </c>
      <c r="L372" s="55">
        <f t="shared" si="32"/>
        <v>24.598721924999996</v>
      </c>
      <c r="M372" s="55">
        <f t="shared" si="29"/>
        <v>11.178021600956091</v>
      </c>
    </row>
    <row r="373" spans="1:13" ht="12.75" x14ac:dyDescent="0.2">
      <c r="A373" s="56">
        <v>1950</v>
      </c>
      <c r="B373" s="56">
        <v>5</v>
      </c>
      <c r="C373" s="67">
        <f t="shared" si="28"/>
        <v>18414</v>
      </c>
      <c r="D373" s="55">
        <v>18.440000000000001</v>
      </c>
      <c r="E373" s="55">
        <v>1.19</v>
      </c>
      <c r="F373" s="55">
        <v>2.48333</v>
      </c>
      <c r="G373" s="55">
        <v>23.7</v>
      </c>
      <c r="H373" s="55" t="e">
        <f t="shared" si="33"/>
        <v>#REF!</v>
      </c>
      <c r="I373" s="55">
        <f>I369*8/12+I381*4/12</f>
        <v>2.4033333333333333</v>
      </c>
      <c r="J373" s="55">
        <f t="shared" si="30"/>
        <v>186.13429367088605</v>
      </c>
      <c r="K373" s="55">
        <f t="shared" si="31"/>
        <v>12.011920253164554</v>
      </c>
      <c r="L373" s="55">
        <f t="shared" si="32"/>
        <v>25.066858758227845</v>
      </c>
      <c r="M373" s="55">
        <f t="shared" si="29"/>
        <v>11.461543104586225</v>
      </c>
    </row>
    <row r="374" spans="1:13" ht="12.75" x14ac:dyDescent="0.2">
      <c r="A374" s="56">
        <v>1950</v>
      </c>
      <c r="B374" s="56">
        <v>6</v>
      </c>
      <c r="C374" s="67">
        <f t="shared" si="28"/>
        <v>18444</v>
      </c>
      <c r="D374" s="55">
        <v>18.739999999999998</v>
      </c>
      <c r="E374" s="55">
        <v>1.2</v>
      </c>
      <c r="F374" s="55">
        <v>2.54</v>
      </c>
      <c r="G374" s="55">
        <v>23.8</v>
      </c>
      <c r="H374" s="55" t="e">
        <f t="shared" si="33"/>
        <v>#REF!</v>
      </c>
      <c r="I374" s="55">
        <f>I369*7/12+I381*5/12</f>
        <v>2.4241666666666664</v>
      </c>
      <c r="J374" s="55">
        <f t="shared" si="30"/>
        <v>188.36770840336129</v>
      </c>
      <c r="K374" s="55">
        <f t="shared" si="31"/>
        <v>12.061966386554618</v>
      </c>
      <c r="L374" s="55">
        <f t="shared" si="32"/>
        <v>25.531162184873946</v>
      </c>
      <c r="M374" s="55">
        <f t="shared" si="29"/>
        <v>11.554126144044284</v>
      </c>
    </row>
    <row r="375" spans="1:13" ht="12.75" x14ac:dyDescent="0.2">
      <c r="A375" s="56">
        <v>1950</v>
      </c>
      <c r="B375" s="56">
        <v>7</v>
      </c>
      <c r="C375" s="67">
        <f t="shared" si="28"/>
        <v>18475</v>
      </c>
      <c r="D375" s="55">
        <v>17.38</v>
      </c>
      <c r="E375" s="55">
        <v>1.24333</v>
      </c>
      <c r="F375" s="55">
        <v>2.6</v>
      </c>
      <c r="G375" s="55">
        <v>24.1</v>
      </c>
      <c r="H375" s="55" t="e">
        <f t="shared" si="33"/>
        <v>#REF!</v>
      </c>
      <c r="I375" s="55">
        <f>I369*6/12+I381*6/12</f>
        <v>2.4449999999999998</v>
      </c>
      <c r="J375" s="55">
        <f t="shared" si="30"/>
        <v>172.52282240663894</v>
      </c>
      <c r="K375" s="55">
        <f t="shared" si="31"/>
        <v>12.341933301659749</v>
      </c>
      <c r="L375" s="55">
        <f t="shared" si="32"/>
        <v>25.808937759336093</v>
      </c>
      <c r="M375" s="55">
        <f t="shared" si="29"/>
        <v>10.539745658930988</v>
      </c>
    </row>
    <row r="376" spans="1:13" ht="12.75" x14ac:dyDescent="0.2">
      <c r="A376" s="56">
        <v>1950</v>
      </c>
      <c r="B376" s="56">
        <v>8</v>
      </c>
      <c r="C376" s="67">
        <f t="shared" si="28"/>
        <v>18506</v>
      </c>
      <c r="D376" s="55">
        <v>18.43</v>
      </c>
      <c r="E376" s="55">
        <v>1.28667</v>
      </c>
      <c r="F376" s="55">
        <v>2.66</v>
      </c>
      <c r="G376" s="55">
        <v>24.3</v>
      </c>
      <c r="H376" s="55" t="e">
        <f t="shared" si="33"/>
        <v>#REF!</v>
      </c>
      <c r="I376" s="55">
        <f>I369*5/12+I381*7/12</f>
        <v>2.4658333333333333</v>
      </c>
      <c r="J376" s="55">
        <f t="shared" si="30"/>
        <v>181.43993703703697</v>
      </c>
      <c r="K376" s="55">
        <f t="shared" si="31"/>
        <v>12.667027877777777</v>
      </c>
      <c r="L376" s="55">
        <f t="shared" si="32"/>
        <v>26.187207407407403</v>
      </c>
      <c r="M376" s="55">
        <f t="shared" si="29"/>
        <v>11.040611670261535</v>
      </c>
    </row>
    <row r="377" spans="1:13" ht="12.75" x14ac:dyDescent="0.2">
      <c r="A377" s="56">
        <v>1950</v>
      </c>
      <c r="B377" s="56">
        <v>9</v>
      </c>
      <c r="C377" s="67">
        <f t="shared" si="28"/>
        <v>18536</v>
      </c>
      <c r="D377" s="55">
        <v>19.079999999999998</v>
      </c>
      <c r="E377" s="55">
        <v>1.33</v>
      </c>
      <c r="F377" s="55">
        <v>2.72</v>
      </c>
      <c r="G377" s="55">
        <v>24.4</v>
      </c>
      <c r="H377" s="55" t="e">
        <f t="shared" si="33"/>
        <v>#REF!</v>
      </c>
      <c r="I377" s="55">
        <f>I369*4/12+I381*8/12</f>
        <v>2.4866666666666664</v>
      </c>
      <c r="J377" s="55">
        <f t="shared" si="30"/>
        <v>187.06923442622946</v>
      </c>
      <c r="K377" s="55">
        <f t="shared" si="31"/>
        <v>13.039941393442621</v>
      </c>
      <c r="L377" s="55">
        <f t="shared" si="32"/>
        <v>26.668150819672132</v>
      </c>
      <c r="M377" s="55">
        <f t="shared" si="29"/>
        <v>11.337391102277298</v>
      </c>
    </row>
    <row r="378" spans="1:13" ht="12.75" x14ac:dyDescent="0.2">
      <c r="A378" s="56">
        <v>1950</v>
      </c>
      <c r="B378" s="56">
        <v>1</v>
      </c>
      <c r="C378" s="67">
        <f t="shared" si="28"/>
        <v>18294</v>
      </c>
      <c r="D378" s="55">
        <v>19.87</v>
      </c>
      <c r="E378" s="55">
        <v>1.3766700000000001</v>
      </c>
      <c r="F378" s="55">
        <v>2.76</v>
      </c>
      <c r="G378" s="55">
        <v>24.6</v>
      </c>
      <c r="H378" s="55" t="e">
        <f t="shared" si="33"/>
        <v>#REF!</v>
      </c>
      <c r="I378" s="55">
        <f>I369*3/12+I381*9/12</f>
        <v>2.5074999999999998</v>
      </c>
      <c r="J378" s="55">
        <f t="shared" si="30"/>
        <v>193.23090365853653</v>
      </c>
      <c r="K378" s="55">
        <f t="shared" si="31"/>
        <v>13.387779976829265</v>
      </c>
      <c r="L378" s="55">
        <f t="shared" si="32"/>
        <v>26.840326829268285</v>
      </c>
      <c r="M378" s="55">
        <f t="shared" si="29"/>
        <v>11.662444039105258</v>
      </c>
    </row>
    <row r="379" spans="1:13" ht="12.75" x14ac:dyDescent="0.2">
      <c r="A379" s="56">
        <v>1950</v>
      </c>
      <c r="B379" s="56">
        <v>11</v>
      </c>
      <c r="C379" s="67">
        <f t="shared" si="28"/>
        <v>18597</v>
      </c>
      <c r="D379" s="55">
        <v>19.829999999999998</v>
      </c>
      <c r="E379" s="55">
        <v>1.42333</v>
      </c>
      <c r="F379" s="55">
        <v>2.8</v>
      </c>
      <c r="G379" s="55">
        <v>24.7</v>
      </c>
      <c r="H379" s="55" t="e">
        <f t="shared" si="33"/>
        <v>#REF!</v>
      </c>
      <c r="I379" s="55">
        <f>I369*2/12+I381*10/12</f>
        <v>2.5283333333333333</v>
      </c>
      <c r="J379" s="55">
        <f t="shared" si="30"/>
        <v>192.06117692307686</v>
      </c>
      <c r="K379" s="55">
        <f t="shared" si="31"/>
        <v>13.785498484615381</v>
      </c>
      <c r="L379" s="55">
        <f t="shared" si="32"/>
        <v>27.119076923076918</v>
      </c>
      <c r="M379" s="55">
        <f t="shared" si="29"/>
        <v>11.542173388716293</v>
      </c>
    </row>
    <row r="380" spans="1:13" ht="12.75" x14ac:dyDescent="0.2">
      <c r="A380" s="56">
        <v>1950</v>
      </c>
      <c r="B380" s="56">
        <v>12</v>
      </c>
      <c r="C380" s="67">
        <f t="shared" si="28"/>
        <v>18628</v>
      </c>
      <c r="D380" s="55">
        <v>19.75</v>
      </c>
      <c r="E380" s="55">
        <v>1.47</v>
      </c>
      <c r="F380" s="55">
        <v>2.84</v>
      </c>
      <c r="G380" s="55">
        <v>25</v>
      </c>
      <c r="H380" s="55" t="e">
        <f t="shared" si="33"/>
        <v>#REF!</v>
      </c>
      <c r="I380" s="55">
        <f>I369*1/12+I381*11/12</f>
        <v>2.5491666666666668</v>
      </c>
      <c r="J380" s="55">
        <f t="shared" si="30"/>
        <v>188.99090999999996</v>
      </c>
      <c r="K380" s="55">
        <f t="shared" si="31"/>
        <v>14.066665199999997</v>
      </c>
      <c r="L380" s="55">
        <f t="shared" si="32"/>
        <v>27.176414399999995</v>
      </c>
      <c r="M380" s="55">
        <f t="shared" si="29"/>
        <v>11.30666578889076</v>
      </c>
    </row>
    <row r="381" spans="1:13" ht="12.75" x14ac:dyDescent="0.2">
      <c r="A381" s="56">
        <v>1951</v>
      </c>
      <c r="B381" s="56">
        <v>1</v>
      </c>
      <c r="C381" s="67">
        <f t="shared" si="28"/>
        <v>18659</v>
      </c>
      <c r="D381" s="55">
        <v>21.21</v>
      </c>
      <c r="E381" s="55">
        <v>1.4866699999999999</v>
      </c>
      <c r="F381" s="55">
        <v>2.8366699999999998</v>
      </c>
      <c r="G381" s="55">
        <v>25.4</v>
      </c>
      <c r="H381" s="55" t="e">
        <f t="shared" si="33"/>
        <v>#REF!</v>
      </c>
      <c r="I381" s="55">
        <v>2.57</v>
      </c>
      <c r="J381" s="55">
        <f t="shared" si="30"/>
        <v>199.76563346456692</v>
      </c>
      <c r="K381" s="55">
        <f t="shared" si="31"/>
        <v>14.002148717716532</v>
      </c>
      <c r="L381" s="55">
        <f t="shared" si="32"/>
        <v>26.717075883070859</v>
      </c>
      <c r="M381" s="55">
        <f t="shared" si="29"/>
        <v>11.895759839437064</v>
      </c>
    </row>
    <row r="382" spans="1:13" ht="12.75" x14ac:dyDescent="0.2">
      <c r="A382" s="56">
        <v>1951</v>
      </c>
      <c r="B382" s="56">
        <v>2</v>
      </c>
      <c r="C382" s="67">
        <f t="shared" ref="C382:C445" si="34">EOMONTH(DATE(A382,B382,1),0)</f>
        <v>18687</v>
      </c>
      <c r="D382" s="55">
        <v>22</v>
      </c>
      <c r="E382" s="55">
        <v>1.5033300000000001</v>
      </c>
      <c r="F382" s="55">
        <v>2.8333300000000001</v>
      </c>
      <c r="G382" s="55">
        <v>25.7</v>
      </c>
      <c r="H382" s="55" t="e">
        <f t="shared" si="33"/>
        <v>#REF!</v>
      </c>
      <c r="I382" s="55">
        <f>I381*11/12+I393*1/12</f>
        <v>2.5791666666666666</v>
      </c>
      <c r="J382" s="55">
        <f t="shared" si="30"/>
        <v>204.78747081712058</v>
      </c>
      <c r="K382" s="55">
        <f t="shared" si="31"/>
        <v>13.993779477431904</v>
      </c>
      <c r="L382" s="55">
        <f t="shared" si="32"/>
        <v>26.374112940466922</v>
      </c>
      <c r="M382" s="55">
        <f t="shared" si="29"/>
        <v>12.141507370682692</v>
      </c>
    </row>
    <row r="383" spans="1:13" ht="12.75" x14ac:dyDescent="0.2">
      <c r="A383" s="56">
        <v>1951</v>
      </c>
      <c r="B383" s="56">
        <v>3</v>
      </c>
      <c r="C383" s="67">
        <f t="shared" si="34"/>
        <v>18718</v>
      </c>
      <c r="D383" s="55">
        <v>21.63</v>
      </c>
      <c r="E383" s="55">
        <v>1.52</v>
      </c>
      <c r="F383" s="55">
        <v>2.83</v>
      </c>
      <c r="G383" s="55">
        <v>25.8</v>
      </c>
      <c r="H383" s="55" t="e">
        <f t="shared" si="33"/>
        <v>#REF!</v>
      </c>
      <c r="I383" s="55">
        <f>I381*10/12+I393*2/12</f>
        <v>2.5883333333333334</v>
      </c>
      <c r="J383" s="55">
        <f t="shared" si="30"/>
        <v>200.56291744186041</v>
      </c>
      <c r="K383" s="55">
        <f t="shared" si="31"/>
        <v>14.094111627906974</v>
      </c>
      <c r="L383" s="55">
        <f t="shared" si="32"/>
        <v>26.241010465116272</v>
      </c>
      <c r="M383" s="55">
        <f t="shared" si="29"/>
        <v>11.841626487283095</v>
      </c>
    </row>
    <row r="384" spans="1:13" ht="12.75" x14ac:dyDescent="0.2">
      <c r="A384" s="56">
        <v>1951</v>
      </c>
      <c r="B384" s="56">
        <v>4</v>
      </c>
      <c r="C384" s="67">
        <f t="shared" si="34"/>
        <v>18748</v>
      </c>
      <c r="D384" s="55">
        <v>21.92</v>
      </c>
      <c r="E384" s="55">
        <v>1.5333300000000001</v>
      </c>
      <c r="F384" s="55">
        <v>2.7933300000000001</v>
      </c>
      <c r="G384" s="55">
        <v>25.8</v>
      </c>
      <c r="H384" s="55" t="e">
        <f t="shared" si="33"/>
        <v>#REF!</v>
      </c>
      <c r="I384" s="55">
        <f>I381*9/12+I393*3/12</f>
        <v>2.5975000000000001</v>
      </c>
      <c r="J384" s="55">
        <f t="shared" si="30"/>
        <v>203.25192558139531</v>
      </c>
      <c r="K384" s="55">
        <f t="shared" si="31"/>
        <v>14.217713277906974</v>
      </c>
      <c r="L384" s="55">
        <f t="shared" si="32"/>
        <v>25.900990022093019</v>
      </c>
      <c r="M384" s="55">
        <f t="shared" si="29"/>
        <v>11.951097197083957</v>
      </c>
    </row>
    <row r="385" spans="1:13" ht="12.75" x14ac:dyDescent="0.2">
      <c r="A385" s="56">
        <v>1951</v>
      </c>
      <c r="B385" s="56">
        <v>5</v>
      </c>
      <c r="C385" s="67">
        <f t="shared" si="34"/>
        <v>18779</v>
      </c>
      <c r="D385" s="55">
        <v>21.93</v>
      </c>
      <c r="E385" s="55">
        <v>1.54667</v>
      </c>
      <c r="F385" s="55">
        <v>2.7566700000000002</v>
      </c>
      <c r="G385" s="55">
        <v>25.9</v>
      </c>
      <c r="H385" s="55" t="e">
        <f t="shared" si="33"/>
        <v>#REF!</v>
      </c>
      <c r="I385" s="55">
        <f>I381*8/12+I393*4/12</f>
        <v>2.6066666666666665</v>
      </c>
      <c r="J385" s="55">
        <f t="shared" si="30"/>
        <v>202.55953552123552</v>
      </c>
      <c r="K385" s="55">
        <f t="shared" si="31"/>
        <v>14.286035422007719</v>
      </c>
      <c r="L385" s="55">
        <f t="shared" si="32"/>
        <v>25.46237094324324</v>
      </c>
      <c r="M385" s="55">
        <f t="shared" ref="M385:M448" si="35">J385/AVERAGE(L265:L384)</f>
        <v>11.863875406269177</v>
      </c>
    </row>
    <row r="386" spans="1:13" ht="12.75" x14ac:dyDescent="0.2">
      <c r="A386" s="56">
        <v>1951</v>
      </c>
      <c r="B386" s="56">
        <v>6</v>
      </c>
      <c r="C386" s="67">
        <f t="shared" si="34"/>
        <v>18809</v>
      </c>
      <c r="D386" s="55">
        <v>21.55</v>
      </c>
      <c r="E386" s="55">
        <v>1.56</v>
      </c>
      <c r="F386" s="55">
        <v>2.72</v>
      </c>
      <c r="G386" s="55">
        <v>25.9</v>
      </c>
      <c r="H386" s="55" t="e">
        <f t="shared" si="33"/>
        <v>#REF!</v>
      </c>
      <c r="I386" s="55">
        <f>I381*7/12+I393*5/12</f>
        <v>2.6158333333333332</v>
      </c>
      <c r="J386" s="55">
        <f t="shared" si="30"/>
        <v>199.04961196911196</v>
      </c>
      <c r="K386" s="55">
        <f t="shared" si="31"/>
        <v>14.409159845559845</v>
      </c>
      <c r="L386" s="55">
        <f t="shared" si="32"/>
        <v>25.123663320463319</v>
      </c>
      <c r="M386" s="55">
        <f t="shared" si="35"/>
        <v>11.615664857025177</v>
      </c>
    </row>
    <row r="387" spans="1:13" ht="12.75" x14ac:dyDescent="0.2">
      <c r="A387" s="56">
        <v>1951</v>
      </c>
      <c r="B387" s="56">
        <v>7</v>
      </c>
      <c r="C387" s="67">
        <f t="shared" si="34"/>
        <v>18840</v>
      </c>
      <c r="D387" s="55">
        <v>21.93</v>
      </c>
      <c r="E387" s="55">
        <v>1.54667</v>
      </c>
      <c r="F387" s="55">
        <v>2.65</v>
      </c>
      <c r="G387" s="55">
        <v>25.9</v>
      </c>
      <c r="H387" s="55" t="e">
        <f t="shared" si="33"/>
        <v>#REF!</v>
      </c>
      <c r="I387" s="55">
        <f>I381*6/12+I393*6/12</f>
        <v>2.625</v>
      </c>
      <c r="J387" s="55">
        <f t="shared" si="30"/>
        <v>202.55953552123552</v>
      </c>
      <c r="K387" s="55">
        <f t="shared" si="31"/>
        <v>14.286035422007719</v>
      </c>
      <c r="L387" s="55">
        <f t="shared" si="32"/>
        <v>24.477098455598455</v>
      </c>
      <c r="M387" s="55">
        <f t="shared" si="35"/>
        <v>11.778190092457807</v>
      </c>
    </row>
    <row r="388" spans="1:13" ht="12.75" x14ac:dyDescent="0.2">
      <c r="A388" s="56">
        <v>1951</v>
      </c>
      <c r="B388" s="56">
        <v>8</v>
      </c>
      <c r="C388" s="67">
        <f t="shared" si="34"/>
        <v>18871</v>
      </c>
      <c r="D388" s="55">
        <v>22.89</v>
      </c>
      <c r="E388" s="55">
        <v>1.5333300000000001</v>
      </c>
      <c r="F388" s="55">
        <v>2.58</v>
      </c>
      <c r="G388" s="55">
        <v>25.9</v>
      </c>
      <c r="H388" s="55" t="e">
        <f t="shared" si="33"/>
        <v>#REF!</v>
      </c>
      <c r="I388" s="55">
        <f>I381*5/12+I393*7/12</f>
        <v>2.6341666666666668</v>
      </c>
      <c r="J388" s="55">
        <f t="shared" si="30"/>
        <v>211.42671081081082</v>
      </c>
      <c r="K388" s="55">
        <f t="shared" si="31"/>
        <v>14.162818632046331</v>
      </c>
      <c r="L388" s="55">
        <f t="shared" si="32"/>
        <v>23.830533590733587</v>
      </c>
      <c r="M388" s="55">
        <f t="shared" si="35"/>
        <v>12.256989084145143</v>
      </c>
    </row>
    <row r="389" spans="1:13" ht="12.75" x14ac:dyDescent="0.2">
      <c r="A389" s="56">
        <v>1951</v>
      </c>
      <c r="B389" s="56">
        <v>9</v>
      </c>
      <c r="C389" s="67">
        <f t="shared" si="34"/>
        <v>18901</v>
      </c>
      <c r="D389" s="55">
        <v>23.48</v>
      </c>
      <c r="E389" s="55">
        <v>1.52</v>
      </c>
      <c r="F389" s="55">
        <v>2.5099999999999998</v>
      </c>
      <c r="G389" s="55">
        <v>26.1</v>
      </c>
      <c r="H389" s="55" t="e">
        <f t="shared" si="33"/>
        <v>#REF!</v>
      </c>
      <c r="I389" s="55">
        <f>I381*4/12+I393*8/12</f>
        <v>2.6433333333333335</v>
      </c>
      <c r="J389" s="55">
        <f t="shared" si="30"/>
        <v>215.2144413793103</v>
      </c>
      <c r="K389" s="55">
        <f t="shared" si="31"/>
        <v>13.932110344827583</v>
      </c>
      <c r="L389" s="55">
        <f t="shared" si="32"/>
        <v>23.006313793103441</v>
      </c>
      <c r="M389" s="55">
        <f t="shared" si="35"/>
        <v>12.444953157150035</v>
      </c>
    </row>
    <row r="390" spans="1:13" ht="12.75" x14ac:dyDescent="0.2">
      <c r="A390" s="56">
        <v>1951</v>
      </c>
      <c r="B390" s="56">
        <v>1</v>
      </c>
      <c r="C390" s="67">
        <f t="shared" si="34"/>
        <v>18659</v>
      </c>
      <c r="D390" s="55">
        <v>23.36</v>
      </c>
      <c r="E390" s="55">
        <v>1.48333</v>
      </c>
      <c r="F390" s="55">
        <v>2.4866700000000002</v>
      </c>
      <c r="G390" s="55">
        <v>26.2</v>
      </c>
      <c r="H390" s="55" t="e">
        <f t="shared" si="33"/>
        <v>#REF!</v>
      </c>
      <c r="I390" s="55">
        <f>I381*3/12+I393*9/12</f>
        <v>2.6525000000000003</v>
      </c>
      <c r="J390" s="55">
        <f t="shared" si="30"/>
        <v>213.29730687022897</v>
      </c>
      <c r="K390" s="55">
        <f t="shared" si="31"/>
        <v>13.544105059923663</v>
      </c>
      <c r="L390" s="55">
        <f t="shared" si="32"/>
        <v>22.70548005458015</v>
      </c>
      <c r="M390" s="55">
        <f t="shared" si="35"/>
        <v>12.309457904118686</v>
      </c>
    </row>
    <row r="391" spans="1:13" ht="12.75" x14ac:dyDescent="0.2">
      <c r="A391" s="56">
        <v>1951</v>
      </c>
      <c r="B391" s="56">
        <v>11</v>
      </c>
      <c r="C391" s="67">
        <f t="shared" si="34"/>
        <v>18962</v>
      </c>
      <c r="D391" s="55">
        <v>22.71</v>
      </c>
      <c r="E391" s="55">
        <v>1.4466699999999999</v>
      </c>
      <c r="F391" s="55">
        <v>2.46333</v>
      </c>
      <c r="G391" s="55">
        <v>26.4</v>
      </c>
      <c r="H391" s="55" t="e">
        <f t="shared" si="33"/>
        <v>#REF!</v>
      </c>
      <c r="I391" s="55">
        <f>I381*2/12+I393*10/12</f>
        <v>2.6616666666666666</v>
      </c>
      <c r="J391" s="55">
        <f t="shared" si="30"/>
        <v>205.7913102272727</v>
      </c>
      <c r="K391" s="55">
        <f t="shared" si="31"/>
        <v>13.109296114772723</v>
      </c>
      <c r="L391" s="55">
        <f t="shared" si="32"/>
        <v>22.321968657954542</v>
      </c>
      <c r="M391" s="55">
        <f t="shared" si="35"/>
        <v>11.852030617771041</v>
      </c>
    </row>
    <row r="392" spans="1:13" ht="12.75" x14ac:dyDescent="0.2">
      <c r="A392" s="56">
        <v>1951</v>
      </c>
      <c r="B392" s="56">
        <v>12</v>
      </c>
      <c r="C392" s="67">
        <f t="shared" si="34"/>
        <v>18993</v>
      </c>
      <c r="D392" s="55">
        <v>23.41</v>
      </c>
      <c r="E392" s="55">
        <v>1.41</v>
      </c>
      <c r="F392" s="55">
        <v>2.44</v>
      </c>
      <c r="G392" s="55">
        <v>26.5</v>
      </c>
      <c r="H392" s="55" t="e">
        <f t="shared" si="33"/>
        <v>#REF!</v>
      </c>
      <c r="I392" s="55">
        <f>I381*1/12+I393*11/12</f>
        <v>2.6708333333333334</v>
      </c>
      <c r="J392" s="55">
        <f t="shared" si="30"/>
        <v>211.33399584905655</v>
      </c>
      <c r="K392" s="55">
        <f t="shared" si="31"/>
        <v>12.728788301886789</v>
      </c>
      <c r="L392" s="55">
        <f t="shared" si="32"/>
        <v>22.027123018867918</v>
      </c>
      <c r="M392" s="55">
        <f t="shared" si="35"/>
        <v>12.147072568106777</v>
      </c>
    </row>
    <row r="393" spans="1:13" ht="12.75" x14ac:dyDescent="0.2">
      <c r="A393" s="56">
        <v>1952</v>
      </c>
      <c r="B393" s="56">
        <v>1</v>
      </c>
      <c r="C393" s="67">
        <f t="shared" si="34"/>
        <v>19024</v>
      </c>
      <c r="D393" s="55">
        <v>24.19</v>
      </c>
      <c r="E393" s="55">
        <v>1.41333</v>
      </c>
      <c r="F393" s="55">
        <v>2.4266700000000001</v>
      </c>
      <c r="G393" s="55">
        <v>26.5</v>
      </c>
      <c r="H393" s="55" t="e">
        <f t="shared" si="33"/>
        <v>#REF!</v>
      </c>
      <c r="I393" s="55">
        <v>2.68</v>
      </c>
      <c r="J393" s="55">
        <f t="shared" ref="J393:J456" si="36">D393*$G$1144/G393</f>
        <v>218.37545320754714</v>
      </c>
      <c r="K393" s="55">
        <f t="shared" ref="K393:K456" si="37">E393*$G$1144/G393</f>
        <v>12.758849908301883</v>
      </c>
      <c r="L393" s="55">
        <f t="shared" ref="L393:L456" si="38">F393*$G$1144/G393</f>
        <v>21.906786318113205</v>
      </c>
      <c r="M393" s="55">
        <f t="shared" si="35"/>
        <v>12.527059748172297</v>
      </c>
    </row>
    <row r="394" spans="1:13" ht="12.75" x14ac:dyDescent="0.2">
      <c r="A394" s="56">
        <v>1952</v>
      </c>
      <c r="B394" s="56">
        <v>2</v>
      </c>
      <c r="C394" s="67">
        <f t="shared" si="34"/>
        <v>19053</v>
      </c>
      <c r="D394" s="55">
        <v>23.75</v>
      </c>
      <c r="E394" s="55">
        <v>1.4166700000000001</v>
      </c>
      <c r="F394" s="55">
        <v>2.4133300000000002</v>
      </c>
      <c r="G394" s="55">
        <v>26.3</v>
      </c>
      <c r="H394" s="55" t="e">
        <f t="shared" ref="H394:H457" si="39">H393+1/12</f>
        <v>#REF!</v>
      </c>
      <c r="I394" s="55">
        <f>I393*11/12+I405*1/12</f>
        <v>2.6924999999999999</v>
      </c>
      <c r="J394" s="55">
        <f t="shared" si="36"/>
        <v>216.03379277566538</v>
      </c>
      <c r="K394" s="55">
        <f t="shared" si="37"/>
        <v>12.886256556273763</v>
      </c>
      <c r="L394" s="55">
        <f t="shared" si="38"/>
        <v>21.952035078707219</v>
      </c>
      <c r="M394" s="55">
        <f t="shared" si="35"/>
        <v>12.364119350461095</v>
      </c>
    </row>
    <row r="395" spans="1:13" ht="12.75" x14ac:dyDescent="0.2">
      <c r="A395" s="56">
        <v>1952</v>
      </c>
      <c r="B395" s="56">
        <v>3</v>
      </c>
      <c r="C395" s="67">
        <f t="shared" si="34"/>
        <v>19084</v>
      </c>
      <c r="D395" s="55">
        <v>23.81</v>
      </c>
      <c r="E395" s="55">
        <v>1.42</v>
      </c>
      <c r="F395" s="55">
        <v>2.4</v>
      </c>
      <c r="G395" s="55">
        <v>26.3</v>
      </c>
      <c r="H395" s="55" t="e">
        <f t="shared" si="39"/>
        <v>#REF!</v>
      </c>
      <c r="I395" s="55">
        <f>I393*10/12+I405*2/12</f>
        <v>2.7050000000000001</v>
      </c>
      <c r="J395" s="55">
        <f t="shared" si="36"/>
        <v>216.5795623574144</v>
      </c>
      <c r="K395" s="55">
        <f t="shared" si="37"/>
        <v>12.916546768060833</v>
      </c>
      <c r="L395" s="55">
        <f t="shared" si="38"/>
        <v>21.830783269961969</v>
      </c>
      <c r="M395" s="55">
        <f t="shared" si="35"/>
        <v>12.362339087390366</v>
      </c>
    </row>
    <row r="396" spans="1:13" ht="12.75" x14ac:dyDescent="0.2">
      <c r="A396" s="56">
        <v>1952</v>
      </c>
      <c r="B396" s="56">
        <v>4</v>
      </c>
      <c r="C396" s="67">
        <f t="shared" si="34"/>
        <v>19114</v>
      </c>
      <c r="D396" s="55">
        <v>23.74</v>
      </c>
      <c r="E396" s="55">
        <v>1.43</v>
      </c>
      <c r="F396" s="55">
        <v>2.38</v>
      </c>
      <c r="G396" s="55">
        <v>26.4</v>
      </c>
      <c r="H396" s="55" t="e">
        <f t="shared" si="39"/>
        <v>#REF!</v>
      </c>
      <c r="I396" s="55">
        <f>I393*9/12+I405*3/12</f>
        <v>2.7175000000000002</v>
      </c>
      <c r="J396" s="55">
        <f t="shared" si="36"/>
        <v>215.12486590909086</v>
      </c>
      <c r="K396" s="55">
        <f t="shared" si="37"/>
        <v>12.958237499999997</v>
      </c>
      <c r="L396" s="55">
        <f t="shared" si="38"/>
        <v>21.566856818181815</v>
      </c>
      <c r="M396" s="55">
        <f t="shared" si="35"/>
        <v>12.242728683266884</v>
      </c>
    </row>
    <row r="397" spans="1:13" ht="12.75" x14ac:dyDescent="0.2">
      <c r="A397" s="56">
        <v>1952</v>
      </c>
      <c r="B397" s="56">
        <v>5</v>
      </c>
      <c r="C397" s="67">
        <f t="shared" si="34"/>
        <v>19145</v>
      </c>
      <c r="D397" s="55">
        <v>23.73</v>
      </c>
      <c r="E397" s="55">
        <v>1.44</v>
      </c>
      <c r="F397" s="55">
        <v>2.36</v>
      </c>
      <c r="G397" s="55">
        <v>26.4</v>
      </c>
      <c r="H397" s="55" t="e">
        <f t="shared" si="39"/>
        <v>#REF!</v>
      </c>
      <c r="I397" s="55">
        <f>I393*8/12+I405*4/12</f>
        <v>2.7300000000000004</v>
      </c>
      <c r="J397" s="55">
        <f t="shared" si="36"/>
        <v>215.03424886363632</v>
      </c>
      <c r="K397" s="55">
        <f t="shared" si="37"/>
        <v>13.048854545454544</v>
      </c>
      <c r="L397" s="55">
        <f t="shared" si="38"/>
        <v>21.385622727272722</v>
      </c>
      <c r="M397" s="55">
        <f t="shared" si="35"/>
        <v>12.200478761945833</v>
      </c>
    </row>
    <row r="398" spans="1:13" ht="12.75" x14ac:dyDescent="0.2">
      <c r="A398" s="56">
        <v>1952</v>
      </c>
      <c r="B398" s="56">
        <v>6</v>
      </c>
      <c r="C398" s="67">
        <f t="shared" si="34"/>
        <v>19175</v>
      </c>
      <c r="D398" s="55">
        <v>24.38</v>
      </c>
      <c r="E398" s="55">
        <v>1.45</v>
      </c>
      <c r="F398" s="55">
        <v>2.34</v>
      </c>
      <c r="G398" s="55">
        <v>26.5</v>
      </c>
      <c r="H398" s="55" t="e">
        <f t="shared" si="39"/>
        <v>#REF!</v>
      </c>
      <c r="I398" s="55">
        <f>I393*7/12+I405*5/12</f>
        <v>2.7425000000000002</v>
      </c>
      <c r="J398" s="55">
        <f t="shared" si="36"/>
        <v>220.09067999999996</v>
      </c>
      <c r="K398" s="55">
        <f t="shared" si="37"/>
        <v>13.089888679245281</v>
      </c>
      <c r="L398" s="55">
        <f t="shared" si="38"/>
        <v>21.12437207547169</v>
      </c>
      <c r="M398" s="55">
        <f t="shared" si="35"/>
        <v>12.447881581789369</v>
      </c>
    </row>
    <row r="399" spans="1:13" ht="12.75" x14ac:dyDescent="0.2">
      <c r="A399" s="56">
        <v>1952</v>
      </c>
      <c r="B399" s="56">
        <v>7</v>
      </c>
      <c r="C399" s="67">
        <f t="shared" si="34"/>
        <v>19206</v>
      </c>
      <c r="D399" s="55">
        <v>25.08</v>
      </c>
      <c r="E399" s="55">
        <v>1.45</v>
      </c>
      <c r="F399" s="55">
        <v>2.34667</v>
      </c>
      <c r="G399" s="55">
        <v>26.7</v>
      </c>
      <c r="H399" s="55" t="e">
        <f t="shared" si="39"/>
        <v>#REF!</v>
      </c>
      <c r="I399" s="55">
        <f>I393*6/12+I405*6/12</f>
        <v>2.7549999999999999</v>
      </c>
      <c r="J399" s="55">
        <f t="shared" si="36"/>
        <v>224.71398202247187</v>
      </c>
      <c r="K399" s="55">
        <f t="shared" si="37"/>
        <v>12.991837078651683</v>
      </c>
      <c r="L399" s="55">
        <f t="shared" si="38"/>
        <v>21.025899529213479</v>
      </c>
      <c r="M399" s="55">
        <f t="shared" si="35"/>
        <v>12.669112889622479</v>
      </c>
    </row>
    <row r="400" spans="1:13" ht="12.75" x14ac:dyDescent="0.2">
      <c r="A400" s="56">
        <v>1952</v>
      </c>
      <c r="B400" s="56">
        <v>8</v>
      </c>
      <c r="C400" s="67">
        <f t="shared" si="34"/>
        <v>19237</v>
      </c>
      <c r="D400" s="55">
        <v>25.18</v>
      </c>
      <c r="E400" s="55">
        <v>1.45</v>
      </c>
      <c r="F400" s="55">
        <v>2.3533300000000001</v>
      </c>
      <c r="G400" s="55">
        <v>26.7</v>
      </c>
      <c r="H400" s="55" t="e">
        <f t="shared" si="39"/>
        <v>#REF!</v>
      </c>
      <c r="I400" s="55">
        <f>I393*5/12+I405*7/12</f>
        <v>2.7675000000000001</v>
      </c>
      <c r="J400" s="55">
        <f t="shared" si="36"/>
        <v>225.60997078651681</v>
      </c>
      <c r="K400" s="55">
        <f t="shared" si="37"/>
        <v>12.991837078651683</v>
      </c>
      <c r="L400" s="55">
        <f t="shared" si="38"/>
        <v>21.085572380898874</v>
      </c>
      <c r="M400" s="55">
        <f t="shared" si="35"/>
        <v>12.678378236328621</v>
      </c>
    </row>
    <row r="401" spans="1:13" ht="12.75" x14ac:dyDescent="0.2">
      <c r="A401" s="56">
        <v>1952</v>
      </c>
      <c r="B401" s="56">
        <v>9</v>
      </c>
      <c r="C401" s="67">
        <f t="shared" si="34"/>
        <v>19267</v>
      </c>
      <c r="D401" s="55">
        <v>24.78</v>
      </c>
      <c r="E401" s="55">
        <v>1.45</v>
      </c>
      <c r="F401" s="55">
        <v>2.36</v>
      </c>
      <c r="G401" s="55">
        <v>26.7</v>
      </c>
      <c r="H401" s="55" t="e">
        <f t="shared" si="39"/>
        <v>#REF!</v>
      </c>
      <c r="I401" s="55">
        <f>I393*4/12+I405*8/12</f>
        <v>2.7800000000000002</v>
      </c>
      <c r="J401" s="55">
        <f t="shared" si="36"/>
        <v>222.02601573033704</v>
      </c>
      <c r="K401" s="55">
        <f t="shared" si="37"/>
        <v>12.991837078651683</v>
      </c>
      <c r="L401" s="55">
        <f t="shared" si="38"/>
        <v>21.145334831460669</v>
      </c>
      <c r="M401" s="55">
        <f t="shared" si="35"/>
        <v>12.434678020425503</v>
      </c>
    </row>
    <row r="402" spans="1:13" ht="12.75" x14ac:dyDescent="0.2">
      <c r="A402" s="56">
        <v>1952</v>
      </c>
      <c r="B402" s="56">
        <v>1</v>
      </c>
      <c r="C402" s="67">
        <f t="shared" si="34"/>
        <v>19024</v>
      </c>
      <c r="D402" s="55">
        <v>24.26</v>
      </c>
      <c r="E402" s="55">
        <v>1.4366699999999999</v>
      </c>
      <c r="F402" s="55">
        <v>2.3733300000000002</v>
      </c>
      <c r="G402" s="55">
        <v>26.7</v>
      </c>
      <c r="H402" s="55" t="e">
        <f t="shared" si="39"/>
        <v>#REF!</v>
      </c>
      <c r="I402" s="55">
        <f>I393*3/12+I405*9/12</f>
        <v>2.7925</v>
      </c>
      <c r="J402" s="55">
        <f t="shared" si="36"/>
        <v>217.36687415730336</v>
      </c>
      <c r="K402" s="55">
        <f t="shared" si="37"/>
        <v>12.872401776404491</v>
      </c>
      <c r="L402" s="55">
        <f t="shared" si="38"/>
        <v>21.264770133707863</v>
      </c>
      <c r="M402" s="55">
        <f t="shared" si="35"/>
        <v>12.131183558686869</v>
      </c>
    </row>
    <row r="403" spans="1:13" ht="12.75" x14ac:dyDescent="0.2">
      <c r="A403" s="56">
        <v>1952</v>
      </c>
      <c r="B403" s="56">
        <v>11</v>
      </c>
      <c r="C403" s="67">
        <f t="shared" si="34"/>
        <v>19328</v>
      </c>
      <c r="D403" s="55">
        <v>25.03</v>
      </c>
      <c r="E403" s="55">
        <v>1.42333</v>
      </c>
      <c r="F403" s="55">
        <v>2.3866700000000001</v>
      </c>
      <c r="G403" s="55">
        <v>26.7</v>
      </c>
      <c r="H403" s="55" t="e">
        <f t="shared" si="39"/>
        <v>#REF!</v>
      </c>
      <c r="I403" s="55">
        <f>I393*2/12+I405*10/12</f>
        <v>2.8050000000000002</v>
      </c>
      <c r="J403" s="55">
        <f t="shared" si="36"/>
        <v>224.2659876404494</v>
      </c>
      <c r="K403" s="55">
        <f t="shared" si="37"/>
        <v>12.752876875280895</v>
      </c>
      <c r="L403" s="55">
        <f t="shared" si="38"/>
        <v>21.384295034831457</v>
      </c>
      <c r="M403" s="55">
        <f t="shared" si="35"/>
        <v>12.473469765515302</v>
      </c>
    </row>
    <row r="404" spans="1:13" ht="12.75" x14ac:dyDescent="0.2">
      <c r="A404" s="56">
        <v>1952</v>
      </c>
      <c r="B404" s="56">
        <v>12</v>
      </c>
      <c r="C404" s="67">
        <f t="shared" si="34"/>
        <v>19359</v>
      </c>
      <c r="D404" s="55">
        <v>26.04</v>
      </c>
      <c r="E404" s="55">
        <v>1.41</v>
      </c>
      <c r="F404" s="55">
        <v>2.4</v>
      </c>
      <c r="G404" s="55">
        <v>26.7</v>
      </c>
      <c r="H404" s="55" t="e">
        <f t="shared" si="39"/>
        <v>#REF!</v>
      </c>
      <c r="I404" s="55">
        <f>I393*1/12+I405*11/12</f>
        <v>2.8174999999999999</v>
      </c>
      <c r="J404" s="55">
        <f t="shared" si="36"/>
        <v>233.31547415730333</v>
      </c>
      <c r="K404" s="55">
        <f t="shared" si="37"/>
        <v>12.633441573033705</v>
      </c>
      <c r="L404" s="55">
        <f t="shared" si="38"/>
        <v>21.503730337078647</v>
      </c>
      <c r="M404" s="55">
        <f t="shared" si="35"/>
        <v>12.93396430616137</v>
      </c>
    </row>
    <row r="405" spans="1:13" ht="12.75" x14ac:dyDescent="0.2">
      <c r="A405" s="56">
        <v>1953</v>
      </c>
      <c r="B405" s="56">
        <v>1</v>
      </c>
      <c r="C405" s="67">
        <f t="shared" si="34"/>
        <v>19390</v>
      </c>
      <c r="D405" s="55">
        <v>26.18</v>
      </c>
      <c r="E405" s="55">
        <v>1.41</v>
      </c>
      <c r="F405" s="55">
        <v>2.41</v>
      </c>
      <c r="G405" s="55">
        <v>26.6</v>
      </c>
      <c r="H405" s="55" t="e">
        <f t="shared" si="39"/>
        <v>#REF!</v>
      </c>
      <c r="I405" s="55">
        <v>2.83</v>
      </c>
      <c r="J405" s="55">
        <f t="shared" si="36"/>
        <v>235.45169999999993</v>
      </c>
      <c r="K405" s="55">
        <f t="shared" si="37"/>
        <v>12.680935714285711</v>
      </c>
      <c r="L405" s="55">
        <f t="shared" si="38"/>
        <v>21.674507142857141</v>
      </c>
      <c r="M405" s="55">
        <f t="shared" si="35"/>
        <v>13.010773447995179</v>
      </c>
    </row>
    <row r="406" spans="1:13" ht="12.75" x14ac:dyDescent="0.2">
      <c r="A406" s="56">
        <v>1953</v>
      </c>
      <c r="B406" s="56">
        <v>2</v>
      </c>
      <c r="C406" s="67">
        <f t="shared" si="34"/>
        <v>19418</v>
      </c>
      <c r="D406" s="55">
        <v>25.86</v>
      </c>
      <c r="E406" s="55">
        <v>1.41</v>
      </c>
      <c r="F406" s="55">
        <v>2.42</v>
      </c>
      <c r="G406" s="55">
        <v>26.5</v>
      </c>
      <c r="H406" s="55" t="e">
        <f t="shared" si="39"/>
        <v>#REF!</v>
      </c>
      <c r="I406" s="55">
        <v>2.8008333333333333</v>
      </c>
      <c r="J406" s="55">
        <f t="shared" si="36"/>
        <v>233.45139396226409</v>
      </c>
      <c r="K406" s="55">
        <f t="shared" si="37"/>
        <v>12.728788301886789</v>
      </c>
      <c r="L406" s="55">
        <f t="shared" si="38"/>
        <v>21.846572830188673</v>
      </c>
      <c r="M406" s="55">
        <f t="shared" si="35"/>
        <v>12.859346880687895</v>
      </c>
    </row>
    <row r="407" spans="1:13" ht="12.75" x14ac:dyDescent="0.2">
      <c r="A407" s="56">
        <v>1953</v>
      </c>
      <c r="B407" s="56">
        <v>3</v>
      </c>
      <c r="C407" s="67">
        <f t="shared" si="34"/>
        <v>19449</v>
      </c>
      <c r="D407" s="55">
        <v>25.99</v>
      </c>
      <c r="E407" s="55">
        <v>1.41</v>
      </c>
      <c r="F407" s="55">
        <v>2.4300000000000002</v>
      </c>
      <c r="G407" s="55">
        <v>26.6</v>
      </c>
      <c r="H407" s="55" t="e">
        <f t="shared" si="39"/>
        <v>#REF!</v>
      </c>
      <c r="I407" s="55">
        <v>2.7716666666666665</v>
      </c>
      <c r="J407" s="55">
        <f t="shared" si="36"/>
        <v>233.74292142857135</v>
      </c>
      <c r="K407" s="55">
        <f t="shared" si="37"/>
        <v>12.680935714285711</v>
      </c>
      <c r="L407" s="55">
        <f t="shared" si="38"/>
        <v>21.854378571428569</v>
      </c>
      <c r="M407" s="55">
        <f t="shared" si="35"/>
        <v>12.834819340092491</v>
      </c>
    </row>
    <row r="408" spans="1:13" ht="12.75" x14ac:dyDescent="0.2">
      <c r="A408" s="56">
        <v>1953</v>
      </c>
      <c r="B408" s="56">
        <v>4</v>
      </c>
      <c r="C408" s="67">
        <f t="shared" si="34"/>
        <v>19479</v>
      </c>
      <c r="D408" s="55">
        <v>24.71</v>
      </c>
      <c r="E408" s="55">
        <v>1.41333</v>
      </c>
      <c r="F408" s="55">
        <v>2.4566699999999999</v>
      </c>
      <c r="G408" s="55">
        <v>26.6</v>
      </c>
      <c r="H408" s="55" t="e">
        <f t="shared" si="39"/>
        <v>#REF!</v>
      </c>
      <c r="I408" s="55">
        <v>2.83</v>
      </c>
      <c r="J408" s="55">
        <f t="shared" si="36"/>
        <v>222.23114999999993</v>
      </c>
      <c r="K408" s="55">
        <f t="shared" si="37"/>
        <v>12.710884307142853</v>
      </c>
      <c r="L408" s="55">
        <f t="shared" si="38"/>
        <v>22.094237121428563</v>
      </c>
      <c r="M408" s="55">
        <f t="shared" si="35"/>
        <v>12.163901454006798</v>
      </c>
    </row>
    <row r="409" spans="1:13" ht="12.75" x14ac:dyDescent="0.2">
      <c r="A409" s="56">
        <v>1953</v>
      </c>
      <c r="B409" s="56">
        <v>5</v>
      </c>
      <c r="C409" s="67">
        <f t="shared" si="34"/>
        <v>19510</v>
      </c>
      <c r="D409" s="55">
        <v>24.84</v>
      </c>
      <c r="E409" s="55">
        <v>1.4166700000000001</v>
      </c>
      <c r="F409" s="55">
        <v>2.48333</v>
      </c>
      <c r="G409" s="55">
        <v>26.7</v>
      </c>
      <c r="H409" s="55" t="e">
        <f t="shared" si="39"/>
        <v>#REF!</v>
      </c>
      <c r="I409" s="55">
        <v>3.05</v>
      </c>
      <c r="J409" s="55">
        <f t="shared" si="36"/>
        <v>222.563608988764</v>
      </c>
      <c r="K409" s="55">
        <f t="shared" si="37"/>
        <v>12.693204023595504</v>
      </c>
      <c r="L409" s="55">
        <f t="shared" si="38"/>
        <v>22.250357774157301</v>
      </c>
      <c r="M409" s="55">
        <f t="shared" si="35"/>
        <v>12.141970791867779</v>
      </c>
    </row>
    <row r="410" spans="1:13" ht="12.75" x14ac:dyDescent="0.2">
      <c r="A410" s="56">
        <v>1953</v>
      </c>
      <c r="B410" s="56">
        <v>6</v>
      </c>
      <c r="C410" s="67">
        <f t="shared" si="34"/>
        <v>19540</v>
      </c>
      <c r="D410" s="55">
        <v>23.95</v>
      </c>
      <c r="E410" s="55">
        <v>1.42</v>
      </c>
      <c r="F410" s="55">
        <v>2.5099999999999998</v>
      </c>
      <c r="G410" s="55">
        <v>26.8</v>
      </c>
      <c r="H410" s="55" t="e">
        <f t="shared" si="39"/>
        <v>#REF!</v>
      </c>
      <c r="I410" s="55">
        <v>3.11</v>
      </c>
      <c r="J410" s="55">
        <f t="shared" si="36"/>
        <v>213.78860261194023</v>
      </c>
      <c r="K410" s="55">
        <f t="shared" si="37"/>
        <v>12.675566417910444</v>
      </c>
      <c r="L410" s="55">
        <f t="shared" si="38"/>
        <v>22.405402611940293</v>
      </c>
      <c r="M410" s="55">
        <f t="shared" si="35"/>
        <v>11.624407885470081</v>
      </c>
    </row>
    <row r="411" spans="1:13" ht="12.75" x14ac:dyDescent="0.2">
      <c r="A411" s="56">
        <v>1953</v>
      </c>
      <c r="B411" s="56">
        <v>7</v>
      </c>
      <c r="C411" s="67">
        <f t="shared" si="34"/>
        <v>19571</v>
      </c>
      <c r="D411" s="55">
        <v>24.29</v>
      </c>
      <c r="E411" s="55">
        <v>1.42</v>
      </c>
      <c r="F411" s="55">
        <v>2.5233300000000001</v>
      </c>
      <c r="G411" s="55">
        <v>26.8</v>
      </c>
      <c r="H411" s="55" t="e">
        <f t="shared" si="39"/>
        <v>#REF!</v>
      </c>
      <c r="I411" s="55">
        <v>2.93</v>
      </c>
      <c r="J411" s="55">
        <f t="shared" si="36"/>
        <v>216.82359738805965</v>
      </c>
      <c r="K411" s="55">
        <f t="shared" si="37"/>
        <v>12.675566417910444</v>
      </c>
      <c r="L411" s="55">
        <f t="shared" si="38"/>
        <v>22.524392260074624</v>
      </c>
      <c r="M411" s="55">
        <f t="shared" si="35"/>
        <v>11.750201645310003</v>
      </c>
    </row>
    <row r="412" spans="1:13" ht="12.75" x14ac:dyDescent="0.2">
      <c r="A412" s="56">
        <v>1953</v>
      </c>
      <c r="B412" s="56">
        <v>8</v>
      </c>
      <c r="C412" s="67">
        <f t="shared" si="34"/>
        <v>19602</v>
      </c>
      <c r="D412" s="55">
        <v>24.39</v>
      </c>
      <c r="E412" s="55">
        <v>1.42</v>
      </c>
      <c r="F412" s="55">
        <v>2.53667</v>
      </c>
      <c r="G412" s="55">
        <v>26.9</v>
      </c>
      <c r="H412" s="55" t="e">
        <f t="shared" si="39"/>
        <v>#REF!</v>
      </c>
      <c r="I412" s="55">
        <v>2.95</v>
      </c>
      <c r="J412" s="55">
        <f t="shared" si="36"/>
        <v>216.90688884758364</v>
      </c>
      <c r="K412" s="55">
        <f t="shared" si="37"/>
        <v>12.628445353159849</v>
      </c>
      <c r="L412" s="55">
        <f t="shared" si="38"/>
        <v>22.559294699999995</v>
      </c>
      <c r="M412" s="55">
        <f t="shared" si="35"/>
        <v>11.715076201734005</v>
      </c>
    </row>
    <row r="413" spans="1:13" ht="12.75" x14ac:dyDescent="0.2">
      <c r="A413" s="56">
        <v>1953</v>
      </c>
      <c r="B413" s="56">
        <v>9</v>
      </c>
      <c r="C413" s="67">
        <f t="shared" si="34"/>
        <v>19632</v>
      </c>
      <c r="D413" s="55">
        <v>23.27</v>
      </c>
      <c r="E413" s="55">
        <v>1.42</v>
      </c>
      <c r="F413" s="55">
        <v>2.5499999999999998</v>
      </c>
      <c r="G413" s="55">
        <v>26.9</v>
      </c>
      <c r="H413" s="55" t="e">
        <f t="shared" si="39"/>
        <v>#REF!</v>
      </c>
      <c r="I413" s="55">
        <v>2.87</v>
      </c>
      <c r="J413" s="55">
        <f t="shared" si="36"/>
        <v>206.94642490706318</v>
      </c>
      <c r="K413" s="55">
        <f t="shared" si="37"/>
        <v>12.628445353159849</v>
      </c>
      <c r="L413" s="55">
        <f t="shared" si="38"/>
        <v>22.67784200743494</v>
      </c>
      <c r="M413" s="55">
        <f t="shared" si="35"/>
        <v>11.139349357262923</v>
      </c>
    </row>
    <row r="414" spans="1:13" ht="12.75" x14ac:dyDescent="0.2">
      <c r="A414" s="56">
        <v>1953</v>
      </c>
      <c r="B414" s="56">
        <v>1</v>
      </c>
      <c r="C414" s="67">
        <f t="shared" si="34"/>
        <v>19390</v>
      </c>
      <c r="D414" s="55">
        <v>23.97</v>
      </c>
      <c r="E414" s="55">
        <v>1.43</v>
      </c>
      <c r="F414" s="55">
        <v>2.53667</v>
      </c>
      <c r="G414" s="55">
        <v>27</v>
      </c>
      <c r="H414" s="55" t="e">
        <f t="shared" si="39"/>
        <v>#REF!</v>
      </c>
      <c r="I414" s="55">
        <v>2.66</v>
      </c>
      <c r="J414" s="55">
        <f t="shared" si="36"/>
        <v>212.38218999999995</v>
      </c>
      <c r="K414" s="55">
        <f t="shared" si="37"/>
        <v>12.670276666666664</v>
      </c>
      <c r="L414" s="55">
        <f t="shared" si="38"/>
        <v>22.475741756666661</v>
      </c>
      <c r="M414" s="55">
        <f t="shared" si="35"/>
        <v>11.391934765421414</v>
      </c>
    </row>
    <row r="415" spans="1:13" ht="12.75" x14ac:dyDescent="0.2">
      <c r="A415" s="56">
        <v>1953</v>
      </c>
      <c r="B415" s="56">
        <v>11</v>
      </c>
      <c r="C415" s="67">
        <f t="shared" si="34"/>
        <v>19693</v>
      </c>
      <c r="D415" s="55">
        <v>24.5</v>
      </c>
      <c r="E415" s="55">
        <v>1.44</v>
      </c>
      <c r="F415" s="55">
        <v>2.5233300000000001</v>
      </c>
      <c r="G415" s="55">
        <v>26.9</v>
      </c>
      <c r="H415" s="55" t="e">
        <f t="shared" si="39"/>
        <v>#REF!</v>
      </c>
      <c r="I415" s="55">
        <v>2.68</v>
      </c>
      <c r="J415" s="55">
        <f t="shared" si="36"/>
        <v>217.88514869888473</v>
      </c>
      <c r="K415" s="55">
        <f t="shared" si="37"/>
        <v>12.806310780669143</v>
      </c>
      <c r="L415" s="55">
        <f t="shared" si="38"/>
        <v>22.440658459851299</v>
      </c>
      <c r="M415" s="55">
        <f t="shared" si="35"/>
        <v>11.644070268505772</v>
      </c>
    </row>
    <row r="416" spans="1:13" ht="12.75" x14ac:dyDescent="0.2">
      <c r="A416" s="56">
        <v>1953</v>
      </c>
      <c r="B416" s="56">
        <v>12</v>
      </c>
      <c r="C416" s="67">
        <f t="shared" si="34"/>
        <v>19724</v>
      </c>
      <c r="D416" s="55">
        <v>24.83</v>
      </c>
      <c r="E416" s="55">
        <v>1.45</v>
      </c>
      <c r="F416" s="55">
        <v>2.5099999999999998</v>
      </c>
      <c r="G416" s="55">
        <v>26.9</v>
      </c>
      <c r="H416" s="55" t="e">
        <f t="shared" si="39"/>
        <v>#REF!</v>
      </c>
      <c r="I416" s="55">
        <v>2.59</v>
      </c>
      <c r="J416" s="55">
        <f t="shared" si="36"/>
        <v>220.81992825278806</v>
      </c>
      <c r="K416" s="55">
        <f t="shared" si="37"/>
        <v>12.89524349442379</v>
      </c>
      <c r="L416" s="55">
        <f t="shared" si="38"/>
        <v>22.322111152416355</v>
      </c>
      <c r="M416" s="55">
        <f t="shared" si="35"/>
        <v>11.754449184027294</v>
      </c>
    </row>
    <row r="417" spans="1:13" ht="12.75" x14ac:dyDescent="0.2">
      <c r="A417" s="56">
        <v>1954</v>
      </c>
      <c r="B417" s="56">
        <v>1</v>
      </c>
      <c r="C417" s="67">
        <f t="shared" si="34"/>
        <v>19755</v>
      </c>
      <c r="D417" s="55">
        <v>25.46</v>
      </c>
      <c r="E417" s="55">
        <v>1.4566699999999999</v>
      </c>
      <c r="F417" s="55">
        <v>2.5233300000000001</v>
      </c>
      <c r="G417" s="55">
        <v>26.9</v>
      </c>
      <c r="H417" s="55" t="e">
        <f t="shared" si="39"/>
        <v>#REF!</v>
      </c>
      <c r="I417" s="55">
        <v>2.48</v>
      </c>
      <c r="J417" s="55">
        <f t="shared" si="36"/>
        <v>226.42268921933083</v>
      </c>
      <c r="K417" s="55">
        <f t="shared" si="37"/>
        <v>12.954561614498138</v>
      </c>
      <c r="L417" s="55">
        <f t="shared" si="38"/>
        <v>22.440658459851299</v>
      </c>
      <c r="M417" s="55">
        <f t="shared" si="35"/>
        <v>12.002650554927826</v>
      </c>
    </row>
    <row r="418" spans="1:13" ht="12.75" x14ac:dyDescent="0.2">
      <c r="A418" s="56">
        <v>1954</v>
      </c>
      <c r="B418" s="56">
        <v>2</v>
      </c>
      <c r="C418" s="67">
        <f t="shared" si="34"/>
        <v>19783</v>
      </c>
      <c r="D418" s="55">
        <v>26.02</v>
      </c>
      <c r="E418" s="55">
        <v>1.46333</v>
      </c>
      <c r="F418" s="55">
        <v>2.53667</v>
      </c>
      <c r="G418" s="55">
        <v>26.9</v>
      </c>
      <c r="H418" s="55" t="e">
        <f t="shared" si="39"/>
        <v>#REF!</v>
      </c>
      <c r="I418" s="55">
        <v>2.4700000000000002</v>
      </c>
      <c r="J418" s="55">
        <f t="shared" si="36"/>
        <v>231.40292118959104</v>
      </c>
      <c r="K418" s="55">
        <f t="shared" si="37"/>
        <v>13.013790801858734</v>
      </c>
      <c r="L418" s="55">
        <f t="shared" si="38"/>
        <v>22.559294699999995</v>
      </c>
      <c r="M418" s="55">
        <f t="shared" si="35"/>
        <v>12.215052485432837</v>
      </c>
    </row>
    <row r="419" spans="1:13" ht="12.75" x14ac:dyDescent="0.2">
      <c r="A419" s="56">
        <v>1954</v>
      </c>
      <c r="B419" s="56">
        <v>3</v>
      </c>
      <c r="C419" s="67">
        <f t="shared" si="34"/>
        <v>19814</v>
      </c>
      <c r="D419" s="55">
        <v>26.57</v>
      </c>
      <c r="E419" s="55">
        <v>1.47</v>
      </c>
      <c r="F419" s="55">
        <v>2.5499999999999998</v>
      </c>
      <c r="G419" s="55">
        <v>26.9</v>
      </c>
      <c r="H419" s="55" t="e">
        <f t="shared" si="39"/>
        <v>#REF!</v>
      </c>
      <c r="I419" s="55">
        <v>2.37</v>
      </c>
      <c r="J419" s="55">
        <f t="shared" si="36"/>
        <v>236.29422044609663</v>
      </c>
      <c r="K419" s="55">
        <f t="shared" si="37"/>
        <v>13.073108921933084</v>
      </c>
      <c r="L419" s="55">
        <f t="shared" si="38"/>
        <v>22.67784200743494</v>
      </c>
      <c r="M419" s="55">
        <f t="shared" si="35"/>
        <v>12.420105295189975</v>
      </c>
    </row>
    <row r="420" spans="1:13" ht="12.75" x14ac:dyDescent="0.2">
      <c r="A420" s="56">
        <v>1954</v>
      </c>
      <c r="B420" s="56">
        <v>4</v>
      </c>
      <c r="C420" s="67">
        <f t="shared" si="34"/>
        <v>19844</v>
      </c>
      <c r="D420" s="55">
        <v>27.63</v>
      </c>
      <c r="E420" s="55">
        <v>1.46333</v>
      </c>
      <c r="F420" s="55">
        <v>2.5733299999999999</v>
      </c>
      <c r="G420" s="55">
        <v>26.8</v>
      </c>
      <c r="H420" s="55" t="e">
        <f t="shared" si="39"/>
        <v>#REF!</v>
      </c>
      <c r="I420" s="55">
        <v>2.29</v>
      </c>
      <c r="J420" s="55">
        <f t="shared" si="36"/>
        <v>246.63795783582083</v>
      </c>
      <c r="K420" s="55">
        <f t="shared" si="37"/>
        <v>13.062349722761191</v>
      </c>
      <c r="L420" s="55">
        <f t="shared" si="38"/>
        <v>22.970715021268649</v>
      </c>
      <c r="M420" s="55">
        <f t="shared" si="35"/>
        <v>12.90786818406092</v>
      </c>
    </row>
    <row r="421" spans="1:13" ht="12.75" x14ac:dyDescent="0.2">
      <c r="A421" s="56">
        <v>1954</v>
      </c>
      <c r="B421" s="56">
        <v>5</v>
      </c>
      <c r="C421" s="67">
        <f t="shared" si="34"/>
        <v>19875</v>
      </c>
      <c r="D421" s="55">
        <v>28.73</v>
      </c>
      <c r="E421" s="55">
        <v>1.4566699999999999</v>
      </c>
      <c r="F421" s="55">
        <v>2.59667</v>
      </c>
      <c r="G421" s="55">
        <v>26.9</v>
      </c>
      <c r="H421" s="55" t="e">
        <f t="shared" si="39"/>
        <v>#REF!</v>
      </c>
      <c r="I421" s="55">
        <v>2.37</v>
      </c>
      <c r="J421" s="55">
        <f t="shared" si="36"/>
        <v>255.50368661710033</v>
      </c>
      <c r="K421" s="55">
        <f t="shared" si="37"/>
        <v>12.954561614498138</v>
      </c>
      <c r="L421" s="55">
        <f t="shared" si="38"/>
        <v>23.092890982527877</v>
      </c>
      <c r="M421" s="55">
        <f t="shared" si="35"/>
        <v>13.312042238025862</v>
      </c>
    </row>
    <row r="422" spans="1:13" ht="12.75" x14ac:dyDescent="0.2">
      <c r="A422" s="56">
        <v>1954</v>
      </c>
      <c r="B422" s="56">
        <v>6</v>
      </c>
      <c r="C422" s="67">
        <f t="shared" si="34"/>
        <v>19905</v>
      </c>
      <c r="D422" s="55">
        <v>28.96</v>
      </c>
      <c r="E422" s="55">
        <v>1.45</v>
      </c>
      <c r="F422" s="55">
        <v>2.62</v>
      </c>
      <c r="G422" s="55">
        <v>26.9</v>
      </c>
      <c r="H422" s="55" t="e">
        <f t="shared" si="39"/>
        <v>#REF!</v>
      </c>
      <c r="I422" s="55">
        <v>2.38</v>
      </c>
      <c r="J422" s="55">
        <f t="shared" si="36"/>
        <v>257.54913903345721</v>
      </c>
      <c r="K422" s="55">
        <f t="shared" si="37"/>
        <v>12.89524349442379</v>
      </c>
      <c r="L422" s="55">
        <f t="shared" si="38"/>
        <v>23.300371003717469</v>
      </c>
      <c r="M422" s="55">
        <f t="shared" si="35"/>
        <v>13.357885903659003</v>
      </c>
    </row>
    <row r="423" spans="1:13" ht="12.75" x14ac:dyDescent="0.2">
      <c r="A423" s="56">
        <v>1954</v>
      </c>
      <c r="B423" s="56">
        <v>7</v>
      </c>
      <c r="C423" s="67">
        <f t="shared" si="34"/>
        <v>19936</v>
      </c>
      <c r="D423" s="55">
        <v>30.13</v>
      </c>
      <c r="E423" s="55">
        <v>1.4566699999999999</v>
      </c>
      <c r="F423" s="55">
        <v>2.6233300000000002</v>
      </c>
      <c r="G423" s="55">
        <v>26.9</v>
      </c>
      <c r="H423" s="55" t="e">
        <f t="shared" si="39"/>
        <v>#REF!</v>
      </c>
      <c r="I423" s="55">
        <v>2.2999999999999998</v>
      </c>
      <c r="J423" s="55">
        <f t="shared" si="36"/>
        <v>267.95426654275087</v>
      </c>
      <c r="K423" s="55">
        <f t="shared" si="37"/>
        <v>12.954561614498138</v>
      </c>
      <c r="L423" s="55">
        <f t="shared" si="38"/>
        <v>23.329985597397769</v>
      </c>
      <c r="M423" s="55">
        <f t="shared" si="35"/>
        <v>13.833009564245332</v>
      </c>
    </row>
    <row r="424" spans="1:13" ht="12.75" x14ac:dyDescent="0.2">
      <c r="A424" s="56">
        <v>1954</v>
      </c>
      <c r="B424" s="56">
        <v>8</v>
      </c>
      <c r="C424" s="67">
        <f t="shared" si="34"/>
        <v>19967</v>
      </c>
      <c r="D424" s="55">
        <v>30.73</v>
      </c>
      <c r="E424" s="55">
        <v>1.46333</v>
      </c>
      <c r="F424" s="55">
        <v>2.6266699999999998</v>
      </c>
      <c r="G424" s="55">
        <v>26.9</v>
      </c>
      <c r="H424" s="55" t="e">
        <f t="shared" si="39"/>
        <v>#REF!</v>
      </c>
      <c r="I424" s="55">
        <v>2.36</v>
      </c>
      <c r="J424" s="55">
        <f t="shared" si="36"/>
        <v>273.29022936802971</v>
      </c>
      <c r="K424" s="55">
        <f t="shared" si="37"/>
        <v>13.013790801858734</v>
      </c>
      <c r="L424" s="55">
        <f t="shared" si="38"/>
        <v>23.359689123791817</v>
      </c>
      <c r="M424" s="55">
        <f t="shared" si="35"/>
        <v>14.042112347320582</v>
      </c>
    </row>
    <row r="425" spans="1:13" ht="12.75" x14ac:dyDescent="0.2">
      <c r="A425" s="56">
        <v>1954</v>
      </c>
      <c r="B425" s="56">
        <v>9</v>
      </c>
      <c r="C425" s="67">
        <f t="shared" si="34"/>
        <v>19997</v>
      </c>
      <c r="D425" s="55">
        <v>31.45</v>
      </c>
      <c r="E425" s="55">
        <v>1.47</v>
      </c>
      <c r="F425" s="55">
        <v>2.63</v>
      </c>
      <c r="G425" s="55">
        <v>26.8</v>
      </c>
      <c r="H425" s="55" t="e">
        <f t="shared" si="39"/>
        <v>#REF!</v>
      </c>
      <c r="I425" s="55">
        <v>2.38</v>
      </c>
      <c r="J425" s="55">
        <f t="shared" si="36"/>
        <v>280.73701679104471</v>
      </c>
      <c r="K425" s="55">
        <f t="shared" si="37"/>
        <v>13.121889179104475</v>
      </c>
      <c r="L425" s="55">
        <f t="shared" si="38"/>
        <v>23.476577238805966</v>
      </c>
      <c r="M425" s="55">
        <f t="shared" si="35"/>
        <v>14.356474143296982</v>
      </c>
    </row>
    <row r="426" spans="1:13" ht="12.75" x14ac:dyDescent="0.2">
      <c r="A426" s="56">
        <v>1954</v>
      </c>
      <c r="B426" s="56">
        <v>1</v>
      </c>
      <c r="C426" s="67">
        <f t="shared" si="34"/>
        <v>19755</v>
      </c>
      <c r="D426" s="55">
        <v>32.18</v>
      </c>
      <c r="E426" s="55">
        <v>1.49333</v>
      </c>
      <c r="F426" s="55">
        <v>2.6766700000000001</v>
      </c>
      <c r="G426" s="55">
        <v>26.8</v>
      </c>
      <c r="H426" s="55" t="e">
        <f t="shared" si="39"/>
        <v>#REF!</v>
      </c>
      <c r="I426" s="55">
        <v>2.4300000000000002</v>
      </c>
      <c r="J426" s="55">
        <f t="shared" si="36"/>
        <v>287.25332910447753</v>
      </c>
      <c r="K426" s="55">
        <f t="shared" si="37"/>
        <v>13.33014337947761</v>
      </c>
      <c r="L426" s="55">
        <f t="shared" si="38"/>
        <v>23.893174904104473</v>
      </c>
      <c r="M426" s="55">
        <f t="shared" si="35"/>
        <v>14.61923193573057</v>
      </c>
    </row>
    <row r="427" spans="1:13" ht="12.75" x14ac:dyDescent="0.2">
      <c r="A427" s="56">
        <v>1954</v>
      </c>
      <c r="B427" s="56">
        <v>11</v>
      </c>
      <c r="C427" s="67">
        <f t="shared" si="34"/>
        <v>20058</v>
      </c>
      <c r="D427" s="55">
        <v>33.44</v>
      </c>
      <c r="E427" s="55">
        <v>1.51667</v>
      </c>
      <c r="F427" s="55">
        <v>2.7233299999999998</v>
      </c>
      <c r="G427" s="55">
        <v>26.8</v>
      </c>
      <c r="H427" s="55" t="e">
        <f t="shared" si="39"/>
        <v>#REF!</v>
      </c>
      <c r="I427" s="55">
        <v>2.48</v>
      </c>
      <c r="J427" s="55">
        <f t="shared" si="36"/>
        <v>298.50066268656707</v>
      </c>
      <c r="K427" s="55">
        <f t="shared" si="37"/>
        <v>13.538486844402982</v>
      </c>
      <c r="L427" s="55">
        <f t="shared" si="38"/>
        <v>24.30968330485074</v>
      </c>
      <c r="M427" s="55">
        <f t="shared" si="35"/>
        <v>15.117311697434399</v>
      </c>
    </row>
    <row r="428" spans="1:13" ht="12.75" x14ac:dyDescent="0.2">
      <c r="A428" s="56">
        <v>1954</v>
      </c>
      <c r="B428" s="56">
        <v>12</v>
      </c>
      <c r="C428" s="67">
        <f t="shared" si="34"/>
        <v>20089</v>
      </c>
      <c r="D428" s="55">
        <v>34.97</v>
      </c>
      <c r="E428" s="55">
        <v>1.54</v>
      </c>
      <c r="F428" s="55">
        <v>2.77</v>
      </c>
      <c r="G428" s="55">
        <v>26.7</v>
      </c>
      <c r="H428" s="55" t="e">
        <f t="shared" si="39"/>
        <v>#REF!</v>
      </c>
      <c r="I428" s="55">
        <v>2.5099999999999998</v>
      </c>
      <c r="J428" s="55">
        <f t="shared" si="36"/>
        <v>313.32727078651681</v>
      </c>
      <c r="K428" s="55">
        <f t="shared" si="37"/>
        <v>13.798226966292134</v>
      </c>
      <c r="L428" s="55">
        <f t="shared" si="38"/>
        <v>24.818888764044939</v>
      </c>
      <c r="M428" s="55">
        <f t="shared" si="35"/>
        <v>15.789062002327094</v>
      </c>
    </row>
    <row r="429" spans="1:13" ht="12.75" x14ac:dyDescent="0.2">
      <c r="A429" s="56">
        <v>1955</v>
      </c>
      <c r="B429" s="56">
        <v>1</v>
      </c>
      <c r="C429" s="67">
        <f t="shared" si="34"/>
        <v>20120</v>
      </c>
      <c r="D429" s="55">
        <v>35.6</v>
      </c>
      <c r="E429" s="55">
        <v>1.54667</v>
      </c>
      <c r="F429" s="55">
        <v>2.8333300000000001</v>
      </c>
      <c r="G429" s="55">
        <v>26.7</v>
      </c>
      <c r="H429" s="55" t="e">
        <f t="shared" si="39"/>
        <v>#REF!</v>
      </c>
      <c r="I429" s="55">
        <v>2.61</v>
      </c>
      <c r="J429" s="55">
        <f t="shared" si="36"/>
        <v>318.97199999999998</v>
      </c>
      <c r="K429" s="55">
        <f t="shared" si="37"/>
        <v>13.857989416853931</v>
      </c>
      <c r="L429" s="55">
        <f t="shared" si="38"/>
        <v>25.386318448314604</v>
      </c>
      <c r="M429" s="55">
        <f t="shared" si="35"/>
        <v>15.990781062969846</v>
      </c>
    </row>
    <row r="430" spans="1:13" ht="12.75" x14ac:dyDescent="0.2">
      <c r="A430" s="56">
        <v>1955</v>
      </c>
      <c r="B430" s="56">
        <v>2</v>
      </c>
      <c r="C430" s="67">
        <f t="shared" si="34"/>
        <v>20148</v>
      </c>
      <c r="D430" s="55">
        <v>36.79</v>
      </c>
      <c r="E430" s="55">
        <v>1.5533300000000001</v>
      </c>
      <c r="F430" s="55">
        <v>2.8966699999999999</v>
      </c>
      <c r="G430" s="55">
        <v>26.7</v>
      </c>
      <c r="H430" s="55" t="e">
        <f t="shared" si="39"/>
        <v>#REF!</v>
      </c>
      <c r="I430" s="55">
        <v>2.65</v>
      </c>
      <c r="J430" s="55">
        <f t="shared" si="36"/>
        <v>329.63426629213473</v>
      </c>
      <c r="K430" s="55">
        <f t="shared" si="37"/>
        <v>13.917662268539324</v>
      </c>
      <c r="L430" s="55">
        <f t="shared" si="38"/>
        <v>25.95383773146067</v>
      </c>
      <c r="M430" s="55">
        <f t="shared" si="35"/>
        <v>16.437728215987121</v>
      </c>
    </row>
    <row r="431" spans="1:13" ht="12.75" x14ac:dyDescent="0.2">
      <c r="A431" s="56">
        <v>1955</v>
      </c>
      <c r="B431" s="56">
        <v>3</v>
      </c>
      <c r="C431" s="67">
        <f t="shared" si="34"/>
        <v>20179</v>
      </c>
      <c r="D431" s="55">
        <v>36.5</v>
      </c>
      <c r="E431" s="55">
        <v>1.56</v>
      </c>
      <c r="F431" s="55">
        <v>2.96</v>
      </c>
      <c r="G431" s="55">
        <v>26.7</v>
      </c>
      <c r="H431" s="55" t="e">
        <f t="shared" si="39"/>
        <v>#REF!</v>
      </c>
      <c r="I431" s="55">
        <v>2.68</v>
      </c>
      <c r="J431" s="55">
        <f t="shared" si="36"/>
        <v>327.03589887640442</v>
      </c>
      <c r="K431" s="55">
        <f t="shared" si="37"/>
        <v>13.977424719101123</v>
      </c>
      <c r="L431" s="55">
        <f t="shared" si="38"/>
        <v>26.521267415730332</v>
      </c>
      <c r="M431" s="55">
        <f t="shared" si="35"/>
        <v>16.219282945537802</v>
      </c>
    </row>
    <row r="432" spans="1:13" ht="12.75" x14ac:dyDescent="0.2">
      <c r="A432" s="56">
        <v>1955</v>
      </c>
      <c r="B432" s="56">
        <v>4</v>
      </c>
      <c r="C432" s="67">
        <f t="shared" si="34"/>
        <v>20209</v>
      </c>
      <c r="D432" s="55">
        <v>37.76</v>
      </c>
      <c r="E432" s="55">
        <v>1.5633300000000001</v>
      </c>
      <c r="F432" s="55">
        <v>3.0466700000000002</v>
      </c>
      <c r="G432" s="55">
        <v>26.7</v>
      </c>
      <c r="H432" s="55" t="e">
        <f t="shared" si="39"/>
        <v>#REF!</v>
      </c>
      <c r="I432" s="55">
        <v>2.75</v>
      </c>
      <c r="J432" s="55">
        <f t="shared" si="36"/>
        <v>338.32535730337071</v>
      </c>
      <c r="K432" s="55">
        <f t="shared" si="37"/>
        <v>14.007261144943818</v>
      </c>
      <c r="L432" s="55">
        <f t="shared" si="38"/>
        <v>27.297820877528086</v>
      </c>
      <c r="M432" s="55">
        <f t="shared" si="35"/>
        <v>16.685266628063516</v>
      </c>
    </row>
    <row r="433" spans="1:13" ht="12.75" x14ac:dyDescent="0.2">
      <c r="A433" s="56">
        <v>1955</v>
      </c>
      <c r="B433" s="56">
        <v>5</v>
      </c>
      <c r="C433" s="67">
        <f t="shared" si="34"/>
        <v>20240</v>
      </c>
      <c r="D433" s="55">
        <v>37.6</v>
      </c>
      <c r="E433" s="55">
        <v>1.56667</v>
      </c>
      <c r="F433" s="55">
        <v>3.1333299999999999</v>
      </c>
      <c r="G433" s="55">
        <v>26.7</v>
      </c>
      <c r="H433" s="55" t="e">
        <f t="shared" si="39"/>
        <v>#REF!</v>
      </c>
      <c r="I433" s="55">
        <v>2.76</v>
      </c>
      <c r="J433" s="55">
        <f t="shared" si="36"/>
        <v>336.89177528089886</v>
      </c>
      <c r="K433" s="55">
        <f t="shared" si="37"/>
        <v>14.03718716966292</v>
      </c>
      <c r="L433" s="55">
        <f t="shared" si="38"/>
        <v>28.074284740449432</v>
      </c>
      <c r="M433" s="55">
        <f t="shared" si="35"/>
        <v>16.518057827257813</v>
      </c>
    </row>
    <row r="434" spans="1:13" ht="12.75" x14ac:dyDescent="0.2">
      <c r="A434" s="56">
        <v>1955</v>
      </c>
      <c r="B434" s="56">
        <v>6</v>
      </c>
      <c r="C434" s="67">
        <f t="shared" si="34"/>
        <v>20270</v>
      </c>
      <c r="D434" s="55">
        <v>39.78</v>
      </c>
      <c r="E434" s="55">
        <v>1.57</v>
      </c>
      <c r="F434" s="55">
        <v>3.22</v>
      </c>
      <c r="G434" s="55">
        <v>26.7</v>
      </c>
      <c r="H434" s="55" t="e">
        <f t="shared" si="39"/>
        <v>#REF!</v>
      </c>
      <c r="I434" s="55">
        <v>2.78</v>
      </c>
      <c r="J434" s="55">
        <f t="shared" si="36"/>
        <v>356.42433033707863</v>
      </c>
      <c r="K434" s="55">
        <f t="shared" si="37"/>
        <v>14.067023595505617</v>
      </c>
      <c r="L434" s="55">
        <f t="shared" si="38"/>
        <v>28.850838202247189</v>
      </c>
      <c r="M434" s="55">
        <f t="shared" si="35"/>
        <v>17.370091963405326</v>
      </c>
    </row>
    <row r="435" spans="1:13" ht="12.75" x14ac:dyDescent="0.2">
      <c r="A435" s="56">
        <v>1955</v>
      </c>
      <c r="B435" s="56">
        <v>7</v>
      </c>
      <c r="C435" s="67">
        <f t="shared" si="34"/>
        <v>20301</v>
      </c>
      <c r="D435" s="55">
        <v>42.69</v>
      </c>
      <c r="E435" s="55">
        <v>1.58667</v>
      </c>
      <c r="F435" s="55">
        <v>3.2933300000000001</v>
      </c>
      <c r="G435" s="55">
        <v>26.8</v>
      </c>
      <c r="H435" s="55" t="e">
        <f t="shared" si="39"/>
        <v>#REF!</v>
      </c>
      <c r="I435" s="55">
        <v>2.9</v>
      </c>
      <c r="J435" s="55">
        <f t="shared" si="36"/>
        <v>381.07037350746259</v>
      </c>
      <c r="K435" s="55">
        <f t="shared" si="37"/>
        <v>14.163338710074624</v>
      </c>
      <c r="L435" s="55">
        <f t="shared" si="38"/>
        <v>29.397762782462681</v>
      </c>
      <c r="M435" s="55">
        <f t="shared" si="35"/>
        <v>18.454031906632888</v>
      </c>
    </row>
    <row r="436" spans="1:13" ht="12.75" x14ac:dyDescent="0.2">
      <c r="A436" s="56">
        <v>1955</v>
      </c>
      <c r="B436" s="56">
        <v>8</v>
      </c>
      <c r="C436" s="67">
        <f t="shared" si="34"/>
        <v>20332</v>
      </c>
      <c r="D436" s="55">
        <v>42.43</v>
      </c>
      <c r="E436" s="55">
        <v>1.6033299999999999</v>
      </c>
      <c r="F436" s="55">
        <v>3.3666700000000001</v>
      </c>
      <c r="G436" s="55">
        <v>26.8</v>
      </c>
      <c r="H436" s="55" t="e">
        <f t="shared" si="39"/>
        <v>#REF!</v>
      </c>
      <c r="I436" s="55">
        <v>2.97</v>
      </c>
      <c r="J436" s="55">
        <f t="shared" si="36"/>
        <v>378.74949514925362</v>
      </c>
      <c r="K436" s="55">
        <f t="shared" si="37"/>
        <v>14.312053454104474</v>
      </c>
      <c r="L436" s="55">
        <f t="shared" si="38"/>
        <v>30.052429008582084</v>
      </c>
      <c r="M436" s="55">
        <f t="shared" si="35"/>
        <v>18.222326463047764</v>
      </c>
    </row>
    <row r="437" spans="1:13" ht="12.75" x14ac:dyDescent="0.2">
      <c r="A437" s="56">
        <v>1955</v>
      </c>
      <c r="B437" s="56">
        <v>9</v>
      </c>
      <c r="C437" s="67">
        <f t="shared" si="34"/>
        <v>20362</v>
      </c>
      <c r="D437" s="55">
        <v>44.34</v>
      </c>
      <c r="E437" s="55">
        <v>1.62</v>
      </c>
      <c r="F437" s="55">
        <v>3.44</v>
      </c>
      <c r="G437" s="55">
        <v>26.9</v>
      </c>
      <c r="H437" s="55" t="e">
        <f t="shared" si="39"/>
        <v>#REF!</v>
      </c>
      <c r="I437" s="55">
        <v>2.97</v>
      </c>
      <c r="J437" s="55">
        <f t="shared" si="36"/>
        <v>394.32765278810405</v>
      </c>
      <c r="K437" s="55">
        <f t="shared" si="37"/>
        <v>14.407099628252789</v>
      </c>
      <c r="L437" s="55">
        <f t="shared" si="38"/>
        <v>30.592853531598507</v>
      </c>
      <c r="M437" s="55">
        <f t="shared" si="35"/>
        <v>18.843960654261323</v>
      </c>
    </row>
    <row r="438" spans="1:13" ht="12.75" x14ac:dyDescent="0.2">
      <c r="A438" s="56">
        <v>1955</v>
      </c>
      <c r="B438" s="56">
        <v>1</v>
      </c>
      <c r="C438" s="67">
        <f t="shared" si="34"/>
        <v>20120</v>
      </c>
      <c r="D438" s="55">
        <v>42.11</v>
      </c>
      <c r="E438" s="55">
        <v>1.6266700000000001</v>
      </c>
      <c r="F438" s="55">
        <v>3.5</v>
      </c>
      <c r="G438" s="55">
        <v>26.9</v>
      </c>
      <c r="H438" s="55" t="e">
        <f t="shared" si="39"/>
        <v>#REF!</v>
      </c>
      <c r="I438" s="55">
        <v>2.88</v>
      </c>
      <c r="J438" s="55">
        <f t="shared" si="36"/>
        <v>374.49565762081778</v>
      </c>
      <c r="K438" s="55">
        <f t="shared" si="37"/>
        <v>14.466417748327137</v>
      </c>
      <c r="L438" s="55">
        <f t="shared" si="38"/>
        <v>31.126449814126389</v>
      </c>
      <c r="M438" s="55">
        <f t="shared" si="35"/>
        <v>17.772325789386105</v>
      </c>
    </row>
    <row r="439" spans="1:13" ht="12.75" x14ac:dyDescent="0.2">
      <c r="A439" s="56">
        <v>1955</v>
      </c>
      <c r="B439" s="56">
        <v>11</v>
      </c>
      <c r="C439" s="67">
        <f t="shared" si="34"/>
        <v>20423</v>
      </c>
      <c r="D439" s="55">
        <v>44.95</v>
      </c>
      <c r="E439" s="55">
        <v>1.6333299999999999</v>
      </c>
      <c r="F439" s="55">
        <v>3.56</v>
      </c>
      <c r="G439" s="55">
        <v>26.9</v>
      </c>
      <c r="H439" s="55" t="e">
        <f t="shared" si="39"/>
        <v>#REF!</v>
      </c>
      <c r="I439" s="55">
        <v>2.89</v>
      </c>
      <c r="J439" s="55">
        <f t="shared" si="36"/>
        <v>399.75254832713756</v>
      </c>
      <c r="K439" s="55">
        <f t="shared" si="37"/>
        <v>14.52564693568773</v>
      </c>
      <c r="L439" s="55">
        <f t="shared" si="38"/>
        <v>31.66004609665427</v>
      </c>
      <c r="M439" s="55">
        <f t="shared" si="35"/>
        <v>18.835559288273913</v>
      </c>
    </row>
    <row r="440" spans="1:13" ht="12.75" x14ac:dyDescent="0.2">
      <c r="A440" s="56">
        <v>1955</v>
      </c>
      <c r="B440" s="56">
        <v>12</v>
      </c>
      <c r="C440" s="67">
        <f t="shared" si="34"/>
        <v>20454</v>
      </c>
      <c r="D440" s="55">
        <v>45.37</v>
      </c>
      <c r="E440" s="55">
        <v>1.64</v>
      </c>
      <c r="F440" s="55">
        <v>3.62</v>
      </c>
      <c r="G440" s="55">
        <v>26.8</v>
      </c>
      <c r="H440" s="55" t="e">
        <f t="shared" si="39"/>
        <v>#REF!</v>
      </c>
      <c r="I440" s="55">
        <v>2.96</v>
      </c>
      <c r="J440" s="55">
        <f t="shared" si="36"/>
        <v>404.99327350746256</v>
      </c>
      <c r="K440" s="55">
        <f t="shared" si="37"/>
        <v>14.639386567164177</v>
      </c>
      <c r="L440" s="55">
        <f t="shared" si="38"/>
        <v>32.313767910447751</v>
      </c>
      <c r="M440" s="55">
        <f t="shared" si="35"/>
        <v>18.942369035813588</v>
      </c>
    </row>
    <row r="441" spans="1:13" ht="12.75" x14ac:dyDescent="0.2">
      <c r="A441" s="56">
        <v>1956</v>
      </c>
      <c r="B441" s="56">
        <v>1</v>
      </c>
      <c r="C441" s="67">
        <f t="shared" si="34"/>
        <v>20485</v>
      </c>
      <c r="D441" s="55">
        <v>44.15</v>
      </c>
      <c r="E441" s="55">
        <v>1.67</v>
      </c>
      <c r="F441" s="55">
        <v>3.6433300000000002</v>
      </c>
      <c r="G441" s="55">
        <v>26.8</v>
      </c>
      <c r="H441" s="55" t="e">
        <f t="shared" si="39"/>
        <v>#REF!</v>
      </c>
      <c r="I441" s="55">
        <v>2.9</v>
      </c>
      <c r="J441" s="55">
        <f t="shared" si="36"/>
        <v>394.10299813432823</v>
      </c>
      <c r="K441" s="55">
        <f t="shared" si="37"/>
        <v>14.907180223880594</v>
      </c>
      <c r="L441" s="55">
        <f t="shared" si="38"/>
        <v>32.522022110820892</v>
      </c>
      <c r="M441" s="55">
        <f t="shared" si="35"/>
        <v>18.292585385418899</v>
      </c>
    </row>
    <row r="442" spans="1:13" ht="12.75" x14ac:dyDescent="0.2">
      <c r="A442" s="56">
        <v>1956</v>
      </c>
      <c r="B442" s="56">
        <v>2</v>
      </c>
      <c r="C442" s="67">
        <f t="shared" si="34"/>
        <v>20514</v>
      </c>
      <c r="D442" s="55">
        <v>44.43</v>
      </c>
      <c r="E442" s="55">
        <v>1.7</v>
      </c>
      <c r="F442" s="55">
        <v>3.6666699999999999</v>
      </c>
      <c r="G442" s="55">
        <v>26.8</v>
      </c>
      <c r="H442" s="55" t="e">
        <f t="shared" si="39"/>
        <v>#REF!</v>
      </c>
      <c r="I442" s="55">
        <v>2.84</v>
      </c>
      <c r="J442" s="55">
        <f t="shared" si="36"/>
        <v>396.60240559701487</v>
      </c>
      <c r="K442" s="55">
        <f t="shared" si="37"/>
        <v>15.17497388059701</v>
      </c>
      <c r="L442" s="55">
        <f t="shared" si="38"/>
        <v>32.730365575746262</v>
      </c>
      <c r="M442" s="55">
        <f t="shared" si="35"/>
        <v>18.266116815127798</v>
      </c>
    </row>
    <row r="443" spans="1:13" ht="12.75" x14ac:dyDescent="0.2">
      <c r="A443" s="56">
        <v>1956</v>
      </c>
      <c r="B443" s="56">
        <v>3</v>
      </c>
      <c r="C443" s="67">
        <f t="shared" si="34"/>
        <v>20545</v>
      </c>
      <c r="D443" s="55">
        <v>47.49</v>
      </c>
      <c r="E443" s="55">
        <v>1.73</v>
      </c>
      <c r="F443" s="55">
        <v>3.69</v>
      </c>
      <c r="G443" s="55">
        <v>26.8</v>
      </c>
      <c r="H443" s="55" t="e">
        <f t="shared" si="39"/>
        <v>#REF!</v>
      </c>
      <c r="I443" s="55">
        <v>2.96</v>
      </c>
      <c r="J443" s="55">
        <f t="shared" si="36"/>
        <v>423.91735858208949</v>
      </c>
      <c r="K443" s="55">
        <f t="shared" si="37"/>
        <v>15.442767537313429</v>
      </c>
      <c r="L443" s="55">
        <f t="shared" si="38"/>
        <v>32.938619776119396</v>
      </c>
      <c r="M443" s="55">
        <f t="shared" si="35"/>
        <v>19.371210099299969</v>
      </c>
    </row>
    <row r="444" spans="1:13" ht="12.75" x14ac:dyDescent="0.2">
      <c r="A444" s="56">
        <v>1956</v>
      </c>
      <c r="B444" s="56">
        <v>4</v>
      </c>
      <c r="C444" s="67">
        <f t="shared" si="34"/>
        <v>20575</v>
      </c>
      <c r="D444" s="55">
        <v>48.05</v>
      </c>
      <c r="E444" s="55">
        <v>1.7533300000000001</v>
      </c>
      <c r="F444" s="55">
        <v>3.66</v>
      </c>
      <c r="G444" s="55">
        <v>26.9</v>
      </c>
      <c r="H444" s="55" t="e">
        <f t="shared" si="39"/>
        <v>#REF!</v>
      </c>
      <c r="I444" s="55">
        <v>3.18</v>
      </c>
      <c r="J444" s="55">
        <f t="shared" si="36"/>
        <v>427.32168959107798</v>
      </c>
      <c r="K444" s="55">
        <f t="shared" si="37"/>
        <v>15.592839500743493</v>
      </c>
      <c r="L444" s="55">
        <f t="shared" si="38"/>
        <v>32.549373234200736</v>
      </c>
      <c r="M444" s="55">
        <f t="shared" si="35"/>
        <v>19.370593634578505</v>
      </c>
    </row>
    <row r="445" spans="1:13" ht="12.75" x14ac:dyDescent="0.2">
      <c r="A445" s="56">
        <v>1956</v>
      </c>
      <c r="B445" s="56">
        <v>5</v>
      </c>
      <c r="C445" s="67">
        <f t="shared" si="34"/>
        <v>20606</v>
      </c>
      <c r="D445" s="55">
        <v>46.54</v>
      </c>
      <c r="E445" s="55">
        <v>1.77667</v>
      </c>
      <c r="F445" s="55">
        <v>3.63</v>
      </c>
      <c r="G445" s="55">
        <v>27</v>
      </c>
      <c r="H445" s="55" t="e">
        <f t="shared" si="39"/>
        <v>#REF!</v>
      </c>
      <c r="I445" s="55">
        <v>3.07</v>
      </c>
      <c r="J445" s="55">
        <f t="shared" si="36"/>
        <v>412.35991333333328</v>
      </c>
      <c r="K445" s="55">
        <f t="shared" si="37"/>
        <v>15.74188842333333</v>
      </c>
      <c r="L445" s="55">
        <f t="shared" si="38"/>
        <v>32.163009999999993</v>
      </c>
      <c r="M445" s="55">
        <f t="shared" si="35"/>
        <v>18.544506591754441</v>
      </c>
    </row>
    <row r="446" spans="1:13" ht="12.75" x14ac:dyDescent="0.2">
      <c r="A446" s="56">
        <v>1956</v>
      </c>
      <c r="B446" s="56">
        <v>6</v>
      </c>
      <c r="C446" s="67">
        <f t="shared" ref="C446:C509" si="40">EOMONTH(DATE(A446,B446,1),0)</f>
        <v>20636</v>
      </c>
      <c r="D446" s="55">
        <v>46.27</v>
      </c>
      <c r="E446" s="55">
        <v>1.8</v>
      </c>
      <c r="F446" s="55">
        <v>3.6</v>
      </c>
      <c r="G446" s="55">
        <v>27.2</v>
      </c>
      <c r="H446" s="55" t="e">
        <f t="shared" si="39"/>
        <v>#REF!</v>
      </c>
      <c r="I446" s="55">
        <v>3</v>
      </c>
      <c r="J446" s="55">
        <f t="shared" si="36"/>
        <v>406.95315551470588</v>
      </c>
      <c r="K446" s="55">
        <f t="shared" si="37"/>
        <v>15.831330882352939</v>
      </c>
      <c r="L446" s="55">
        <f t="shared" si="38"/>
        <v>31.662661764705877</v>
      </c>
      <c r="M446" s="55">
        <f t="shared" si="35"/>
        <v>18.158163846958704</v>
      </c>
    </row>
    <row r="447" spans="1:13" ht="12.75" x14ac:dyDescent="0.2">
      <c r="A447" s="56">
        <v>1956</v>
      </c>
      <c r="B447" s="56">
        <v>7</v>
      </c>
      <c r="C447" s="67">
        <f t="shared" si="40"/>
        <v>20667</v>
      </c>
      <c r="D447" s="55">
        <v>48.78</v>
      </c>
      <c r="E447" s="55">
        <v>1.8133300000000001</v>
      </c>
      <c r="F447" s="55">
        <v>3.5533299999999999</v>
      </c>
      <c r="G447" s="55">
        <v>27.4</v>
      </c>
      <c r="H447" s="55" t="e">
        <f t="shared" si="39"/>
        <v>#REF!</v>
      </c>
      <c r="I447" s="55">
        <v>3.11</v>
      </c>
      <c r="J447" s="55">
        <f t="shared" si="36"/>
        <v>425.89746788321168</v>
      </c>
      <c r="K447" s="55">
        <f t="shared" si="37"/>
        <v>15.832157758029197</v>
      </c>
      <c r="L447" s="55">
        <f t="shared" si="38"/>
        <v>31.024072356569338</v>
      </c>
      <c r="M447" s="55">
        <f t="shared" si="35"/>
        <v>18.856797596896794</v>
      </c>
    </row>
    <row r="448" spans="1:13" ht="12.75" x14ac:dyDescent="0.2">
      <c r="A448" s="56">
        <v>1956</v>
      </c>
      <c r="B448" s="56">
        <v>8</v>
      </c>
      <c r="C448" s="67">
        <f t="shared" si="40"/>
        <v>20698</v>
      </c>
      <c r="D448" s="55">
        <v>48.49</v>
      </c>
      <c r="E448" s="55">
        <v>1.82667</v>
      </c>
      <c r="F448" s="55">
        <v>3.5066700000000002</v>
      </c>
      <c r="G448" s="55">
        <v>27.3</v>
      </c>
      <c r="H448" s="55" t="e">
        <f t="shared" si="39"/>
        <v>#REF!</v>
      </c>
      <c r="I448" s="55">
        <v>3.33</v>
      </c>
      <c r="J448" s="55">
        <f t="shared" si="36"/>
        <v>424.91627142857135</v>
      </c>
      <c r="K448" s="55">
        <f t="shared" si="37"/>
        <v>16.007048990109887</v>
      </c>
      <c r="L448" s="55">
        <f t="shared" si="38"/>
        <v>30.728833605494501</v>
      </c>
      <c r="M448" s="55">
        <f t="shared" si="35"/>
        <v>18.670937110186422</v>
      </c>
    </row>
    <row r="449" spans="1:13" ht="12.75" x14ac:dyDescent="0.2">
      <c r="A449" s="56">
        <v>1956</v>
      </c>
      <c r="B449" s="56">
        <v>9</v>
      </c>
      <c r="C449" s="67">
        <f t="shared" si="40"/>
        <v>20728</v>
      </c>
      <c r="D449" s="55">
        <v>46.84</v>
      </c>
      <c r="E449" s="55">
        <v>1.84</v>
      </c>
      <c r="F449" s="55">
        <v>3.46</v>
      </c>
      <c r="G449" s="55">
        <v>27.4</v>
      </c>
      <c r="H449" s="55" t="e">
        <f t="shared" si="39"/>
        <v>#REF!</v>
      </c>
      <c r="I449" s="55">
        <v>3.38</v>
      </c>
      <c r="J449" s="55">
        <f t="shared" si="36"/>
        <v>408.95935620437956</v>
      </c>
      <c r="K449" s="55">
        <f t="shared" si="37"/>
        <v>16.06501313868613</v>
      </c>
      <c r="L449" s="55">
        <f t="shared" si="38"/>
        <v>30.209209489051091</v>
      </c>
      <c r="M449" s="55">
        <f t="shared" ref="M449:M512" si="41">J449/AVERAGE(L329:L448)</f>
        <v>17.836640796312022</v>
      </c>
    </row>
    <row r="450" spans="1:13" ht="12.75" x14ac:dyDescent="0.2">
      <c r="A450" s="56">
        <v>1956</v>
      </c>
      <c r="B450" s="56">
        <v>1</v>
      </c>
      <c r="C450" s="67">
        <f t="shared" si="40"/>
        <v>20485</v>
      </c>
      <c r="D450" s="55">
        <v>46.24</v>
      </c>
      <c r="E450" s="55">
        <v>1.80667</v>
      </c>
      <c r="F450" s="55">
        <v>3.44333</v>
      </c>
      <c r="G450" s="55">
        <v>27.5</v>
      </c>
      <c r="H450" s="55" t="e">
        <f t="shared" si="39"/>
        <v>#REF!</v>
      </c>
      <c r="I450" s="55">
        <v>3.34</v>
      </c>
      <c r="J450" s="55">
        <f t="shared" si="36"/>
        <v>402.25268945454536</v>
      </c>
      <c r="K450" s="55">
        <f t="shared" si="37"/>
        <v>15.716649361090907</v>
      </c>
      <c r="L450" s="55">
        <f t="shared" si="38"/>
        <v>29.954341547999995</v>
      </c>
      <c r="M450" s="55">
        <f t="shared" si="41"/>
        <v>17.418952948636125</v>
      </c>
    </row>
    <row r="451" spans="1:13" ht="12.75" x14ac:dyDescent="0.2">
      <c r="A451" s="56">
        <v>1956</v>
      </c>
      <c r="B451" s="56">
        <v>11</v>
      </c>
      <c r="C451" s="67">
        <f t="shared" si="40"/>
        <v>20789</v>
      </c>
      <c r="D451" s="55">
        <v>45.76</v>
      </c>
      <c r="E451" s="55">
        <v>1.7733300000000001</v>
      </c>
      <c r="F451" s="55">
        <v>3.4266700000000001</v>
      </c>
      <c r="G451" s="55">
        <v>27.5</v>
      </c>
      <c r="H451" s="55" t="e">
        <f t="shared" si="39"/>
        <v>#REF!</v>
      </c>
      <c r="I451" s="55">
        <v>3.49</v>
      </c>
      <c r="J451" s="55">
        <f t="shared" si="36"/>
        <v>398.07705599999991</v>
      </c>
      <c r="K451" s="55">
        <f t="shared" si="37"/>
        <v>15.42661682072727</v>
      </c>
      <c r="L451" s="55">
        <f t="shared" si="38"/>
        <v>29.809412270181813</v>
      </c>
      <c r="M451" s="55">
        <f t="shared" si="41"/>
        <v>17.12033973662826</v>
      </c>
    </row>
    <row r="452" spans="1:13" ht="12.75" x14ac:dyDescent="0.2">
      <c r="A452" s="56">
        <v>1956</v>
      </c>
      <c r="B452" s="56">
        <v>12</v>
      </c>
      <c r="C452" s="67">
        <f t="shared" si="40"/>
        <v>20820</v>
      </c>
      <c r="D452" s="55">
        <v>46.44</v>
      </c>
      <c r="E452" s="55">
        <v>1.74</v>
      </c>
      <c r="F452" s="55">
        <v>3.41</v>
      </c>
      <c r="G452" s="55">
        <v>27.6</v>
      </c>
      <c r="H452" s="55" t="e">
        <f t="shared" si="39"/>
        <v>#REF!</v>
      </c>
      <c r="I452" s="55">
        <v>3.59</v>
      </c>
      <c r="J452" s="55">
        <f t="shared" si="36"/>
        <v>402.52879565217381</v>
      </c>
      <c r="K452" s="55">
        <f t="shared" si="37"/>
        <v>15.08182826086956</v>
      </c>
      <c r="L452" s="55">
        <f t="shared" si="38"/>
        <v>29.556916304347819</v>
      </c>
      <c r="M452" s="55">
        <f t="shared" si="41"/>
        <v>17.197522725560923</v>
      </c>
    </row>
    <row r="453" spans="1:13" ht="12.75" x14ac:dyDescent="0.2">
      <c r="A453" s="56">
        <v>1957</v>
      </c>
      <c r="B453" s="56">
        <v>1</v>
      </c>
      <c r="C453" s="67">
        <f t="shared" si="40"/>
        <v>20851</v>
      </c>
      <c r="D453" s="55">
        <v>45.43</v>
      </c>
      <c r="E453" s="55">
        <v>1.7366699999999999</v>
      </c>
      <c r="F453" s="55">
        <v>3.4066700000000001</v>
      </c>
      <c r="G453" s="55">
        <v>27.6</v>
      </c>
      <c r="H453" s="55" t="e">
        <f t="shared" si="39"/>
        <v>#REF!</v>
      </c>
      <c r="I453" s="55">
        <v>3.46</v>
      </c>
      <c r="J453" s="55">
        <f t="shared" si="36"/>
        <v>393.7744010869564</v>
      </c>
      <c r="K453" s="55">
        <f t="shared" si="37"/>
        <v>15.052964761956519</v>
      </c>
      <c r="L453" s="55">
        <f t="shared" si="38"/>
        <v>29.528052805434776</v>
      </c>
      <c r="M453" s="55">
        <f t="shared" si="41"/>
        <v>16.717780078533007</v>
      </c>
    </row>
    <row r="454" spans="1:13" ht="12.75" x14ac:dyDescent="0.2">
      <c r="A454" s="56">
        <v>1957</v>
      </c>
      <c r="B454" s="56">
        <v>2</v>
      </c>
      <c r="C454" s="67">
        <f t="shared" si="40"/>
        <v>20879</v>
      </c>
      <c r="D454" s="55">
        <v>43.47</v>
      </c>
      <c r="E454" s="55">
        <v>1.73333</v>
      </c>
      <c r="F454" s="55">
        <v>3.40333</v>
      </c>
      <c r="G454" s="55">
        <v>27.7</v>
      </c>
      <c r="H454" s="55" t="e">
        <f t="shared" si="39"/>
        <v>#REF!</v>
      </c>
      <c r="I454" s="55">
        <v>3.34</v>
      </c>
      <c r="J454" s="55">
        <f t="shared" si="36"/>
        <v>375.42543790613712</v>
      </c>
      <c r="K454" s="55">
        <f t="shared" si="37"/>
        <v>14.969776266064979</v>
      </c>
      <c r="L454" s="55">
        <f t="shared" si="38"/>
        <v>29.392607674007216</v>
      </c>
      <c r="M454" s="55">
        <f t="shared" si="41"/>
        <v>15.843733142229745</v>
      </c>
    </row>
    <row r="455" spans="1:13" ht="12.75" x14ac:dyDescent="0.2">
      <c r="A455" s="56">
        <v>1957</v>
      </c>
      <c r="B455" s="56">
        <v>3</v>
      </c>
      <c r="C455" s="67">
        <f t="shared" si="40"/>
        <v>20910</v>
      </c>
      <c r="D455" s="55">
        <v>44.03</v>
      </c>
      <c r="E455" s="55">
        <v>1.73</v>
      </c>
      <c r="F455" s="55">
        <v>3.4</v>
      </c>
      <c r="G455" s="55">
        <v>27.8</v>
      </c>
      <c r="H455" s="55" t="e">
        <f t="shared" si="39"/>
        <v>#REF!</v>
      </c>
      <c r="I455" s="55">
        <v>3.41</v>
      </c>
      <c r="J455" s="55">
        <f t="shared" si="36"/>
        <v>378.89398812949634</v>
      </c>
      <c r="K455" s="55">
        <f t="shared" si="37"/>
        <v>14.887272302158269</v>
      </c>
      <c r="L455" s="55">
        <f t="shared" si="38"/>
        <v>29.258223021582726</v>
      </c>
      <c r="M455" s="55">
        <f t="shared" si="41"/>
        <v>15.900417108869169</v>
      </c>
    </row>
    <row r="456" spans="1:13" ht="12.75" x14ac:dyDescent="0.2">
      <c r="A456" s="56">
        <v>1957</v>
      </c>
      <c r="B456" s="56">
        <v>4</v>
      </c>
      <c r="C456" s="67">
        <f t="shared" si="40"/>
        <v>20940</v>
      </c>
      <c r="D456" s="55">
        <v>45.05</v>
      </c>
      <c r="E456" s="55">
        <v>1.73</v>
      </c>
      <c r="F456" s="55">
        <v>3.4066700000000001</v>
      </c>
      <c r="G456" s="55">
        <v>27.9</v>
      </c>
      <c r="H456" s="55" t="e">
        <f t="shared" si="39"/>
        <v>#REF!</v>
      </c>
      <c r="I456" s="55">
        <v>3.48</v>
      </c>
      <c r="J456" s="55">
        <f t="shared" si="36"/>
        <v>386.28195161290313</v>
      </c>
      <c r="K456" s="55">
        <f t="shared" si="37"/>
        <v>14.833912903225803</v>
      </c>
      <c r="L456" s="55">
        <f t="shared" si="38"/>
        <v>29.210546861290318</v>
      </c>
      <c r="M456" s="55">
        <f t="shared" si="41"/>
        <v>16.123704360211757</v>
      </c>
    </row>
    <row r="457" spans="1:13" ht="12.75" x14ac:dyDescent="0.2">
      <c r="A457" s="56">
        <v>1957</v>
      </c>
      <c r="B457" s="56">
        <v>5</v>
      </c>
      <c r="C457" s="67">
        <f t="shared" si="40"/>
        <v>20971</v>
      </c>
      <c r="D457" s="55">
        <v>46.78</v>
      </c>
      <c r="E457" s="55">
        <v>1.73</v>
      </c>
      <c r="F457" s="55">
        <v>3.4133300000000002</v>
      </c>
      <c r="G457" s="55">
        <v>28</v>
      </c>
      <c r="H457" s="55" t="e">
        <f t="shared" si="39"/>
        <v>#REF!</v>
      </c>
      <c r="I457" s="55">
        <v>3.6</v>
      </c>
      <c r="J457" s="55">
        <f t="shared" ref="J457:J520" si="42">D457*$G$1144/G457</f>
        <v>399.68330785714278</v>
      </c>
      <c r="K457" s="55">
        <f t="shared" ref="K457:K520" si="43">E457*$G$1144/G457</f>
        <v>14.780934642857138</v>
      </c>
      <c r="L457" s="55">
        <f t="shared" ref="L457:L520" si="44">F457*$G$1144/G457</f>
        <v>29.163125806071427</v>
      </c>
      <c r="M457" s="55">
        <f t="shared" si="41"/>
        <v>16.598110789114262</v>
      </c>
    </row>
    <row r="458" spans="1:13" ht="12.75" x14ac:dyDescent="0.2">
      <c r="A458" s="56">
        <v>1957</v>
      </c>
      <c r="B458" s="56">
        <v>6</v>
      </c>
      <c r="C458" s="67">
        <f t="shared" si="40"/>
        <v>21001</v>
      </c>
      <c r="D458" s="55">
        <v>47.55</v>
      </c>
      <c r="E458" s="55">
        <v>1.73</v>
      </c>
      <c r="F458" s="55">
        <v>3.42</v>
      </c>
      <c r="G458" s="55">
        <v>28.1</v>
      </c>
      <c r="H458" s="55" t="e">
        <f t="shared" ref="H458:H521" si="45">H457+1/12</f>
        <v>#REF!</v>
      </c>
      <c r="I458" s="55">
        <v>3.8</v>
      </c>
      <c r="J458" s="55">
        <f t="shared" si="42"/>
        <v>404.8163327402134</v>
      </c>
      <c r="K458" s="55">
        <f t="shared" si="43"/>
        <v>14.72833345195729</v>
      </c>
      <c r="L458" s="55">
        <f t="shared" si="44"/>
        <v>29.116127402135223</v>
      </c>
      <c r="M458" s="55">
        <f t="shared" si="41"/>
        <v>16.729918872472865</v>
      </c>
    </row>
    <row r="459" spans="1:13" ht="12.75" x14ac:dyDescent="0.2">
      <c r="A459" s="56">
        <v>1957</v>
      </c>
      <c r="B459" s="56">
        <v>7</v>
      </c>
      <c r="C459" s="67">
        <f t="shared" si="40"/>
        <v>21032</v>
      </c>
      <c r="D459" s="55">
        <v>48.51</v>
      </c>
      <c r="E459" s="55">
        <v>1.74</v>
      </c>
      <c r="F459" s="55">
        <v>3.4366699999999999</v>
      </c>
      <c r="G459" s="55">
        <v>28.3</v>
      </c>
      <c r="H459" s="55" t="e">
        <f t="shared" si="45"/>
        <v>#REF!</v>
      </c>
      <c r="I459" s="55">
        <v>3.93</v>
      </c>
      <c r="J459" s="55">
        <f t="shared" si="42"/>
        <v>410.07062862190804</v>
      </c>
      <c r="K459" s="55">
        <f t="shared" si="43"/>
        <v>14.708779505300349</v>
      </c>
      <c r="L459" s="55">
        <f t="shared" si="44"/>
        <v>29.051276587632504</v>
      </c>
      <c r="M459" s="55">
        <f t="shared" si="41"/>
        <v>16.868882383979798</v>
      </c>
    </row>
    <row r="460" spans="1:13" ht="12.75" x14ac:dyDescent="0.2">
      <c r="A460" s="56">
        <v>1957</v>
      </c>
      <c r="B460" s="56">
        <v>8</v>
      </c>
      <c r="C460" s="67">
        <f t="shared" si="40"/>
        <v>21063</v>
      </c>
      <c r="D460" s="55">
        <v>45.84</v>
      </c>
      <c r="E460" s="55">
        <v>1.75</v>
      </c>
      <c r="F460" s="55">
        <v>3.4533299999999998</v>
      </c>
      <c r="G460" s="55">
        <v>28.3</v>
      </c>
      <c r="H460" s="55" t="e">
        <f t="shared" si="45"/>
        <v>#REF!</v>
      </c>
      <c r="I460" s="55">
        <v>3.93</v>
      </c>
      <c r="J460" s="55">
        <f t="shared" si="42"/>
        <v>387.50026007067135</v>
      </c>
      <c r="K460" s="55">
        <f t="shared" si="43"/>
        <v>14.793312720848053</v>
      </c>
      <c r="L460" s="55">
        <f t="shared" si="44"/>
        <v>29.192108924734974</v>
      </c>
      <c r="M460" s="55">
        <f t="shared" si="41"/>
        <v>15.868942729452252</v>
      </c>
    </row>
    <row r="461" spans="1:13" ht="12.75" x14ac:dyDescent="0.2">
      <c r="A461" s="56">
        <v>1957</v>
      </c>
      <c r="B461" s="56">
        <v>9</v>
      </c>
      <c r="C461" s="67">
        <f t="shared" si="40"/>
        <v>21093</v>
      </c>
      <c r="D461" s="55">
        <v>43.98</v>
      </c>
      <c r="E461" s="55">
        <v>1.76</v>
      </c>
      <c r="F461" s="55">
        <v>3.47</v>
      </c>
      <c r="G461" s="55">
        <v>28.3</v>
      </c>
      <c r="H461" s="55" t="e">
        <f t="shared" si="45"/>
        <v>#REF!</v>
      </c>
      <c r="I461" s="55">
        <v>3.92</v>
      </c>
      <c r="J461" s="55">
        <f t="shared" si="42"/>
        <v>371.77708197879849</v>
      </c>
      <c r="K461" s="55">
        <f t="shared" si="43"/>
        <v>14.877845936395756</v>
      </c>
      <c r="L461" s="55">
        <f t="shared" si="44"/>
        <v>29.333025795053</v>
      </c>
      <c r="M461" s="55">
        <f t="shared" si="41"/>
        <v>15.157274488962216</v>
      </c>
    </row>
    <row r="462" spans="1:13" ht="12.75" x14ac:dyDescent="0.2">
      <c r="A462" s="56">
        <v>1957</v>
      </c>
      <c r="B462" s="56">
        <v>1</v>
      </c>
      <c r="C462" s="67">
        <f t="shared" si="40"/>
        <v>20851</v>
      </c>
      <c r="D462" s="55">
        <v>41.24</v>
      </c>
      <c r="E462" s="55">
        <v>1.77</v>
      </c>
      <c r="F462" s="55">
        <v>3.4366699999999999</v>
      </c>
      <c r="G462" s="55">
        <v>28.3</v>
      </c>
      <c r="H462" s="55" t="e">
        <f t="shared" si="45"/>
        <v>#REF!</v>
      </c>
      <c r="I462" s="55">
        <v>3.97</v>
      </c>
      <c r="J462" s="55">
        <f t="shared" si="42"/>
        <v>348.61498091872789</v>
      </c>
      <c r="K462" s="55">
        <f t="shared" si="43"/>
        <v>14.962379151943459</v>
      </c>
      <c r="L462" s="55">
        <f t="shared" si="44"/>
        <v>29.051276587632504</v>
      </c>
      <c r="M462" s="55">
        <f t="shared" si="41"/>
        <v>14.149451489483543</v>
      </c>
    </row>
    <row r="463" spans="1:13" ht="12.75" x14ac:dyDescent="0.2">
      <c r="A463" s="56">
        <v>1957</v>
      </c>
      <c r="B463" s="56">
        <v>11</v>
      </c>
      <c r="C463" s="67">
        <f t="shared" si="40"/>
        <v>21154</v>
      </c>
      <c r="D463" s="55">
        <v>40.35</v>
      </c>
      <c r="E463" s="55">
        <v>1.78</v>
      </c>
      <c r="F463" s="55">
        <v>3.40333</v>
      </c>
      <c r="G463" s="55">
        <v>28.4</v>
      </c>
      <c r="H463" s="55" t="e">
        <f t="shared" si="45"/>
        <v>#REF!</v>
      </c>
      <c r="I463" s="55">
        <v>3.72</v>
      </c>
      <c r="J463" s="55">
        <f t="shared" si="42"/>
        <v>339.89049823943662</v>
      </c>
      <c r="K463" s="55">
        <f t="shared" si="43"/>
        <v>14.993930281690139</v>
      </c>
      <c r="L463" s="55">
        <f t="shared" si="44"/>
        <v>28.668141991901404</v>
      </c>
      <c r="M463" s="55">
        <f t="shared" si="41"/>
        <v>13.736242235298485</v>
      </c>
    </row>
    <row r="464" spans="1:13" ht="12.75" x14ac:dyDescent="0.2">
      <c r="A464" s="56">
        <v>1957</v>
      </c>
      <c r="B464" s="56">
        <v>12</v>
      </c>
      <c r="C464" s="67">
        <f t="shared" si="40"/>
        <v>21185</v>
      </c>
      <c r="D464" s="55">
        <v>40.33</v>
      </c>
      <c r="E464" s="55">
        <v>1.79</v>
      </c>
      <c r="F464" s="55">
        <v>3.37</v>
      </c>
      <c r="G464" s="55">
        <v>28.4</v>
      </c>
      <c r="H464" s="55" t="e">
        <f t="shared" si="45"/>
        <v>#REF!</v>
      </c>
      <c r="I464" s="55">
        <v>3.21</v>
      </c>
      <c r="J464" s="55">
        <f t="shared" si="42"/>
        <v>339.72202711267602</v>
      </c>
      <c r="K464" s="55">
        <f t="shared" si="43"/>
        <v>15.078165845070421</v>
      </c>
      <c r="L464" s="55">
        <f t="shared" si="44"/>
        <v>28.387384859154928</v>
      </c>
      <c r="M464" s="55">
        <f t="shared" si="41"/>
        <v>13.673246057951388</v>
      </c>
    </row>
    <row r="465" spans="1:13" ht="12.75" x14ac:dyDescent="0.2">
      <c r="A465" s="56">
        <v>1958</v>
      </c>
      <c r="B465" s="56">
        <v>1</v>
      </c>
      <c r="C465" s="67">
        <f t="shared" si="40"/>
        <v>21216</v>
      </c>
      <c r="D465" s="55">
        <v>41.12</v>
      </c>
      <c r="E465" s="55">
        <v>1.7833300000000001</v>
      </c>
      <c r="F465" s="55">
        <v>3.2933300000000001</v>
      </c>
      <c r="G465" s="55">
        <v>28.6</v>
      </c>
      <c r="H465" s="55" t="e">
        <f t="shared" si="45"/>
        <v>#REF!</v>
      </c>
      <c r="I465" s="55">
        <v>3.09</v>
      </c>
      <c r="J465" s="55">
        <f t="shared" si="42"/>
        <v>343.95442237762228</v>
      </c>
      <c r="K465" s="55">
        <f t="shared" si="43"/>
        <v>14.916931908041956</v>
      </c>
      <c r="L465" s="55">
        <f t="shared" si="44"/>
        <v>27.54755393601398</v>
      </c>
      <c r="M465" s="55">
        <f t="shared" si="41"/>
        <v>13.788431552307635</v>
      </c>
    </row>
    <row r="466" spans="1:13" ht="12.75" x14ac:dyDescent="0.2">
      <c r="A466" s="56">
        <v>1958</v>
      </c>
      <c r="B466" s="56">
        <v>2</v>
      </c>
      <c r="C466" s="67">
        <f t="shared" si="40"/>
        <v>21244</v>
      </c>
      <c r="D466" s="55">
        <v>41.26</v>
      </c>
      <c r="E466" s="55">
        <v>1.77667</v>
      </c>
      <c r="F466" s="55">
        <v>3.2166700000000001</v>
      </c>
      <c r="G466" s="55">
        <v>28.6</v>
      </c>
      <c r="H466" s="55" t="e">
        <f t="shared" si="45"/>
        <v>#REF!</v>
      </c>
      <c r="I466" s="55">
        <v>3.05</v>
      </c>
      <c r="J466" s="55">
        <f t="shared" si="42"/>
        <v>345.12547342657331</v>
      </c>
      <c r="K466" s="55">
        <f t="shared" si="43"/>
        <v>14.861223336713284</v>
      </c>
      <c r="L466" s="55">
        <f t="shared" si="44"/>
        <v>26.906319840209786</v>
      </c>
      <c r="M466" s="55">
        <f t="shared" si="41"/>
        <v>13.784906390337682</v>
      </c>
    </row>
    <row r="467" spans="1:13" ht="12.75" x14ac:dyDescent="0.2">
      <c r="A467" s="56">
        <v>1958</v>
      </c>
      <c r="B467" s="56">
        <v>3</v>
      </c>
      <c r="C467" s="67">
        <f t="shared" si="40"/>
        <v>21275</v>
      </c>
      <c r="D467" s="55">
        <v>42.11</v>
      </c>
      <c r="E467" s="55">
        <v>1.77</v>
      </c>
      <c r="F467" s="55">
        <v>3.14</v>
      </c>
      <c r="G467" s="55">
        <v>28.8</v>
      </c>
      <c r="H467" s="55" t="e">
        <f t="shared" si="45"/>
        <v>#REF!</v>
      </c>
      <c r="I467" s="55">
        <v>2.98</v>
      </c>
      <c r="J467" s="55">
        <f t="shared" si="42"/>
        <v>349.78934687499992</v>
      </c>
      <c r="K467" s="55">
        <f t="shared" si="43"/>
        <v>14.702615624999996</v>
      </c>
      <c r="L467" s="55">
        <f t="shared" si="44"/>
        <v>26.082606249999998</v>
      </c>
      <c r="M467" s="55">
        <f t="shared" si="41"/>
        <v>13.925589923892943</v>
      </c>
    </row>
    <row r="468" spans="1:13" ht="12.75" x14ac:dyDescent="0.2">
      <c r="A468" s="56">
        <v>1958</v>
      </c>
      <c r="B468" s="56">
        <v>4</v>
      </c>
      <c r="C468" s="67">
        <f t="shared" si="40"/>
        <v>21305</v>
      </c>
      <c r="D468" s="55">
        <v>42.34</v>
      </c>
      <c r="E468" s="55">
        <v>1.75667</v>
      </c>
      <c r="F468" s="55">
        <v>3.07</v>
      </c>
      <c r="G468" s="55">
        <v>28.9</v>
      </c>
      <c r="H468" s="55" t="e">
        <f t="shared" si="45"/>
        <v>#REF!</v>
      </c>
      <c r="I468" s="55">
        <v>2.88</v>
      </c>
      <c r="J468" s="55">
        <f t="shared" si="42"/>
        <v>350.48290173010378</v>
      </c>
      <c r="K468" s="55">
        <f t="shared" si="43"/>
        <v>14.541398180968857</v>
      </c>
      <c r="L468" s="55">
        <f t="shared" si="44"/>
        <v>25.412907612456742</v>
      </c>
      <c r="M468" s="55">
        <f t="shared" si="41"/>
        <v>13.913501765262785</v>
      </c>
    </row>
    <row r="469" spans="1:13" ht="12.75" x14ac:dyDescent="0.2">
      <c r="A469" s="56">
        <v>1958</v>
      </c>
      <c r="B469" s="56">
        <v>5</v>
      </c>
      <c r="C469" s="67">
        <f t="shared" si="40"/>
        <v>21336</v>
      </c>
      <c r="D469" s="55">
        <v>43.7</v>
      </c>
      <c r="E469" s="55">
        <v>1.74333</v>
      </c>
      <c r="F469" s="55">
        <v>3</v>
      </c>
      <c r="G469" s="55">
        <v>28.9</v>
      </c>
      <c r="H469" s="55" t="e">
        <f t="shared" si="45"/>
        <v>#REF!</v>
      </c>
      <c r="I469" s="55">
        <v>2.92</v>
      </c>
      <c r="J469" s="55">
        <f t="shared" si="42"/>
        <v>361.7407370242214</v>
      </c>
      <c r="K469" s="55">
        <f t="shared" si="43"/>
        <v>14.430972061245674</v>
      </c>
      <c r="L469" s="55">
        <f t="shared" si="44"/>
        <v>24.833460207612454</v>
      </c>
      <c r="M469" s="55">
        <f t="shared" si="41"/>
        <v>14.323824968409236</v>
      </c>
    </row>
    <row r="470" spans="1:13" ht="12.75" x14ac:dyDescent="0.2">
      <c r="A470" s="56">
        <v>1958</v>
      </c>
      <c r="B470" s="56">
        <v>6</v>
      </c>
      <c r="C470" s="67">
        <f t="shared" si="40"/>
        <v>21366</v>
      </c>
      <c r="D470" s="55">
        <v>44.75</v>
      </c>
      <c r="E470" s="55">
        <v>1.73</v>
      </c>
      <c r="F470" s="55">
        <v>2.93</v>
      </c>
      <c r="G470" s="55">
        <v>28.9</v>
      </c>
      <c r="H470" s="55" t="e">
        <f t="shared" si="45"/>
        <v>#REF!</v>
      </c>
      <c r="I470" s="55">
        <v>2.97</v>
      </c>
      <c r="J470" s="55">
        <f t="shared" si="42"/>
        <v>370.43244809688576</v>
      </c>
      <c r="K470" s="55">
        <f t="shared" si="43"/>
        <v>14.32062871972318</v>
      </c>
      <c r="L470" s="55">
        <f t="shared" si="44"/>
        <v>24.254012802768163</v>
      </c>
      <c r="M470" s="55">
        <f t="shared" si="41"/>
        <v>14.635555551956273</v>
      </c>
    </row>
    <row r="471" spans="1:13" ht="12.75" x14ac:dyDescent="0.2">
      <c r="A471" s="56">
        <v>1958</v>
      </c>
      <c r="B471" s="56">
        <v>7</v>
      </c>
      <c r="C471" s="67">
        <f t="shared" si="40"/>
        <v>21397</v>
      </c>
      <c r="D471" s="55">
        <v>45.98</v>
      </c>
      <c r="E471" s="55">
        <v>1.73</v>
      </c>
      <c r="F471" s="55">
        <v>2.9133300000000002</v>
      </c>
      <c r="G471" s="55">
        <v>29</v>
      </c>
      <c r="H471" s="55" t="e">
        <f t="shared" si="45"/>
        <v>#REF!</v>
      </c>
      <c r="I471" s="55">
        <v>3.2</v>
      </c>
      <c r="J471" s="55">
        <f t="shared" si="42"/>
        <v>379.30170413793093</v>
      </c>
      <c r="K471" s="55">
        <f t="shared" si="43"/>
        <v>14.271247241379307</v>
      </c>
      <c r="L471" s="55">
        <f t="shared" si="44"/>
        <v>24.032862847241375</v>
      </c>
      <c r="M471" s="55">
        <f t="shared" si="41"/>
        <v>14.957457101901138</v>
      </c>
    </row>
    <row r="472" spans="1:13" ht="12.75" x14ac:dyDescent="0.2">
      <c r="A472" s="56">
        <v>1958</v>
      </c>
      <c r="B472" s="56">
        <v>8</v>
      </c>
      <c r="C472" s="67">
        <f t="shared" si="40"/>
        <v>21428</v>
      </c>
      <c r="D472" s="55">
        <v>47.7</v>
      </c>
      <c r="E472" s="55">
        <v>1.73</v>
      </c>
      <c r="F472" s="55">
        <v>2.8966699999999999</v>
      </c>
      <c r="G472" s="55">
        <v>28.9</v>
      </c>
      <c r="H472" s="55" t="e">
        <f t="shared" si="45"/>
        <v>#REF!</v>
      </c>
      <c r="I472" s="55">
        <v>3.54</v>
      </c>
      <c r="J472" s="55">
        <f t="shared" si="42"/>
        <v>394.85201730103802</v>
      </c>
      <c r="K472" s="55">
        <f t="shared" si="43"/>
        <v>14.32062871972318</v>
      </c>
      <c r="L472" s="55">
        <f t="shared" si="44"/>
        <v>23.978113059861588</v>
      </c>
      <c r="M472" s="55">
        <f t="shared" si="41"/>
        <v>15.544566891165928</v>
      </c>
    </row>
    <row r="473" spans="1:13" ht="12.75" x14ac:dyDescent="0.2">
      <c r="A473" s="56">
        <v>1958</v>
      </c>
      <c r="B473" s="56">
        <v>9</v>
      </c>
      <c r="C473" s="67">
        <f t="shared" si="40"/>
        <v>21458</v>
      </c>
      <c r="D473" s="55">
        <v>48.96</v>
      </c>
      <c r="E473" s="55">
        <v>1.73</v>
      </c>
      <c r="F473" s="55">
        <v>2.88</v>
      </c>
      <c r="G473" s="55">
        <v>28.9</v>
      </c>
      <c r="H473" s="55" t="e">
        <f t="shared" si="45"/>
        <v>#REF!</v>
      </c>
      <c r="I473" s="55">
        <v>3.76</v>
      </c>
      <c r="J473" s="55">
        <f t="shared" si="42"/>
        <v>405.28207058823529</v>
      </c>
      <c r="K473" s="55">
        <f t="shared" si="43"/>
        <v>14.32062871972318</v>
      </c>
      <c r="L473" s="55">
        <f t="shared" si="44"/>
        <v>23.840121799307955</v>
      </c>
      <c r="M473" s="55">
        <f t="shared" si="41"/>
        <v>15.931923184092849</v>
      </c>
    </row>
    <row r="474" spans="1:13" ht="12.75" x14ac:dyDescent="0.2">
      <c r="A474" s="56">
        <v>1958</v>
      </c>
      <c r="B474" s="56">
        <v>1</v>
      </c>
      <c r="C474" s="67">
        <f t="shared" si="40"/>
        <v>21216</v>
      </c>
      <c r="D474" s="55">
        <v>50.95</v>
      </c>
      <c r="E474" s="55">
        <v>1.7366699999999999</v>
      </c>
      <c r="F474" s="55">
        <v>2.8833299999999999</v>
      </c>
      <c r="G474" s="55">
        <v>28.9</v>
      </c>
      <c r="H474" s="55" t="e">
        <f t="shared" si="45"/>
        <v>#REF!</v>
      </c>
      <c r="I474" s="55">
        <v>3.8</v>
      </c>
      <c r="J474" s="55">
        <f t="shared" si="42"/>
        <v>421.75493252595152</v>
      </c>
      <c r="K474" s="55">
        <f t="shared" si="43"/>
        <v>14.375841779584773</v>
      </c>
      <c r="L474" s="55">
        <f t="shared" si="44"/>
        <v>23.867686940138405</v>
      </c>
      <c r="M474" s="55">
        <f t="shared" si="41"/>
        <v>16.55980331035158</v>
      </c>
    </row>
    <row r="475" spans="1:13" ht="12.75" x14ac:dyDescent="0.2">
      <c r="A475" s="56">
        <v>1958</v>
      </c>
      <c r="B475" s="56">
        <v>11</v>
      </c>
      <c r="C475" s="67">
        <f t="shared" si="40"/>
        <v>21519</v>
      </c>
      <c r="D475" s="55">
        <v>52.5</v>
      </c>
      <c r="E475" s="55">
        <v>1.74333</v>
      </c>
      <c r="F475" s="55">
        <v>2.8866700000000001</v>
      </c>
      <c r="G475" s="55">
        <v>29</v>
      </c>
      <c r="H475" s="55" t="e">
        <f t="shared" si="45"/>
        <v>#REF!</v>
      </c>
      <c r="I475" s="55">
        <v>3.74</v>
      </c>
      <c r="J475" s="55">
        <f t="shared" si="42"/>
        <v>433.08698275862059</v>
      </c>
      <c r="K475" s="55">
        <f t="shared" si="43"/>
        <v>14.381210088620687</v>
      </c>
      <c r="L475" s="55">
        <f t="shared" si="44"/>
        <v>23.812937152758618</v>
      </c>
      <c r="M475" s="55">
        <f t="shared" si="41"/>
        <v>16.988883579386336</v>
      </c>
    </row>
    <row r="476" spans="1:13" ht="12.75" x14ac:dyDescent="0.2">
      <c r="A476" s="56">
        <v>1958</v>
      </c>
      <c r="B476" s="56">
        <v>12</v>
      </c>
      <c r="C476" s="67">
        <f t="shared" si="40"/>
        <v>21550</v>
      </c>
      <c r="D476" s="55">
        <v>53.49</v>
      </c>
      <c r="E476" s="55">
        <v>1.75</v>
      </c>
      <c r="F476" s="55">
        <v>2.89</v>
      </c>
      <c r="G476" s="55">
        <v>28.9</v>
      </c>
      <c r="H476" s="55" t="e">
        <f t="shared" si="45"/>
        <v>#REF!</v>
      </c>
      <c r="I476" s="55">
        <v>3.86</v>
      </c>
      <c r="J476" s="55">
        <f t="shared" si="42"/>
        <v>442.78059550173009</v>
      </c>
      <c r="K476" s="55">
        <f t="shared" si="43"/>
        <v>14.486185121107264</v>
      </c>
      <c r="L476" s="55">
        <f t="shared" si="44"/>
        <v>23.922899999999995</v>
      </c>
      <c r="M476" s="55">
        <f t="shared" si="41"/>
        <v>17.358357365369972</v>
      </c>
    </row>
    <row r="477" spans="1:13" ht="12.75" x14ac:dyDescent="0.2">
      <c r="A477" s="56">
        <v>1959</v>
      </c>
      <c r="B477" s="56">
        <v>1</v>
      </c>
      <c r="C477" s="67">
        <f t="shared" si="40"/>
        <v>21581</v>
      </c>
      <c r="D477" s="55">
        <v>55.62</v>
      </c>
      <c r="E477" s="55">
        <v>1.75667</v>
      </c>
      <c r="F477" s="55">
        <v>2.96333</v>
      </c>
      <c r="G477" s="55">
        <v>29</v>
      </c>
      <c r="H477" s="55" t="e">
        <f t="shared" si="45"/>
        <v>#REF!</v>
      </c>
      <c r="I477" s="55">
        <v>4.0199999999999996</v>
      </c>
      <c r="J477" s="55">
        <f t="shared" si="42"/>
        <v>458.82472344827573</v>
      </c>
      <c r="K477" s="55">
        <f t="shared" si="43"/>
        <v>14.491255428620686</v>
      </c>
      <c r="L477" s="55">
        <f t="shared" si="44"/>
        <v>24.445326640344824</v>
      </c>
      <c r="M477" s="55">
        <f t="shared" si="41"/>
        <v>17.980339342993403</v>
      </c>
    </row>
    <row r="478" spans="1:13" ht="12.75" x14ac:dyDescent="0.2">
      <c r="A478" s="56">
        <v>1959</v>
      </c>
      <c r="B478" s="56">
        <v>2</v>
      </c>
      <c r="C478" s="67">
        <f t="shared" si="40"/>
        <v>21609</v>
      </c>
      <c r="D478" s="55">
        <v>54.77</v>
      </c>
      <c r="E478" s="55">
        <v>1.7633300000000001</v>
      </c>
      <c r="F478" s="55">
        <v>3.03667</v>
      </c>
      <c r="G478" s="55">
        <v>28.9</v>
      </c>
      <c r="H478" s="55" t="e">
        <f t="shared" si="45"/>
        <v>#REF!</v>
      </c>
      <c r="I478" s="55">
        <v>3.96</v>
      </c>
      <c r="J478" s="55">
        <f t="shared" si="42"/>
        <v>453.3762051903114</v>
      </c>
      <c r="K478" s="55">
        <f t="shared" si="43"/>
        <v>14.596528462629756</v>
      </c>
      <c r="L478" s="55">
        <f t="shared" si="44"/>
        <v>25.137007869550171</v>
      </c>
      <c r="M478" s="55">
        <f t="shared" si="41"/>
        <v>17.759169263611433</v>
      </c>
    </row>
    <row r="479" spans="1:13" ht="12.75" x14ac:dyDescent="0.2">
      <c r="A479" s="56">
        <v>1959</v>
      </c>
      <c r="B479" s="56">
        <v>3</v>
      </c>
      <c r="C479" s="67">
        <f t="shared" si="40"/>
        <v>21640</v>
      </c>
      <c r="D479" s="55">
        <v>56.16</v>
      </c>
      <c r="E479" s="55">
        <v>1.77</v>
      </c>
      <c r="F479" s="55">
        <v>3.11</v>
      </c>
      <c r="G479" s="55">
        <v>28.9</v>
      </c>
      <c r="H479" s="55" t="e">
        <f t="shared" si="45"/>
        <v>#REF!</v>
      </c>
      <c r="I479" s="55">
        <v>3.99</v>
      </c>
      <c r="J479" s="55">
        <f t="shared" si="42"/>
        <v>464.88237508650514</v>
      </c>
      <c r="K479" s="55">
        <f t="shared" si="43"/>
        <v>14.651741522491347</v>
      </c>
      <c r="L479" s="55">
        <f t="shared" si="44"/>
        <v>25.744020415224909</v>
      </c>
      <c r="M479" s="55">
        <f t="shared" si="41"/>
        <v>18.200871845485651</v>
      </c>
    </row>
    <row r="480" spans="1:13" ht="12.75" x14ac:dyDescent="0.2">
      <c r="A480" s="56">
        <v>1959</v>
      </c>
      <c r="B480" s="56">
        <v>4</v>
      </c>
      <c r="C480" s="67">
        <f t="shared" si="40"/>
        <v>21670</v>
      </c>
      <c r="D480" s="55">
        <v>57.1</v>
      </c>
      <c r="E480" s="55">
        <v>1.77667</v>
      </c>
      <c r="F480" s="55">
        <v>3.2066699999999999</v>
      </c>
      <c r="G480" s="55">
        <v>29</v>
      </c>
      <c r="H480" s="55" t="e">
        <f t="shared" si="45"/>
        <v>#REF!</v>
      </c>
      <c r="I480" s="55">
        <v>4.12</v>
      </c>
      <c r="J480" s="55">
        <f t="shared" si="42"/>
        <v>471.03365172413783</v>
      </c>
      <c r="K480" s="55">
        <f t="shared" si="43"/>
        <v>14.656240945862066</v>
      </c>
      <c r="L480" s="55">
        <f t="shared" si="44"/>
        <v>26.452705428620682</v>
      </c>
      <c r="M480" s="55">
        <f t="shared" si="41"/>
        <v>18.430753048783433</v>
      </c>
    </row>
    <row r="481" spans="1:13" ht="12.75" x14ac:dyDescent="0.2">
      <c r="A481" s="56">
        <v>1959</v>
      </c>
      <c r="B481" s="56">
        <v>5</v>
      </c>
      <c r="C481" s="67">
        <f t="shared" si="40"/>
        <v>21701</v>
      </c>
      <c r="D481" s="55">
        <v>57.96</v>
      </c>
      <c r="E481" s="55">
        <v>1.7833300000000001</v>
      </c>
      <c r="F481" s="55">
        <v>3.3033299999999999</v>
      </c>
      <c r="G481" s="55">
        <v>29</v>
      </c>
      <c r="H481" s="55" t="e">
        <f t="shared" si="45"/>
        <v>#REF!</v>
      </c>
      <c r="I481" s="55">
        <v>4.3099999999999996</v>
      </c>
      <c r="J481" s="55">
        <f t="shared" si="42"/>
        <v>478.12802896551716</v>
      </c>
      <c r="K481" s="55">
        <f t="shared" si="43"/>
        <v>14.711181123103447</v>
      </c>
      <c r="L481" s="55">
        <f t="shared" si="44"/>
        <v>27.250080433448268</v>
      </c>
      <c r="M481" s="55">
        <f t="shared" si="41"/>
        <v>18.692721439594191</v>
      </c>
    </row>
    <row r="482" spans="1:13" ht="12.75" x14ac:dyDescent="0.2">
      <c r="A482" s="56">
        <v>1959</v>
      </c>
      <c r="B482" s="56">
        <v>6</v>
      </c>
      <c r="C482" s="67">
        <f t="shared" si="40"/>
        <v>21731</v>
      </c>
      <c r="D482" s="55">
        <v>57.46</v>
      </c>
      <c r="E482" s="55">
        <v>1.79</v>
      </c>
      <c r="F482" s="55">
        <v>3.4</v>
      </c>
      <c r="G482" s="55">
        <v>29.1</v>
      </c>
      <c r="H482" s="55" t="e">
        <f t="shared" si="45"/>
        <v>#REF!</v>
      </c>
      <c r="I482" s="55">
        <v>4.34</v>
      </c>
      <c r="J482" s="55">
        <f t="shared" si="42"/>
        <v>472.37451340206172</v>
      </c>
      <c r="K482" s="55">
        <f t="shared" si="43"/>
        <v>14.715460824742264</v>
      </c>
      <c r="L482" s="55">
        <f t="shared" si="44"/>
        <v>27.95115463917525</v>
      </c>
      <c r="M482" s="55">
        <f t="shared" si="41"/>
        <v>18.448591397066494</v>
      </c>
    </row>
    <row r="483" spans="1:13" ht="12.75" x14ac:dyDescent="0.2">
      <c r="A483" s="56">
        <v>1959</v>
      </c>
      <c r="B483" s="56">
        <v>7</v>
      </c>
      <c r="C483" s="67">
        <f t="shared" si="40"/>
        <v>21762</v>
      </c>
      <c r="D483" s="55">
        <v>59.74</v>
      </c>
      <c r="E483" s="55">
        <v>1.79667</v>
      </c>
      <c r="F483" s="55">
        <v>3.41</v>
      </c>
      <c r="G483" s="55">
        <v>29.2</v>
      </c>
      <c r="H483" s="55" t="e">
        <f t="shared" si="45"/>
        <v>#REF!</v>
      </c>
      <c r="I483" s="55">
        <v>4.4000000000000004</v>
      </c>
      <c r="J483" s="55">
        <f t="shared" si="42"/>
        <v>489.43631712328761</v>
      </c>
      <c r="K483" s="55">
        <f t="shared" si="43"/>
        <v>14.719711213356163</v>
      </c>
      <c r="L483" s="55">
        <f t="shared" si="44"/>
        <v>27.93735924657534</v>
      </c>
      <c r="M483" s="55">
        <f t="shared" si="41"/>
        <v>19.090533975796529</v>
      </c>
    </row>
    <row r="484" spans="1:13" ht="12.75" x14ac:dyDescent="0.2">
      <c r="A484" s="56">
        <v>1959</v>
      </c>
      <c r="B484" s="56">
        <v>8</v>
      </c>
      <c r="C484" s="67">
        <f t="shared" si="40"/>
        <v>21793</v>
      </c>
      <c r="D484" s="55">
        <v>59.4</v>
      </c>
      <c r="E484" s="55">
        <v>1.8033300000000001</v>
      </c>
      <c r="F484" s="55">
        <v>3.42</v>
      </c>
      <c r="G484" s="55">
        <v>29.2</v>
      </c>
      <c r="H484" s="55" t="e">
        <f t="shared" si="45"/>
        <v>#REF!</v>
      </c>
      <c r="I484" s="55">
        <v>4.43</v>
      </c>
      <c r="J484" s="55">
        <f t="shared" si="42"/>
        <v>486.65077397260262</v>
      </c>
      <c r="K484" s="55">
        <f t="shared" si="43"/>
        <v>14.774275088013697</v>
      </c>
      <c r="L484" s="55">
        <f t="shared" si="44"/>
        <v>28.019286986301363</v>
      </c>
      <c r="M484" s="55">
        <f t="shared" si="41"/>
        <v>18.958803640750222</v>
      </c>
    </row>
    <row r="485" spans="1:13" ht="12.75" x14ac:dyDescent="0.2">
      <c r="A485" s="56">
        <v>1959</v>
      </c>
      <c r="B485" s="56">
        <v>9</v>
      </c>
      <c r="C485" s="67">
        <f t="shared" si="40"/>
        <v>21823</v>
      </c>
      <c r="D485" s="55">
        <v>57.05</v>
      </c>
      <c r="E485" s="55">
        <v>1.81</v>
      </c>
      <c r="F485" s="55">
        <v>3.43</v>
      </c>
      <c r="G485" s="55">
        <v>29.3</v>
      </c>
      <c r="H485" s="55" t="e">
        <f t="shared" si="45"/>
        <v>#REF!</v>
      </c>
      <c r="I485" s="55">
        <v>4.68</v>
      </c>
      <c r="J485" s="55">
        <f t="shared" si="42"/>
        <v>465.80254095563129</v>
      </c>
      <c r="K485" s="55">
        <f t="shared" si="43"/>
        <v>14.778310238907848</v>
      </c>
      <c r="L485" s="55">
        <f t="shared" si="44"/>
        <v>28.005306143344704</v>
      </c>
      <c r="M485" s="55">
        <f t="shared" si="41"/>
        <v>18.123290556758633</v>
      </c>
    </row>
    <row r="486" spans="1:13" ht="12.75" x14ac:dyDescent="0.2">
      <c r="A486" s="56">
        <v>1959</v>
      </c>
      <c r="B486" s="56">
        <v>1</v>
      </c>
      <c r="C486" s="67">
        <f t="shared" si="40"/>
        <v>21581</v>
      </c>
      <c r="D486" s="55">
        <v>57</v>
      </c>
      <c r="E486" s="55">
        <v>1.81667</v>
      </c>
      <c r="F486" s="55">
        <v>3.4166699999999999</v>
      </c>
      <c r="G486" s="55">
        <v>29.4</v>
      </c>
      <c r="H486" s="55" t="e">
        <f t="shared" si="45"/>
        <v>#REF!</v>
      </c>
      <c r="I486" s="55">
        <v>4.53</v>
      </c>
      <c r="J486" s="55">
        <f t="shared" si="42"/>
        <v>463.81132653061218</v>
      </c>
      <c r="K486" s="55">
        <f t="shared" si="43"/>
        <v>14.782317939795917</v>
      </c>
      <c r="L486" s="55">
        <f t="shared" si="44"/>
        <v>27.801583245918362</v>
      </c>
      <c r="M486" s="55">
        <f t="shared" si="41"/>
        <v>18.021962441515438</v>
      </c>
    </row>
    <row r="487" spans="1:13" ht="12.75" x14ac:dyDescent="0.2">
      <c r="A487" s="56">
        <v>1959</v>
      </c>
      <c r="B487" s="56">
        <v>11</v>
      </c>
      <c r="C487" s="67">
        <f t="shared" si="40"/>
        <v>21884</v>
      </c>
      <c r="D487" s="55">
        <v>57.23</v>
      </c>
      <c r="E487" s="55">
        <v>1.8233299999999999</v>
      </c>
      <c r="F487" s="55">
        <v>3.40333</v>
      </c>
      <c r="G487" s="55">
        <v>29.4</v>
      </c>
      <c r="H487" s="55" t="e">
        <f t="shared" si="45"/>
        <v>#REF!</v>
      </c>
      <c r="I487" s="55">
        <v>4.53</v>
      </c>
      <c r="J487" s="55">
        <f t="shared" si="42"/>
        <v>465.68284591836726</v>
      </c>
      <c r="K487" s="55">
        <f t="shared" si="43"/>
        <v>14.836510631632651</v>
      </c>
      <c r="L487" s="55">
        <f t="shared" si="44"/>
        <v>27.693035121428565</v>
      </c>
      <c r="M487" s="55">
        <f t="shared" si="41"/>
        <v>18.071789130570227</v>
      </c>
    </row>
    <row r="488" spans="1:13" ht="12.75" x14ac:dyDescent="0.2">
      <c r="A488" s="56">
        <v>1959</v>
      </c>
      <c r="B488" s="56">
        <v>12</v>
      </c>
      <c r="C488" s="67">
        <f t="shared" si="40"/>
        <v>21915</v>
      </c>
      <c r="D488" s="55">
        <v>59.06</v>
      </c>
      <c r="E488" s="55">
        <v>1.83</v>
      </c>
      <c r="F488" s="55">
        <v>3.39</v>
      </c>
      <c r="G488" s="55">
        <v>29.4</v>
      </c>
      <c r="H488" s="55" t="e">
        <f t="shared" si="45"/>
        <v>#REF!</v>
      </c>
      <c r="I488" s="55">
        <v>4.6900000000000004</v>
      </c>
      <c r="J488" s="55">
        <f t="shared" si="42"/>
        <v>480.57363061224481</v>
      </c>
      <c r="K488" s="55">
        <f t="shared" si="43"/>
        <v>14.890784693877549</v>
      </c>
      <c r="L488" s="55">
        <f t="shared" si="44"/>
        <v>27.584568367346936</v>
      </c>
      <c r="M488" s="55">
        <f t="shared" si="41"/>
        <v>18.624728977900116</v>
      </c>
    </row>
    <row r="489" spans="1:13" ht="12.75" x14ac:dyDescent="0.2">
      <c r="A489" s="56">
        <v>1960</v>
      </c>
      <c r="B489" s="56">
        <v>1</v>
      </c>
      <c r="C489" s="67">
        <f t="shared" si="40"/>
        <v>21946</v>
      </c>
      <c r="D489" s="55">
        <v>58.03</v>
      </c>
      <c r="E489" s="55">
        <v>1.8666700000000001</v>
      </c>
      <c r="F489" s="55">
        <v>3.39</v>
      </c>
      <c r="G489" s="55">
        <v>29.3</v>
      </c>
      <c r="H489" s="55" t="e">
        <f t="shared" si="45"/>
        <v>#REF!</v>
      </c>
      <c r="I489" s="55">
        <v>4.72</v>
      </c>
      <c r="J489" s="55">
        <f t="shared" si="42"/>
        <v>473.80405699658695</v>
      </c>
      <c r="K489" s="55">
        <f t="shared" si="43"/>
        <v>15.241010151194537</v>
      </c>
      <c r="L489" s="55">
        <f t="shared" si="44"/>
        <v>27.678713651877128</v>
      </c>
      <c r="M489" s="55">
        <f t="shared" si="41"/>
        <v>18.338284994375577</v>
      </c>
    </row>
    <row r="490" spans="1:13" ht="12.75" x14ac:dyDescent="0.2">
      <c r="A490" s="56">
        <v>1960</v>
      </c>
      <c r="B490" s="56">
        <v>2</v>
      </c>
      <c r="C490" s="67">
        <f t="shared" si="40"/>
        <v>21975</v>
      </c>
      <c r="D490" s="55">
        <v>55.78</v>
      </c>
      <c r="E490" s="55">
        <v>1.90333</v>
      </c>
      <c r="F490" s="55">
        <v>3.39</v>
      </c>
      <c r="G490" s="55">
        <v>29.4</v>
      </c>
      <c r="H490" s="55" t="e">
        <f t="shared" si="45"/>
        <v>#REF!</v>
      </c>
      <c r="I490" s="55">
        <v>4.49</v>
      </c>
      <c r="J490" s="55">
        <f t="shared" si="42"/>
        <v>453.88413673469381</v>
      </c>
      <c r="K490" s="55">
        <f t="shared" si="43"/>
        <v>15.487473896938774</v>
      </c>
      <c r="L490" s="55">
        <f t="shared" si="44"/>
        <v>27.584568367346936</v>
      </c>
      <c r="M490" s="55">
        <f t="shared" si="41"/>
        <v>17.54527510894599</v>
      </c>
    </row>
    <row r="491" spans="1:13" ht="12.75" x14ac:dyDescent="0.2">
      <c r="A491" s="56">
        <v>1960</v>
      </c>
      <c r="B491" s="56">
        <v>3</v>
      </c>
      <c r="C491" s="67">
        <f t="shared" si="40"/>
        <v>22006</v>
      </c>
      <c r="D491" s="55">
        <v>55.02</v>
      </c>
      <c r="E491" s="55">
        <v>1.94</v>
      </c>
      <c r="F491" s="55">
        <v>3.39</v>
      </c>
      <c r="G491" s="55">
        <v>29.4</v>
      </c>
      <c r="H491" s="55" t="e">
        <f t="shared" si="45"/>
        <v>#REF!</v>
      </c>
      <c r="I491" s="55">
        <v>4.25</v>
      </c>
      <c r="J491" s="55">
        <f t="shared" si="42"/>
        <v>447.69998571428567</v>
      </c>
      <c r="K491" s="55">
        <f t="shared" si="43"/>
        <v>15.785859183673466</v>
      </c>
      <c r="L491" s="55">
        <f t="shared" si="44"/>
        <v>27.584568367346936</v>
      </c>
      <c r="M491" s="55">
        <f t="shared" si="41"/>
        <v>17.286020720522163</v>
      </c>
    </row>
    <row r="492" spans="1:13" ht="12.75" x14ac:dyDescent="0.2">
      <c r="A492" s="56">
        <v>1960</v>
      </c>
      <c r="B492" s="56">
        <v>4</v>
      </c>
      <c r="C492" s="67">
        <f t="shared" si="40"/>
        <v>22036</v>
      </c>
      <c r="D492" s="55">
        <v>55.73</v>
      </c>
      <c r="E492" s="55">
        <v>1.94333</v>
      </c>
      <c r="F492" s="55">
        <v>3.34667</v>
      </c>
      <c r="G492" s="55">
        <v>29.5</v>
      </c>
      <c r="H492" s="55" t="e">
        <f t="shared" si="45"/>
        <v>#REF!</v>
      </c>
      <c r="I492" s="55">
        <v>4.28</v>
      </c>
      <c r="J492" s="55">
        <f t="shared" si="42"/>
        <v>451.94007355932195</v>
      </c>
      <c r="K492" s="55">
        <f t="shared" si="43"/>
        <v>15.759352290508472</v>
      </c>
      <c r="L492" s="55">
        <f t="shared" si="44"/>
        <v>27.139678556949146</v>
      </c>
      <c r="M492" s="55">
        <f t="shared" si="41"/>
        <v>17.429766947597216</v>
      </c>
    </row>
    <row r="493" spans="1:13" ht="12.75" x14ac:dyDescent="0.2">
      <c r="A493" s="56">
        <v>1960</v>
      </c>
      <c r="B493" s="56">
        <v>5</v>
      </c>
      <c r="C493" s="67">
        <f t="shared" si="40"/>
        <v>22067</v>
      </c>
      <c r="D493" s="55">
        <v>55.22</v>
      </c>
      <c r="E493" s="55">
        <v>1.9466699999999999</v>
      </c>
      <c r="F493" s="55">
        <v>3.3033299999999999</v>
      </c>
      <c r="G493" s="55">
        <v>29.5</v>
      </c>
      <c r="H493" s="55" t="e">
        <f t="shared" si="45"/>
        <v>#REF!</v>
      </c>
      <c r="I493" s="55">
        <v>4.3499999999999996</v>
      </c>
      <c r="J493" s="55">
        <f t="shared" si="42"/>
        <v>447.80425016949147</v>
      </c>
      <c r="K493" s="55">
        <f t="shared" si="43"/>
        <v>15.786437878983048</v>
      </c>
      <c r="L493" s="55">
        <f t="shared" si="44"/>
        <v>26.788214663389823</v>
      </c>
      <c r="M493" s="55">
        <f t="shared" si="41"/>
        <v>17.256170578727929</v>
      </c>
    </row>
    <row r="494" spans="1:13" ht="12.75" x14ac:dyDescent="0.2">
      <c r="A494" s="56">
        <v>1960</v>
      </c>
      <c r="B494" s="56">
        <v>6</v>
      </c>
      <c r="C494" s="67">
        <f t="shared" si="40"/>
        <v>22097</v>
      </c>
      <c r="D494" s="55">
        <v>57.26</v>
      </c>
      <c r="E494" s="55">
        <v>1.95</v>
      </c>
      <c r="F494" s="55">
        <v>3.26</v>
      </c>
      <c r="G494" s="55">
        <v>29.6</v>
      </c>
      <c r="H494" s="55" t="e">
        <f t="shared" si="45"/>
        <v>#REF!</v>
      </c>
      <c r="I494" s="55">
        <v>4.1500000000000004</v>
      </c>
      <c r="J494" s="55">
        <f t="shared" si="42"/>
        <v>462.77880202702693</v>
      </c>
      <c r="K494" s="55">
        <f t="shared" si="43"/>
        <v>15.760018581081077</v>
      </c>
      <c r="L494" s="55">
        <f t="shared" si="44"/>
        <v>26.347518243243236</v>
      </c>
      <c r="M494" s="55">
        <f t="shared" si="41"/>
        <v>17.823363817264756</v>
      </c>
    </row>
    <row r="495" spans="1:13" ht="12.75" x14ac:dyDescent="0.2">
      <c r="A495" s="56">
        <v>1960</v>
      </c>
      <c r="B495" s="56">
        <v>7</v>
      </c>
      <c r="C495" s="67">
        <f t="shared" si="40"/>
        <v>22128</v>
      </c>
      <c r="D495" s="55">
        <v>55.84</v>
      </c>
      <c r="E495" s="55">
        <v>1.95</v>
      </c>
      <c r="F495" s="55">
        <v>3.2633299999999998</v>
      </c>
      <c r="G495" s="55">
        <v>29.6</v>
      </c>
      <c r="H495" s="55" t="e">
        <f t="shared" si="45"/>
        <v>#REF!</v>
      </c>
      <c r="I495" s="55">
        <v>3.9</v>
      </c>
      <c r="J495" s="55">
        <f t="shared" si="42"/>
        <v>451.30227567567562</v>
      </c>
      <c r="K495" s="55">
        <f t="shared" si="43"/>
        <v>15.760018581081077</v>
      </c>
      <c r="L495" s="55">
        <f t="shared" si="44"/>
        <v>26.374431505743235</v>
      </c>
      <c r="M495" s="55">
        <f t="shared" si="41"/>
        <v>17.376806472898128</v>
      </c>
    </row>
    <row r="496" spans="1:13" ht="12.75" x14ac:dyDescent="0.2">
      <c r="A496" s="56">
        <v>1960</v>
      </c>
      <c r="B496" s="56">
        <v>8</v>
      </c>
      <c r="C496" s="67">
        <f t="shared" si="40"/>
        <v>22159</v>
      </c>
      <c r="D496" s="55">
        <v>56.51</v>
      </c>
      <c r="E496" s="55">
        <v>1.95</v>
      </c>
      <c r="F496" s="55">
        <v>3.26667</v>
      </c>
      <c r="G496" s="55">
        <v>29.6</v>
      </c>
      <c r="H496" s="55" t="e">
        <f t="shared" si="45"/>
        <v>#REF!</v>
      </c>
      <c r="I496" s="55">
        <v>3.8</v>
      </c>
      <c r="J496" s="55">
        <f t="shared" si="42"/>
        <v>456.71725641891879</v>
      </c>
      <c r="K496" s="55">
        <f t="shared" si="43"/>
        <v>15.760018581081077</v>
      </c>
      <c r="L496" s="55">
        <f t="shared" si="44"/>
        <v>26.401425588851342</v>
      </c>
      <c r="M496" s="55">
        <f t="shared" si="41"/>
        <v>17.582113039577685</v>
      </c>
    </row>
    <row r="497" spans="1:13" ht="12.75" x14ac:dyDescent="0.2">
      <c r="A497" s="56">
        <v>1960</v>
      </c>
      <c r="B497" s="56">
        <v>9</v>
      </c>
      <c r="C497" s="67">
        <f t="shared" si="40"/>
        <v>22189</v>
      </c>
      <c r="D497" s="55">
        <v>54.81</v>
      </c>
      <c r="E497" s="55">
        <v>1.95</v>
      </c>
      <c r="F497" s="55">
        <v>3.27</v>
      </c>
      <c r="G497" s="55">
        <v>29.6</v>
      </c>
      <c r="H497" s="55" t="e">
        <f t="shared" si="45"/>
        <v>#REF!</v>
      </c>
      <c r="I497" s="55">
        <v>3.8</v>
      </c>
      <c r="J497" s="55">
        <f t="shared" si="42"/>
        <v>442.97775304054045</v>
      </c>
      <c r="K497" s="55">
        <f t="shared" si="43"/>
        <v>15.760018581081077</v>
      </c>
      <c r="L497" s="55">
        <f t="shared" si="44"/>
        <v>26.428338851351345</v>
      </c>
      <c r="M497" s="55">
        <f t="shared" si="41"/>
        <v>17.052015467817675</v>
      </c>
    </row>
    <row r="498" spans="1:13" ht="12.75" x14ac:dyDescent="0.2">
      <c r="A498" s="56">
        <v>1960</v>
      </c>
      <c r="B498" s="56">
        <v>1</v>
      </c>
      <c r="C498" s="67">
        <f t="shared" si="40"/>
        <v>21946</v>
      </c>
      <c r="D498" s="55">
        <v>53.73</v>
      </c>
      <c r="E498" s="55">
        <v>1.95</v>
      </c>
      <c r="F498" s="55">
        <v>3.27</v>
      </c>
      <c r="G498" s="55">
        <v>29.8</v>
      </c>
      <c r="H498" s="55" t="e">
        <f t="shared" si="45"/>
        <v>#REF!</v>
      </c>
      <c r="I498" s="55">
        <v>3.89</v>
      </c>
      <c r="J498" s="55">
        <f t="shared" si="42"/>
        <v>431.33470369127508</v>
      </c>
      <c r="K498" s="55">
        <f t="shared" si="43"/>
        <v>15.654246644295299</v>
      </c>
      <c r="L498" s="55">
        <f t="shared" si="44"/>
        <v>26.250967449664426</v>
      </c>
      <c r="M498" s="55">
        <f t="shared" si="41"/>
        <v>16.605104536251044</v>
      </c>
    </row>
    <row r="499" spans="1:13" ht="12.75" x14ac:dyDescent="0.2">
      <c r="A499" s="56">
        <v>1960</v>
      </c>
      <c r="B499" s="56">
        <v>11</v>
      </c>
      <c r="C499" s="67">
        <f t="shared" si="40"/>
        <v>22250</v>
      </c>
      <c r="D499" s="55">
        <v>55.47</v>
      </c>
      <c r="E499" s="55">
        <v>1.95</v>
      </c>
      <c r="F499" s="55">
        <v>3.27</v>
      </c>
      <c r="G499" s="55">
        <v>29.8</v>
      </c>
      <c r="H499" s="55" t="e">
        <f t="shared" si="45"/>
        <v>#REF!</v>
      </c>
      <c r="I499" s="55">
        <v>3.93</v>
      </c>
      <c r="J499" s="55">
        <f t="shared" si="42"/>
        <v>445.30310838926164</v>
      </c>
      <c r="K499" s="55">
        <f t="shared" si="43"/>
        <v>15.654246644295299</v>
      </c>
      <c r="L499" s="55">
        <f t="shared" si="44"/>
        <v>26.250967449664426</v>
      </c>
      <c r="M499" s="55">
        <f t="shared" si="41"/>
        <v>17.146088452419015</v>
      </c>
    </row>
    <row r="500" spans="1:13" ht="12.75" x14ac:dyDescent="0.2">
      <c r="A500" s="56">
        <v>1960</v>
      </c>
      <c r="B500" s="56">
        <v>12</v>
      </c>
      <c r="C500" s="67">
        <f t="shared" si="40"/>
        <v>22281</v>
      </c>
      <c r="D500" s="55">
        <v>56.8</v>
      </c>
      <c r="E500" s="55">
        <v>1.95</v>
      </c>
      <c r="F500" s="55">
        <v>3.27</v>
      </c>
      <c r="G500" s="55">
        <v>29.8</v>
      </c>
      <c r="H500" s="55" t="e">
        <f t="shared" si="45"/>
        <v>#REF!</v>
      </c>
      <c r="I500" s="55">
        <v>3.84</v>
      </c>
      <c r="J500" s="55">
        <f t="shared" si="42"/>
        <v>455.98010738255022</v>
      </c>
      <c r="K500" s="55">
        <f t="shared" si="43"/>
        <v>15.654246644295299</v>
      </c>
      <c r="L500" s="55">
        <f t="shared" si="44"/>
        <v>26.250967449664426</v>
      </c>
      <c r="M500" s="55">
        <f t="shared" si="41"/>
        <v>17.562090833957143</v>
      </c>
    </row>
    <row r="501" spans="1:13" ht="12.75" x14ac:dyDescent="0.2">
      <c r="A501" s="56">
        <v>1961</v>
      </c>
      <c r="B501" s="56">
        <v>1</v>
      </c>
      <c r="C501" s="67">
        <f t="shared" si="40"/>
        <v>22312</v>
      </c>
      <c r="D501" s="55">
        <v>59.72</v>
      </c>
      <c r="E501" s="55">
        <v>1.9466699999999999</v>
      </c>
      <c r="F501" s="55">
        <v>3.21</v>
      </c>
      <c r="G501" s="55">
        <v>29.8</v>
      </c>
      <c r="H501" s="55" t="e">
        <f t="shared" si="45"/>
        <v>#REF!</v>
      </c>
      <c r="I501" s="55">
        <v>3.84</v>
      </c>
      <c r="J501" s="55">
        <f t="shared" si="42"/>
        <v>479.42133825503345</v>
      </c>
      <c r="K501" s="55">
        <f t="shared" si="43"/>
        <v>15.627514007718117</v>
      </c>
      <c r="L501" s="55">
        <f t="shared" si="44"/>
        <v>25.769298322147645</v>
      </c>
      <c r="M501" s="55">
        <f t="shared" si="41"/>
        <v>18.470416986477186</v>
      </c>
    </row>
    <row r="502" spans="1:13" ht="12.75" x14ac:dyDescent="0.2">
      <c r="A502" s="56">
        <v>1961</v>
      </c>
      <c r="B502" s="56">
        <v>2</v>
      </c>
      <c r="C502" s="67">
        <f t="shared" si="40"/>
        <v>22340</v>
      </c>
      <c r="D502" s="55">
        <v>62.17</v>
      </c>
      <c r="E502" s="55">
        <v>1.94333</v>
      </c>
      <c r="F502" s="55">
        <v>3.15</v>
      </c>
      <c r="G502" s="55">
        <v>29.8</v>
      </c>
      <c r="H502" s="55" t="e">
        <f t="shared" si="45"/>
        <v>#REF!</v>
      </c>
      <c r="I502" s="55">
        <v>3.78</v>
      </c>
      <c r="J502" s="55">
        <f t="shared" si="42"/>
        <v>499.08949429530196</v>
      </c>
      <c r="K502" s="55">
        <f t="shared" si="43"/>
        <v>15.600701092953019</v>
      </c>
      <c r="L502" s="55">
        <f t="shared" si="44"/>
        <v>25.287629194630867</v>
      </c>
      <c r="M502" s="55">
        <f t="shared" si="41"/>
        <v>19.234014498298368</v>
      </c>
    </row>
    <row r="503" spans="1:13" ht="12.75" x14ac:dyDescent="0.2">
      <c r="A503" s="56">
        <v>1961</v>
      </c>
      <c r="B503" s="56">
        <v>3</v>
      </c>
      <c r="C503" s="67">
        <f t="shared" si="40"/>
        <v>22371</v>
      </c>
      <c r="D503" s="55">
        <v>64.12</v>
      </c>
      <c r="E503" s="55">
        <v>1.94</v>
      </c>
      <c r="F503" s="55">
        <v>3.09</v>
      </c>
      <c r="G503" s="55">
        <v>29.8</v>
      </c>
      <c r="H503" s="55" t="e">
        <f t="shared" si="45"/>
        <v>#REF!</v>
      </c>
      <c r="I503" s="55">
        <v>3.74</v>
      </c>
      <c r="J503" s="55">
        <f t="shared" si="42"/>
        <v>514.74374093959727</v>
      </c>
      <c r="K503" s="55">
        <f t="shared" si="43"/>
        <v>15.573968456375836</v>
      </c>
      <c r="L503" s="55">
        <f t="shared" si="44"/>
        <v>24.805960067114086</v>
      </c>
      <c r="M503" s="55">
        <f t="shared" si="41"/>
        <v>19.844225272725581</v>
      </c>
    </row>
    <row r="504" spans="1:13" ht="12.75" x14ac:dyDescent="0.2">
      <c r="A504" s="56">
        <v>1961</v>
      </c>
      <c r="B504" s="56">
        <v>4</v>
      </c>
      <c r="C504" s="67">
        <f t="shared" si="40"/>
        <v>22401</v>
      </c>
      <c r="D504" s="55">
        <v>65.83</v>
      </c>
      <c r="E504" s="55">
        <v>1.94</v>
      </c>
      <c r="F504" s="55">
        <v>3.07</v>
      </c>
      <c r="G504" s="55">
        <v>29.8</v>
      </c>
      <c r="H504" s="55" t="e">
        <f t="shared" si="45"/>
        <v>#REF!</v>
      </c>
      <c r="I504" s="55">
        <v>3.78</v>
      </c>
      <c r="J504" s="55">
        <f t="shared" si="42"/>
        <v>528.4713110738254</v>
      </c>
      <c r="K504" s="55">
        <f t="shared" si="43"/>
        <v>15.573968456375836</v>
      </c>
      <c r="L504" s="55">
        <f t="shared" si="44"/>
        <v>24.64540369127516</v>
      </c>
      <c r="M504" s="55">
        <f t="shared" si="41"/>
        <v>20.382842975754787</v>
      </c>
    </row>
    <row r="505" spans="1:13" ht="12.75" x14ac:dyDescent="0.2">
      <c r="A505" s="56">
        <v>1961</v>
      </c>
      <c r="B505" s="56">
        <v>5</v>
      </c>
      <c r="C505" s="67">
        <f t="shared" si="40"/>
        <v>22432</v>
      </c>
      <c r="D505" s="55">
        <v>66.5</v>
      </c>
      <c r="E505" s="55">
        <v>1.94</v>
      </c>
      <c r="F505" s="55">
        <v>3.05</v>
      </c>
      <c r="G505" s="55">
        <v>29.8</v>
      </c>
      <c r="H505" s="55" t="e">
        <f t="shared" si="45"/>
        <v>#REF!</v>
      </c>
      <c r="I505" s="55">
        <v>3.71</v>
      </c>
      <c r="J505" s="55">
        <f t="shared" si="42"/>
        <v>533.84994966442946</v>
      </c>
      <c r="K505" s="55">
        <f t="shared" si="43"/>
        <v>15.573968456375836</v>
      </c>
      <c r="L505" s="55">
        <f t="shared" si="44"/>
        <v>24.484847315436234</v>
      </c>
      <c r="M505" s="55">
        <f t="shared" si="41"/>
        <v>20.598606843297357</v>
      </c>
    </row>
    <row r="506" spans="1:13" ht="12.75" x14ac:dyDescent="0.2">
      <c r="A506" s="56">
        <v>1961</v>
      </c>
      <c r="B506" s="56">
        <v>6</v>
      </c>
      <c r="C506" s="67">
        <f t="shared" si="40"/>
        <v>22462</v>
      </c>
      <c r="D506" s="55">
        <v>65.62</v>
      </c>
      <c r="E506" s="55">
        <v>1.94</v>
      </c>
      <c r="F506" s="55">
        <v>3.03</v>
      </c>
      <c r="G506" s="55">
        <v>29.8</v>
      </c>
      <c r="H506" s="55" t="e">
        <f t="shared" si="45"/>
        <v>#REF!</v>
      </c>
      <c r="I506" s="55">
        <v>3.88</v>
      </c>
      <c r="J506" s="55">
        <f t="shared" si="42"/>
        <v>526.78546912751676</v>
      </c>
      <c r="K506" s="55">
        <f t="shared" si="43"/>
        <v>15.573968456375836</v>
      </c>
      <c r="L506" s="55">
        <f t="shared" si="44"/>
        <v>24.324290939597308</v>
      </c>
      <c r="M506" s="55">
        <f t="shared" si="41"/>
        <v>20.332414551592311</v>
      </c>
    </row>
    <row r="507" spans="1:13" ht="12.75" x14ac:dyDescent="0.2">
      <c r="A507" s="56">
        <v>1961</v>
      </c>
      <c r="B507" s="56">
        <v>7</v>
      </c>
      <c r="C507" s="67">
        <f t="shared" si="40"/>
        <v>22493</v>
      </c>
      <c r="D507" s="55">
        <v>65.44</v>
      </c>
      <c r="E507" s="55">
        <v>1.9466699999999999</v>
      </c>
      <c r="F507" s="55">
        <v>3.03667</v>
      </c>
      <c r="G507" s="55">
        <v>30</v>
      </c>
      <c r="H507" s="55" t="e">
        <f t="shared" si="45"/>
        <v>#REF!</v>
      </c>
      <c r="I507" s="55">
        <v>3.92</v>
      </c>
      <c r="J507" s="55">
        <f t="shared" si="42"/>
        <v>521.83819199999982</v>
      </c>
      <c r="K507" s="55">
        <f t="shared" si="43"/>
        <v>15.523330580999998</v>
      </c>
      <c r="L507" s="55">
        <f t="shared" si="44"/>
        <v>24.215317580999997</v>
      </c>
      <c r="M507" s="55">
        <f t="shared" si="41"/>
        <v>20.146643736827325</v>
      </c>
    </row>
    <row r="508" spans="1:13" ht="12.75" x14ac:dyDescent="0.2">
      <c r="A508" s="56">
        <v>1961</v>
      </c>
      <c r="B508" s="56">
        <v>8</v>
      </c>
      <c r="C508" s="67">
        <f t="shared" si="40"/>
        <v>22524</v>
      </c>
      <c r="D508" s="55">
        <v>67.790000000000006</v>
      </c>
      <c r="E508" s="55">
        <v>1.95333</v>
      </c>
      <c r="F508" s="55">
        <v>3.0433300000000001</v>
      </c>
      <c r="G508" s="55">
        <v>29.9</v>
      </c>
      <c r="H508" s="55" t="e">
        <f t="shared" si="45"/>
        <v>#REF!</v>
      </c>
      <c r="I508" s="55">
        <v>4.04</v>
      </c>
      <c r="J508" s="55">
        <f t="shared" si="42"/>
        <v>542.38574949832775</v>
      </c>
      <c r="K508" s="55">
        <f t="shared" si="43"/>
        <v>15.628534534113712</v>
      </c>
      <c r="L508" s="55">
        <f t="shared" si="44"/>
        <v>24.34959172474916</v>
      </c>
      <c r="M508" s="55">
        <f t="shared" si="41"/>
        <v>20.941688475215194</v>
      </c>
    </row>
    <row r="509" spans="1:13" ht="12.75" x14ac:dyDescent="0.2">
      <c r="A509" s="56">
        <v>1961</v>
      </c>
      <c r="B509" s="56">
        <v>9</v>
      </c>
      <c r="C509" s="67">
        <f t="shared" si="40"/>
        <v>22554</v>
      </c>
      <c r="D509" s="55">
        <v>67.260000000000005</v>
      </c>
      <c r="E509" s="55">
        <v>1.96</v>
      </c>
      <c r="F509" s="55">
        <v>3.05</v>
      </c>
      <c r="G509" s="55">
        <v>30</v>
      </c>
      <c r="H509" s="55" t="e">
        <f t="shared" si="45"/>
        <v>#REF!</v>
      </c>
      <c r="I509" s="55">
        <v>3.98</v>
      </c>
      <c r="J509" s="55">
        <f t="shared" si="42"/>
        <v>536.35141799999997</v>
      </c>
      <c r="K509" s="55">
        <f t="shared" si="43"/>
        <v>15.629627999999997</v>
      </c>
      <c r="L509" s="55">
        <f t="shared" si="44"/>
        <v>24.321614999999994</v>
      </c>
      <c r="M509" s="55">
        <f t="shared" si="41"/>
        <v>20.705243044147259</v>
      </c>
    </row>
    <row r="510" spans="1:13" ht="12.75" x14ac:dyDescent="0.2">
      <c r="A510" s="56">
        <v>1961</v>
      </c>
      <c r="B510" s="56">
        <v>1</v>
      </c>
      <c r="C510" s="67">
        <f t="shared" ref="C510:C573" si="46">EOMONTH(DATE(A510,B510,1),0)</f>
        <v>22312</v>
      </c>
      <c r="D510" s="55">
        <v>68</v>
      </c>
      <c r="E510" s="55">
        <v>1.98</v>
      </c>
      <c r="F510" s="55">
        <v>3.09667</v>
      </c>
      <c r="G510" s="55">
        <v>30</v>
      </c>
      <c r="H510" s="55" t="e">
        <f t="shared" si="45"/>
        <v>#REF!</v>
      </c>
      <c r="I510" s="55">
        <v>3.92</v>
      </c>
      <c r="J510" s="55">
        <f t="shared" si="42"/>
        <v>542.25239999999985</v>
      </c>
      <c r="K510" s="55">
        <f t="shared" si="43"/>
        <v>15.789113999999996</v>
      </c>
      <c r="L510" s="55">
        <f t="shared" si="44"/>
        <v>24.693775580999997</v>
      </c>
      <c r="M510" s="55">
        <f t="shared" si="41"/>
        <v>20.924190141010794</v>
      </c>
    </row>
    <row r="511" spans="1:13" ht="12.75" x14ac:dyDescent="0.2">
      <c r="A511" s="56">
        <v>1961</v>
      </c>
      <c r="B511" s="56">
        <v>11</v>
      </c>
      <c r="C511" s="67">
        <f t="shared" si="46"/>
        <v>22615</v>
      </c>
      <c r="D511" s="55">
        <v>71.08</v>
      </c>
      <c r="E511" s="55">
        <v>2</v>
      </c>
      <c r="F511" s="55">
        <v>3.1433300000000002</v>
      </c>
      <c r="G511" s="55">
        <v>30</v>
      </c>
      <c r="H511" s="55" t="e">
        <f t="shared" si="45"/>
        <v>#REF!</v>
      </c>
      <c r="I511" s="55">
        <v>3.94</v>
      </c>
      <c r="J511" s="55">
        <f t="shared" si="42"/>
        <v>566.81324399999983</v>
      </c>
      <c r="K511" s="55">
        <f t="shared" si="43"/>
        <v>15.948599999999997</v>
      </c>
      <c r="L511" s="55">
        <f t="shared" si="44"/>
        <v>25.065856418999996</v>
      </c>
      <c r="M511" s="55">
        <f t="shared" si="41"/>
        <v>21.857957721959671</v>
      </c>
    </row>
    <row r="512" spans="1:13" ht="12.75" x14ac:dyDescent="0.2">
      <c r="A512" s="56">
        <v>1961</v>
      </c>
      <c r="B512" s="56">
        <v>12</v>
      </c>
      <c r="C512" s="67">
        <f t="shared" si="46"/>
        <v>22646</v>
      </c>
      <c r="D512" s="55">
        <v>71.739999999999995</v>
      </c>
      <c r="E512" s="55">
        <v>2.02</v>
      </c>
      <c r="F512" s="55">
        <v>3.19</v>
      </c>
      <c r="G512" s="55">
        <v>30</v>
      </c>
      <c r="H512" s="55" t="e">
        <f t="shared" si="45"/>
        <v>#REF!</v>
      </c>
      <c r="I512" s="55">
        <v>4.0599999999999996</v>
      </c>
      <c r="J512" s="55">
        <f t="shared" si="42"/>
        <v>572.07628199999988</v>
      </c>
      <c r="K512" s="55">
        <f t="shared" si="43"/>
        <v>16.108085999999997</v>
      </c>
      <c r="L512" s="55">
        <f t="shared" si="44"/>
        <v>25.438016999999995</v>
      </c>
      <c r="M512" s="55">
        <f t="shared" si="41"/>
        <v>22.041480198382274</v>
      </c>
    </row>
    <row r="513" spans="1:13" ht="12.75" x14ac:dyDescent="0.2">
      <c r="A513" s="56">
        <v>1962</v>
      </c>
      <c r="B513" s="56">
        <v>1</v>
      </c>
      <c r="C513" s="67">
        <f t="shared" si="46"/>
        <v>22677</v>
      </c>
      <c r="D513" s="55">
        <v>69.069999999999993</v>
      </c>
      <c r="E513" s="55">
        <v>2.0266700000000002</v>
      </c>
      <c r="F513" s="55">
        <v>3.25</v>
      </c>
      <c r="G513" s="55">
        <v>30</v>
      </c>
      <c r="H513" s="55" t="e">
        <f t="shared" si="45"/>
        <v>#REF!</v>
      </c>
      <c r="I513" s="55">
        <v>4.08</v>
      </c>
      <c r="J513" s="55">
        <f t="shared" si="42"/>
        <v>550.78490099999976</v>
      </c>
      <c r="K513" s="55">
        <f t="shared" si="43"/>
        <v>16.161274580999997</v>
      </c>
      <c r="L513" s="55">
        <f t="shared" si="44"/>
        <v>25.916474999999995</v>
      </c>
      <c r="M513" s="55">
        <f t="shared" ref="M513:M576" si="47">J513/AVERAGE(L393:L512)</f>
        <v>21.197931400015229</v>
      </c>
    </row>
    <row r="514" spans="1:13" ht="12.75" x14ac:dyDescent="0.2">
      <c r="A514" s="56">
        <v>1962</v>
      </c>
      <c r="B514" s="56">
        <v>2</v>
      </c>
      <c r="C514" s="67">
        <f t="shared" si="46"/>
        <v>22705</v>
      </c>
      <c r="D514" s="55">
        <v>70.22</v>
      </c>
      <c r="E514" s="55">
        <v>2.0333299999999999</v>
      </c>
      <c r="F514" s="55">
        <v>3.31</v>
      </c>
      <c r="G514" s="55">
        <v>30.1</v>
      </c>
      <c r="H514" s="55" t="e">
        <f t="shared" si="45"/>
        <v>#REF!</v>
      </c>
      <c r="I514" s="55">
        <v>4.04</v>
      </c>
      <c r="J514" s="55">
        <f t="shared" si="42"/>
        <v>558.09502923588025</v>
      </c>
      <c r="K514" s="55">
        <f t="shared" si="43"/>
        <v>16.160515035548165</v>
      </c>
      <c r="L514" s="55">
        <f t="shared" si="44"/>
        <v>26.307242192691024</v>
      </c>
      <c r="M514" s="55">
        <f t="shared" si="47"/>
        <v>21.451687754873383</v>
      </c>
    </row>
    <row r="515" spans="1:13" ht="12.75" x14ac:dyDescent="0.2">
      <c r="A515" s="56">
        <v>1962</v>
      </c>
      <c r="B515" s="56">
        <v>3</v>
      </c>
      <c r="C515" s="67">
        <f t="shared" si="46"/>
        <v>22736</v>
      </c>
      <c r="D515" s="55">
        <v>70.290000000000006</v>
      </c>
      <c r="E515" s="55">
        <v>2.04</v>
      </c>
      <c r="F515" s="55">
        <v>3.37</v>
      </c>
      <c r="G515" s="55">
        <v>30.1</v>
      </c>
      <c r="H515" s="55" t="e">
        <f t="shared" si="45"/>
        <v>#REF!</v>
      </c>
      <c r="I515" s="55">
        <v>3.93</v>
      </c>
      <c r="J515" s="55">
        <f t="shared" si="42"/>
        <v>558.65137574750827</v>
      </c>
      <c r="K515" s="55">
        <f t="shared" si="43"/>
        <v>16.213526910298999</v>
      </c>
      <c r="L515" s="55">
        <f t="shared" si="44"/>
        <v>26.784110631229233</v>
      </c>
      <c r="M515" s="55">
        <f t="shared" si="47"/>
        <v>21.443158568526243</v>
      </c>
    </row>
    <row r="516" spans="1:13" ht="12.75" x14ac:dyDescent="0.2">
      <c r="A516" s="56">
        <v>1962</v>
      </c>
      <c r="B516" s="56">
        <v>4</v>
      </c>
      <c r="C516" s="67">
        <f t="shared" si="46"/>
        <v>22766</v>
      </c>
      <c r="D516" s="55">
        <v>68.05</v>
      </c>
      <c r="E516" s="55">
        <v>2.0466700000000002</v>
      </c>
      <c r="F516" s="55">
        <v>3.40333</v>
      </c>
      <c r="G516" s="55">
        <v>30.2</v>
      </c>
      <c r="H516" s="55" t="e">
        <f t="shared" si="45"/>
        <v>#REF!</v>
      </c>
      <c r="I516" s="55">
        <v>3.84</v>
      </c>
      <c r="J516" s="55">
        <f t="shared" si="42"/>
        <v>539.0573990066224</v>
      </c>
      <c r="K516" s="55">
        <f t="shared" si="43"/>
        <v>16.21267607384106</v>
      </c>
      <c r="L516" s="55">
        <f t="shared" si="44"/>
        <v>26.959444787086088</v>
      </c>
      <c r="M516" s="55">
        <f t="shared" si="47"/>
        <v>20.658336447649031</v>
      </c>
    </row>
    <row r="517" spans="1:13" ht="12.75" x14ac:dyDescent="0.2">
      <c r="A517" s="56">
        <v>1962</v>
      </c>
      <c r="B517" s="56">
        <v>5</v>
      </c>
      <c r="C517" s="67">
        <f t="shared" si="46"/>
        <v>22797</v>
      </c>
      <c r="D517" s="55">
        <v>62.99</v>
      </c>
      <c r="E517" s="55">
        <v>2.0533299999999999</v>
      </c>
      <c r="F517" s="55">
        <v>3.4366699999999999</v>
      </c>
      <c r="G517" s="55">
        <v>30.2</v>
      </c>
      <c r="H517" s="55" t="e">
        <f t="shared" si="45"/>
        <v>#REF!</v>
      </c>
      <c r="I517" s="55">
        <v>3.87</v>
      </c>
      <c r="J517" s="55">
        <f t="shared" si="42"/>
        <v>498.97465927152314</v>
      </c>
      <c r="K517" s="55">
        <f t="shared" si="43"/>
        <v>16.265433197682114</v>
      </c>
      <c r="L517" s="55">
        <f t="shared" si="44"/>
        <v>27.223547265894037</v>
      </c>
      <c r="M517" s="55">
        <f t="shared" si="47"/>
        <v>19.089367498116655</v>
      </c>
    </row>
    <row r="518" spans="1:13" ht="12.75" x14ac:dyDescent="0.2">
      <c r="A518" s="56">
        <v>1962</v>
      </c>
      <c r="B518" s="56">
        <v>6</v>
      </c>
      <c r="C518" s="67">
        <f t="shared" si="46"/>
        <v>22827</v>
      </c>
      <c r="D518" s="55">
        <v>55.63</v>
      </c>
      <c r="E518" s="55">
        <v>2.06</v>
      </c>
      <c r="F518" s="55">
        <v>3.47</v>
      </c>
      <c r="G518" s="55">
        <v>30.2</v>
      </c>
      <c r="H518" s="55" t="e">
        <f t="shared" si="45"/>
        <v>#REF!</v>
      </c>
      <c r="I518" s="55">
        <v>3.91</v>
      </c>
      <c r="J518" s="55">
        <f t="shared" si="42"/>
        <v>440.67249238410591</v>
      </c>
      <c r="K518" s="55">
        <f t="shared" si="43"/>
        <v>16.318269536423838</v>
      </c>
      <c r="L518" s="55">
        <f t="shared" si="44"/>
        <v>27.487570529801321</v>
      </c>
      <c r="M518" s="55">
        <f t="shared" si="47"/>
        <v>16.827571244792466</v>
      </c>
    </row>
    <row r="519" spans="1:13" ht="12.75" x14ac:dyDescent="0.2">
      <c r="A519" s="56">
        <v>1962</v>
      </c>
      <c r="B519" s="56">
        <v>7</v>
      </c>
      <c r="C519" s="67">
        <f t="shared" si="46"/>
        <v>22858</v>
      </c>
      <c r="D519" s="55">
        <v>56.97</v>
      </c>
      <c r="E519" s="55">
        <v>2.0666699999999998</v>
      </c>
      <c r="F519" s="55">
        <v>3.49</v>
      </c>
      <c r="G519" s="55">
        <v>30.3</v>
      </c>
      <c r="H519" s="55" t="e">
        <f t="shared" si="45"/>
        <v>#REF!</v>
      </c>
      <c r="I519" s="55">
        <v>4.01</v>
      </c>
      <c r="J519" s="55">
        <f t="shared" si="42"/>
        <v>449.79789207920783</v>
      </c>
      <c r="K519" s="55">
        <f t="shared" si="43"/>
        <v>16.317075822772271</v>
      </c>
      <c r="L519" s="55">
        <f t="shared" si="44"/>
        <v>27.55475940594059</v>
      </c>
      <c r="M519" s="55">
        <f t="shared" si="47"/>
        <v>17.141325661322789</v>
      </c>
    </row>
    <row r="520" spans="1:13" ht="12.75" x14ac:dyDescent="0.2">
      <c r="A520" s="56">
        <v>1962</v>
      </c>
      <c r="B520" s="56">
        <v>8</v>
      </c>
      <c r="C520" s="67">
        <f t="shared" si="46"/>
        <v>22889</v>
      </c>
      <c r="D520" s="55">
        <v>58.52</v>
      </c>
      <c r="E520" s="55">
        <v>2.0733299999999999</v>
      </c>
      <c r="F520" s="55">
        <v>3.51</v>
      </c>
      <c r="G520" s="55">
        <v>30.3</v>
      </c>
      <c r="H520" s="55" t="e">
        <f t="shared" si="45"/>
        <v>#REF!</v>
      </c>
      <c r="I520" s="55">
        <v>3.98</v>
      </c>
      <c r="J520" s="55">
        <f t="shared" si="42"/>
        <v>462.03567920792074</v>
      </c>
      <c r="K520" s="55">
        <f t="shared" si="43"/>
        <v>16.369658830693066</v>
      </c>
      <c r="L520" s="55">
        <f t="shared" si="44"/>
        <v>27.712666336633657</v>
      </c>
      <c r="M520" s="55">
        <f t="shared" si="47"/>
        <v>17.571262631045531</v>
      </c>
    </row>
    <row r="521" spans="1:13" ht="12.75" x14ac:dyDescent="0.2">
      <c r="A521" s="56">
        <v>1962</v>
      </c>
      <c r="B521" s="56">
        <v>9</v>
      </c>
      <c r="C521" s="67">
        <f t="shared" si="46"/>
        <v>22919</v>
      </c>
      <c r="D521" s="55">
        <v>58</v>
      </c>
      <c r="E521" s="55">
        <v>2.08</v>
      </c>
      <c r="F521" s="55">
        <v>3.53</v>
      </c>
      <c r="G521" s="55">
        <v>30.4</v>
      </c>
      <c r="H521" s="55" t="e">
        <f t="shared" si="45"/>
        <v>#REF!</v>
      </c>
      <c r="I521" s="55">
        <v>3.98</v>
      </c>
      <c r="J521" s="55">
        <f t="shared" ref="J521:J584" si="48">D521*$G$1144/G521</f>
        <v>456.42374999999993</v>
      </c>
      <c r="K521" s="55">
        <f t="shared" ref="K521:K584" si="49">E521*$G$1144/G521</f>
        <v>16.368299999999998</v>
      </c>
      <c r="L521" s="55">
        <f t="shared" ref="L521:L584" si="50">F521*$G$1144/G521</f>
        <v>27.778893749999995</v>
      </c>
      <c r="M521" s="55">
        <f t="shared" si="47"/>
        <v>17.321461147465484</v>
      </c>
    </row>
    <row r="522" spans="1:13" ht="12.75" x14ac:dyDescent="0.2">
      <c r="A522" s="56">
        <v>1962</v>
      </c>
      <c r="B522" s="56">
        <v>1</v>
      </c>
      <c r="C522" s="67">
        <f t="shared" si="46"/>
        <v>22677</v>
      </c>
      <c r="D522" s="55">
        <v>56.17</v>
      </c>
      <c r="E522" s="55">
        <v>2.09667</v>
      </c>
      <c r="F522" s="55">
        <v>3.57667</v>
      </c>
      <c r="G522" s="55">
        <v>30.4</v>
      </c>
      <c r="H522" s="55" t="e">
        <f t="shared" ref="H522:H585" si="51">H521+1/12</f>
        <v>#REF!</v>
      </c>
      <c r="I522" s="55">
        <v>3.93</v>
      </c>
      <c r="J522" s="55">
        <f t="shared" si="48"/>
        <v>442.02279374999995</v>
      </c>
      <c r="K522" s="55">
        <f t="shared" si="49"/>
        <v>16.499482481249999</v>
      </c>
      <c r="L522" s="55">
        <f t="shared" si="50"/>
        <v>28.146157481249997</v>
      </c>
      <c r="M522" s="55">
        <f t="shared" si="47"/>
        <v>16.739820967901331</v>
      </c>
    </row>
    <row r="523" spans="1:13" ht="12.75" x14ac:dyDescent="0.2">
      <c r="A523" s="56">
        <v>1962</v>
      </c>
      <c r="B523" s="56">
        <v>11</v>
      </c>
      <c r="C523" s="67">
        <f t="shared" si="46"/>
        <v>22980</v>
      </c>
      <c r="D523" s="55">
        <v>60.04</v>
      </c>
      <c r="E523" s="55">
        <v>2.1133299999999999</v>
      </c>
      <c r="F523" s="55">
        <v>3.6233300000000002</v>
      </c>
      <c r="G523" s="55">
        <v>30.4</v>
      </c>
      <c r="H523" s="55" t="e">
        <f t="shared" si="51"/>
        <v>#REF!</v>
      </c>
      <c r="I523" s="55">
        <v>3.92</v>
      </c>
      <c r="J523" s="55">
        <f t="shared" si="48"/>
        <v>472.47727499999991</v>
      </c>
      <c r="K523" s="55">
        <f t="shared" si="49"/>
        <v>16.630586268749997</v>
      </c>
      <c r="L523" s="55">
        <f t="shared" si="50"/>
        <v>28.513342518749997</v>
      </c>
      <c r="M523" s="55">
        <f t="shared" si="47"/>
        <v>17.854386489497145</v>
      </c>
    </row>
    <row r="524" spans="1:13" ht="12.75" x14ac:dyDescent="0.2">
      <c r="A524" s="56">
        <v>1962</v>
      </c>
      <c r="B524" s="56">
        <v>12</v>
      </c>
      <c r="C524" s="67">
        <f t="shared" si="46"/>
        <v>23011</v>
      </c>
      <c r="D524" s="55">
        <v>62.64</v>
      </c>
      <c r="E524" s="55">
        <v>2.13</v>
      </c>
      <c r="F524" s="55">
        <v>3.67</v>
      </c>
      <c r="G524" s="55">
        <v>30.4</v>
      </c>
      <c r="H524" s="55" t="e">
        <f t="shared" si="51"/>
        <v>#REF!</v>
      </c>
      <c r="I524" s="55">
        <v>3.86</v>
      </c>
      <c r="J524" s="55">
        <f t="shared" si="48"/>
        <v>492.93764999999991</v>
      </c>
      <c r="K524" s="55">
        <f t="shared" si="49"/>
        <v>16.761768749999998</v>
      </c>
      <c r="L524" s="55">
        <f t="shared" si="50"/>
        <v>28.880606249999996</v>
      </c>
      <c r="M524" s="55">
        <f t="shared" si="47"/>
        <v>18.585836118439858</v>
      </c>
    </row>
    <row r="525" spans="1:13" ht="12.75" x14ac:dyDescent="0.2">
      <c r="A525" s="56">
        <v>1963</v>
      </c>
      <c r="B525" s="56">
        <v>1</v>
      </c>
      <c r="C525" s="67">
        <f t="shared" si="46"/>
        <v>23042</v>
      </c>
      <c r="D525" s="55">
        <v>65.06</v>
      </c>
      <c r="E525" s="55">
        <v>2.1366700000000001</v>
      </c>
      <c r="F525" s="55">
        <v>3.6833300000000002</v>
      </c>
      <c r="G525" s="55">
        <v>30.4</v>
      </c>
      <c r="H525" s="55" t="e">
        <f t="shared" si="51"/>
        <v>#REF!</v>
      </c>
      <c r="I525" s="55">
        <v>3.83</v>
      </c>
      <c r="J525" s="55">
        <f t="shared" si="48"/>
        <v>511.98153749999994</v>
      </c>
      <c r="K525" s="55">
        <f t="shared" si="49"/>
        <v>16.814257481249999</v>
      </c>
      <c r="L525" s="55">
        <f t="shared" si="50"/>
        <v>28.985505018749997</v>
      </c>
      <c r="M525" s="55">
        <f t="shared" si="47"/>
        <v>19.259231693254055</v>
      </c>
    </row>
    <row r="526" spans="1:13" ht="12.75" x14ac:dyDescent="0.2">
      <c r="A526" s="56">
        <v>1963</v>
      </c>
      <c r="B526" s="56">
        <v>2</v>
      </c>
      <c r="C526" s="67">
        <f t="shared" si="46"/>
        <v>23070</v>
      </c>
      <c r="D526" s="55">
        <v>65.92</v>
      </c>
      <c r="E526" s="55">
        <v>2.1433300000000002</v>
      </c>
      <c r="F526" s="55">
        <v>3.6966700000000001</v>
      </c>
      <c r="G526" s="55">
        <v>30.4</v>
      </c>
      <c r="H526" s="55" t="e">
        <f t="shared" si="51"/>
        <v>#REF!</v>
      </c>
      <c r="I526" s="55">
        <v>3.92</v>
      </c>
      <c r="J526" s="55">
        <f t="shared" si="48"/>
        <v>518.74919999999997</v>
      </c>
      <c r="K526" s="55">
        <f t="shared" si="49"/>
        <v>16.866667518749999</v>
      </c>
      <c r="L526" s="55">
        <f t="shared" si="50"/>
        <v>29.090482481249996</v>
      </c>
      <c r="M526" s="55">
        <f t="shared" si="47"/>
        <v>19.469191309671416</v>
      </c>
    </row>
    <row r="527" spans="1:13" ht="12.75" x14ac:dyDescent="0.2">
      <c r="A527" s="56">
        <v>1963</v>
      </c>
      <c r="B527" s="56">
        <v>3</v>
      </c>
      <c r="C527" s="67">
        <f t="shared" si="46"/>
        <v>23101</v>
      </c>
      <c r="D527" s="55">
        <v>65.67</v>
      </c>
      <c r="E527" s="55">
        <v>2.15</v>
      </c>
      <c r="F527" s="55">
        <v>3.71</v>
      </c>
      <c r="G527" s="55">
        <v>30.5</v>
      </c>
      <c r="H527" s="55" t="e">
        <f t="shared" si="51"/>
        <v>#REF!</v>
      </c>
      <c r="I527" s="55">
        <v>3.93</v>
      </c>
      <c r="J527" s="55">
        <f t="shared" si="48"/>
        <v>515.08748950819665</v>
      </c>
      <c r="K527" s="55">
        <f t="shared" si="49"/>
        <v>16.863683606557373</v>
      </c>
      <c r="L527" s="55">
        <f t="shared" si="50"/>
        <v>29.099658688524585</v>
      </c>
      <c r="M527" s="55">
        <f t="shared" si="47"/>
        <v>19.288064606604845</v>
      </c>
    </row>
    <row r="528" spans="1:13" ht="12.75" x14ac:dyDescent="0.2">
      <c r="A528" s="56">
        <v>1963</v>
      </c>
      <c r="B528" s="56">
        <v>4</v>
      </c>
      <c r="C528" s="67">
        <f t="shared" si="46"/>
        <v>23131</v>
      </c>
      <c r="D528" s="55">
        <v>68.760000000000005</v>
      </c>
      <c r="E528" s="55">
        <v>2.1666699999999999</v>
      </c>
      <c r="F528" s="55">
        <v>3.7533300000000001</v>
      </c>
      <c r="G528" s="55">
        <v>30.5</v>
      </c>
      <c r="H528" s="55" t="e">
        <f t="shared" si="51"/>
        <v>#REF!</v>
      </c>
      <c r="I528" s="55">
        <v>3.97</v>
      </c>
      <c r="J528" s="55">
        <f t="shared" si="48"/>
        <v>539.32413245901637</v>
      </c>
      <c r="K528" s="55">
        <f t="shared" si="49"/>
        <v>16.994435981311472</v>
      </c>
      <c r="L528" s="55">
        <f t="shared" si="50"/>
        <v>29.439520739999992</v>
      </c>
      <c r="M528" s="55">
        <f t="shared" si="47"/>
        <v>20.150077238226988</v>
      </c>
    </row>
    <row r="529" spans="1:13" ht="12.75" x14ac:dyDescent="0.2">
      <c r="A529" s="56">
        <v>1963</v>
      </c>
      <c r="B529" s="56">
        <v>5</v>
      </c>
      <c r="C529" s="67">
        <f t="shared" si="46"/>
        <v>23162</v>
      </c>
      <c r="D529" s="55">
        <v>70.14</v>
      </c>
      <c r="E529" s="55">
        <v>2.1833300000000002</v>
      </c>
      <c r="F529" s="55">
        <v>3.7966700000000002</v>
      </c>
      <c r="G529" s="55">
        <v>30.5</v>
      </c>
      <c r="H529" s="55" t="e">
        <f t="shared" si="51"/>
        <v>#REF!</v>
      </c>
      <c r="I529" s="55">
        <v>3.93</v>
      </c>
      <c r="J529" s="55">
        <f t="shared" si="48"/>
        <v>550.1482642622949</v>
      </c>
      <c r="K529" s="55">
        <f t="shared" si="49"/>
        <v>17.125109920327866</v>
      </c>
      <c r="L529" s="55">
        <f t="shared" si="50"/>
        <v>29.779461227213108</v>
      </c>
      <c r="M529" s="55">
        <f t="shared" si="47"/>
        <v>20.507585864952613</v>
      </c>
    </row>
    <row r="530" spans="1:13" ht="12.75" x14ac:dyDescent="0.2">
      <c r="A530" s="56">
        <v>1963</v>
      </c>
      <c r="B530" s="56">
        <v>6</v>
      </c>
      <c r="C530" s="67">
        <f t="shared" si="46"/>
        <v>23192</v>
      </c>
      <c r="D530" s="55">
        <v>70.11</v>
      </c>
      <c r="E530" s="55">
        <v>2.2000000000000002</v>
      </c>
      <c r="F530" s="55">
        <v>3.84</v>
      </c>
      <c r="G530" s="55">
        <v>30.6</v>
      </c>
      <c r="H530" s="55" t="e">
        <f t="shared" si="51"/>
        <v>#REF!</v>
      </c>
      <c r="I530" s="55">
        <v>3.99</v>
      </c>
      <c r="J530" s="55">
        <f t="shared" si="48"/>
        <v>548.11585588235278</v>
      </c>
      <c r="K530" s="55">
        <f t="shared" si="49"/>
        <v>17.19947058823529</v>
      </c>
      <c r="L530" s="55">
        <f t="shared" si="50"/>
        <v>30.02089411764705</v>
      </c>
      <c r="M530" s="55">
        <f t="shared" si="47"/>
        <v>20.384149993841</v>
      </c>
    </row>
    <row r="531" spans="1:13" ht="12.75" x14ac:dyDescent="0.2">
      <c r="A531" s="56">
        <v>1963</v>
      </c>
      <c r="B531" s="56">
        <v>7</v>
      </c>
      <c r="C531" s="67">
        <f t="shared" si="46"/>
        <v>23223</v>
      </c>
      <c r="D531" s="55">
        <v>69.069999999999993</v>
      </c>
      <c r="E531" s="55">
        <v>2.2033299999999998</v>
      </c>
      <c r="F531" s="55">
        <v>3.88</v>
      </c>
      <c r="G531" s="55">
        <v>30.7</v>
      </c>
      <c r="H531" s="55" t="e">
        <f t="shared" si="51"/>
        <v>#REF!</v>
      </c>
      <c r="I531" s="55">
        <v>4.0199999999999996</v>
      </c>
      <c r="J531" s="55">
        <f t="shared" si="48"/>
        <v>538.2262876221497</v>
      </c>
      <c r="K531" s="55">
        <f t="shared" si="49"/>
        <v>17.169395197719865</v>
      </c>
      <c r="L531" s="55">
        <f t="shared" si="50"/>
        <v>30.234805211726378</v>
      </c>
      <c r="M531" s="55">
        <f t="shared" si="47"/>
        <v>19.96923188594964</v>
      </c>
    </row>
    <row r="532" spans="1:13" ht="12.75" x14ac:dyDescent="0.2">
      <c r="A532" s="56">
        <v>1963</v>
      </c>
      <c r="B532" s="56">
        <v>8</v>
      </c>
      <c r="C532" s="67">
        <f t="shared" si="46"/>
        <v>23254</v>
      </c>
      <c r="D532" s="55">
        <v>70.98</v>
      </c>
      <c r="E532" s="55">
        <v>2.2066699999999999</v>
      </c>
      <c r="F532" s="55">
        <v>3.92</v>
      </c>
      <c r="G532" s="55">
        <v>30.7</v>
      </c>
      <c r="H532" s="55" t="e">
        <f t="shared" si="51"/>
        <v>#REF!</v>
      </c>
      <c r="I532" s="55">
        <v>4</v>
      </c>
      <c r="J532" s="55">
        <f t="shared" si="48"/>
        <v>553.10991596091208</v>
      </c>
      <c r="K532" s="55">
        <f t="shared" si="49"/>
        <v>17.195422066123776</v>
      </c>
      <c r="L532" s="55">
        <f t="shared" si="50"/>
        <v>30.546504234527681</v>
      </c>
      <c r="M532" s="55">
        <f t="shared" si="47"/>
        <v>20.472637900527687</v>
      </c>
    </row>
    <row r="533" spans="1:13" ht="12.75" x14ac:dyDescent="0.2">
      <c r="A533" s="56">
        <v>1963</v>
      </c>
      <c r="B533" s="56">
        <v>9</v>
      </c>
      <c r="C533" s="67">
        <f t="shared" si="46"/>
        <v>23284</v>
      </c>
      <c r="D533" s="55">
        <v>72.849999999999994</v>
      </c>
      <c r="E533" s="55">
        <v>2.21</v>
      </c>
      <c r="F533" s="55">
        <v>3.96</v>
      </c>
      <c r="G533" s="55">
        <v>30.7</v>
      </c>
      <c r="H533" s="55" t="e">
        <f t="shared" si="51"/>
        <v>#REF!</v>
      </c>
      <c r="I533" s="55">
        <v>4.08</v>
      </c>
      <c r="J533" s="55">
        <f t="shared" si="48"/>
        <v>567.68184527687288</v>
      </c>
      <c r="K533" s="55">
        <f t="shared" si="49"/>
        <v>17.221371009771985</v>
      </c>
      <c r="L533" s="55">
        <f t="shared" si="50"/>
        <v>30.858203257328984</v>
      </c>
      <c r="M533" s="55">
        <f t="shared" si="47"/>
        <v>20.96036009070512</v>
      </c>
    </row>
    <row r="534" spans="1:13" ht="12.75" x14ac:dyDescent="0.2">
      <c r="A534" s="56">
        <v>1963</v>
      </c>
      <c r="B534" s="56">
        <v>1</v>
      </c>
      <c r="C534" s="67">
        <f t="shared" si="46"/>
        <v>23042</v>
      </c>
      <c r="D534" s="55">
        <v>73.03</v>
      </c>
      <c r="E534" s="55">
        <v>2.23333</v>
      </c>
      <c r="F534" s="55">
        <v>3.98</v>
      </c>
      <c r="G534" s="55">
        <v>30.8</v>
      </c>
      <c r="H534" s="55" t="e">
        <f t="shared" si="51"/>
        <v>#REF!</v>
      </c>
      <c r="I534" s="55">
        <v>4.1100000000000003</v>
      </c>
      <c r="J534" s="55">
        <f t="shared" si="48"/>
        <v>567.23681396103882</v>
      </c>
      <c r="K534" s="55">
        <f t="shared" si="49"/>
        <v>17.346665667857142</v>
      </c>
      <c r="L534" s="55">
        <f t="shared" si="50"/>
        <v>30.913357792207787</v>
      </c>
      <c r="M534" s="55">
        <f t="shared" si="47"/>
        <v>20.891344595411503</v>
      </c>
    </row>
    <row r="535" spans="1:13" ht="12.75" x14ac:dyDescent="0.2">
      <c r="A535" s="56">
        <v>1963</v>
      </c>
      <c r="B535" s="56">
        <v>11</v>
      </c>
      <c r="C535" s="67">
        <f t="shared" si="46"/>
        <v>23345</v>
      </c>
      <c r="D535" s="55">
        <v>72.62</v>
      </c>
      <c r="E535" s="55">
        <v>2.2566700000000002</v>
      </c>
      <c r="F535" s="55">
        <v>4</v>
      </c>
      <c r="G535" s="55">
        <v>30.8</v>
      </c>
      <c r="H535" s="55" t="e">
        <f t="shared" si="51"/>
        <v>#REF!</v>
      </c>
      <c r="I535" s="55">
        <v>4.12</v>
      </c>
      <c r="J535" s="55">
        <f t="shared" si="48"/>
        <v>564.052272077922</v>
      </c>
      <c r="K535" s="55">
        <f t="shared" si="49"/>
        <v>17.527951539935064</v>
      </c>
      <c r="L535" s="55">
        <f t="shared" si="50"/>
        <v>31.068701298701292</v>
      </c>
      <c r="M535" s="55">
        <f t="shared" si="47"/>
        <v>20.72039933533971</v>
      </c>
    </row>
    <row r="536" spans="1:13" ht="12.75" x14ac:dyDescent="0.2">
      <c r="A536" s="56">
        <v>1963</v>
      </c>
      <c r="B536" s="56">
        <v>12</v>
      </c>
      <c r="C536" s="67">
        <f t="shared" si="46"/>
        <v>23376</v>
      </c>
      <c r="D536" s="55">
        <v>74.17</v>
      </c>
      <c r="E536" s="55">
        <v>2.2799999999999998</v>
      </c>
      <c r="F536" s="55">
        <v>4.0199999999999996</v>
      </c>
      <c r="G536" s="55">
        <v>30.9</v>
      </c>
      <c r="H536" s="55" t="e">
        <f t="shared" si="51"/>
        <v>#REF!</v>
      </c>
      <c r="I536" s="55">
        <v>4.13</v>
      </c>
      <c r="J536" s="55">
        <f t="shared" si="48"/>
        <v>574.22702038834939</v>
      </c>
      <c r="K536" s="55">
        <f t="shared" si="49"/>
        <v>17.651848543689315</v>
      </c>
      <c r="L536" s="55">
        <f t="shared" si="50"/>
        <v>31.122996116504847</v>
      </c>
      <c r="M536" s="55">
        <f t="shared" si="47"/>
        <v>21.038599376737054</v>
      </c>
    </row>
    <row r="537" spans="1:13" ht="12.75" x14ac:dyDescent="0.2">
      <c r="A537" s="56">
        <v>1964</v>
      </c>
      <c r="B537" s="56">
        <v>1</v>
      </c>
      <c r="C537" s="67">
        <f t="shared" si="46"/>
        <v>23407</v>
      </c>
      <c r="D537" s="55">
        <v>76.45</v>
      </c>
      <c r="E537" s="55">
        <v>2.2966700000000002</v>
      </c>
      <c r="F537" s="55">
        <v>4.0733300000000003</v>
      </c>
      <c r="G537" s="55">
        <v>30.9</v>
      </c>
      <c r="H537" s="55" t="e">
        <f t="shared" si="51"/>
        <v>#REF!</v>
      </c>
      <c r="I537" s="55">
        <v>4.17</v>
      </c>
      <c r="J537" s="55">
        <f t="shared" si="48"/>
        <v>591.8788689320387</v>
      </c>
      <c r="K537" s="55">
        <f t="shared" si="49"/>
        <v>17.780908331067959</v>
      </c>
      <c r="L537" s="55">
        <f t="shared" si="50"/>
        <v>31.535879047572813</v>
      </c>
      <c r="M537" s="55">
        <f t="shared" si="47"/>
        <v>21.627216196980932</v>
      </c>
    </row>
    <row r="538" spans="1:13" ht="12.75" x14ac:dyDescent="0.2">
      <c r="A538" s="56">
        <v>1964</v>
      </c>
      <c r="B538" s="56">
        <v>2</v>
      </c>
      <c r="C538" s="67">
        <f t="shared" si="46"/>
        <v>23436</v>
      </c>
      <c r="D538" s="55">
        <v>77.39</v>
      </c>
      <c r="E538" s="55">
        <v>2.3133300000000001</v>
      </c>
      <c r="F538" s="55">
        <v>4.1266699999999998</v>
      </c>
      <c r="G538" s="55">
        <v>30.9</v>
      </c>
      <c r="H538" s="55" t="e">
        <f t="shared" si="51"/>
        <v>#REF!</v>
      </c>
      <c r="I538" s="55">
        <v>4.1500000000000004</v>
      </c>
      <c r="J538" s="55">
        <f t="shared" si="48"/>
        <v>599.15638543689317</v>
      </c>
      <c r="K538" s="55">
        <f t="shared" si="49"/>
        <v>17.909890698058252</v>
      </c>
      <c r="L538" s="55">
        <f t="shared" si="50"/>
        <v>31.948839399029122</v>
      </c>
      <c r="M538" s="55">
        <f t="shared" si="47"/>
        <v>21.832670826710327</v>
      </c>
    </row>
    <row r="539" spans="1:13" ht="12.75" x14ac:dyDescent="0.2">
      <c r="A539" s="56">
        <v>1964</v>
      </c>
      <c r="B539" s="56">
        <v>3</v>
      </c>
      <c r="C539" s="67">
        <f t="shared" si="46"/>
        <v>23467</v>
      </c>
      <c r="D539" s="55">
        <v>78.8</v>
      </c>
      <c r="E539" s="55">
        <v>2.33</v>
      </c>
      <c r="F539" s="55">
        <v>4.18</v>
      </c>
      <c r="G539" s="55">
        <v>30.9</v>
      </c>
      <c r="H539" s="55" t="e">
        <f t="shared" si="51"/>
        <v>#REF!</v>
      </c>
      <c r="I539" s="55">
        <v>4.22</v>
      </c>
      <c r="J539" s="55">
        <f t="shared" si="48"/>
        <v>610.07266019417466</v>
      </c>
      <c r="K539" s="55">
        <f t="shared" si="49"/>
        <v>18.038950485436892</v>
      </c>
      <c r="L539" s="55">
        <f t="shared" si="50"/>
        <v>32.361722330097081</v>
      </c>
      <c r="M539" s="55">
        <f t="shared" si="47"/>
        <v>22.167245585982638</v>
      </c>
    </row>
    <row r="540" spans="1:13" ht="12.75" x14ac:dyDescent="0.2">
      <c r="A540" s="56">
        <v>1964</v>
      </c>
      <c r="B540" s="56">
        <v>4</v>
      </c>
      <c r="C540" s="67">
        <f t="shared" si="46"/>
        <v>23497</v>
      </c>
      <c r="D540" s="55">
        <v>79.94</v>
      </c>
      <c r="E540" s="55">
        <v>2.34667</v>
      </c>
      <c r="F540" s="55">
        <v>4.2300000000000004</v>
      </c>
      <c r="G540" s="55">
        <v>30.9</v>
      </c>
      <c r="H540" s="55" t="e">
        <f t="shared" si="51"/>
        <v>#REF!</v>
      </c>
      <c r="I540" s="55">
        <v>4.2300000000000004</v>
      </c>
      <c r="J540" s="55">
        <f t="shared" si="48"/>
        <v>618.89858446601932</v>
      </c>
      <c r="K540" s="55">
        <f t="shared" si="49"/>
        <v>18.168010272815533</v>
      </c>
      <c r="L540" s="55">
        <f t="shared" si="50"/>
        <v>32.748824271844661</v>
      </c>
      <c r="M540" s="55">
        <f t="shared" si="47"/>
        <v>22.422192169737176</v>
      </c>
    </row>
    <row r="541" spans="1:13" ht="12.75" x14ac:dyDescent="0.2">
      <c r="A541" s="56">
        <v>1964</v>
      </c>
      <c r="B541" s="56">
        <v>5</v>
      </c>
      <c r="C541" s="67">
        <f t="shared" si="46"/>
        <v>23528</v>
      </c>
      <c r="D541" s="55">
        <v>80.72</v>
      </c>
      <c r="E541" s="55">
        <v>2.3633299999999999</v>
      </c>
      <c r="F541" s="55">
        <v>4.28</v>
      </c>
      <c r="G541" s="55">
        <v>30.9</v>
      </c>
      <c r="H541" s="55" t="e">
        <f t="shared" si="51"/>
        <v>#REF!</v>
      </c>
      <c r="I541" s="55">
        <v>4.2</v>
      </c>
      <c r="J541" s="55">
        <f t="shared" si="48"/>
        <v>624.93737475728142</v>
      </c>
      <c r="K541" s="55">
        <f t="shared" si="49"/>
        <v>18.296992639805822</v>
      </c>
      <c r="L541" s="55">
        <f t="shared" si="50"/>
        <v>33.135926213592228</v>
      </c>
      <c r="M541" s="55">
        <f t="shared" si="47"/>
        <v>22.574330769563833</v>
      </c>
    </row>
    <row r="542" spans="1:13" ht="12.75" x14ac:dyDescent="0.2">
      <c r="A542" s="56">
        <v>1964</v>
      </c>
      <c r="B542" s="56">
        <v>6</v>
      </c>
      <c r="C542" s="67">
        <f t="shared" si="46"/>
        <v>23558</v>
      </c>
      <c r="D542" s="55">
        <v>80.239999999999995</v>
      </c>
      <c r="E542" s="55">
        <v>2.38</v>
      </c>
      <c r="F542" s="55">
        <v>4.33</v>
      </c>
      <c r="G542" s="55">
        <v>31</v>
      </c>
      <c r="H542" s="55" t="e">
        <f t="shared" si="51"/>
        <v>#REF!</v>
      </c>
      <c r="I542" s="55">
        <v>4.17</v>
      </c>
      <c r="J542" s="55">
        <f t="shared" si="48"/>
        <v>619.2172567741934</v>
      </c>
      <c r="K542" s="55">
        <f t="shared" si="49"/>
        <v>18.366613548387093</v>
      </c>
      <c r="L542" s="55">
        <f t="shared" si="50"/>
        <v>33.414889354838706</v>
      </c>
      <c r="M542" s="55">
        <f t="shared" si="47"/>
        <v>22.30028803608279</v>
      </c>
    </row>
    <row r="543" spans="1:13" ht="12.75" x14ac:dyDescent="0.2">
      <c r="A543" s="56">
        <v>1964</v>
      </c>
      <c r="B543" s="56">
        <v>7</v>
      </c>
      <c r="C543" s="67">
        <f t="shared" si="46"/>
        <v>23589</v>
      </c>
      <c r="D543" s="55">
        <v>83.22</v>
      </c>
      <c r="E543" s="55">
        <v>2.4</v>
      </c>
      <c r="F543" s="55">
        <v>4.3766699999999998</v>
      </c>
      <c r="G543" s="55">
        <v>31.1</v>
      </c>
      <c r="H543" s="55" t="e">
        <f t="shared" si="51"/>
        <v>#REF!</v>
      </c>
      <c r="I543" s="55">
        <v>4.1900000000000004</v>
      </c>
      <c r="J543" s="55">
        <f t="shared" si="48"/>
        <v>640.14911189710597</v>
      </c>
      <c r="K543" s="55">
        <f t="shared" si="49"/>
        <v>18.461401929260443</v>
      </c>
      <c r="L543" s="55">
        <f t="shared" si="50"/>
        <v>33.666443325723463</v>
      </c>
      <c r="M543" s="55">
        <f t="shared" si="47"/>
        <v>22.984351845738406</v>
      </c>
    </row>
    <row r="544" spans="1:13" ht="12.75" x14ac:dyDescent="0.2">
      <c r="A544" s="56">
        <v>1964</v>
      </c>
      <c r="B544" s="56">
        <v>8</v>
      </c>
      <c r="C544" s="67">
        <f t="shared" si="46"/>
        <v>23620</v>
      </c>
      <c r="D544" s="55">
        <v>82</v>
      </c>
      <c r="E544" s="55">
        <v>2.42</v>
      </c>
      <c r="F544" s="55">
        <v>4.42333</v>
      </c>
      <c r="G544" s="55">
        <v>31</v>
      </c>
      <c r="H544" s="55" t="e">
        <f t="shared" si="51"/>
        <v>#REF!</v>
      </c>
      <c r="I544" s="55">
        <v>4.1900000000000004</v>
      </c>
      <c r="J544" s="55">
        <f t="shared" si="48"/>
        <v>632.79929032258053</v>
      </c>
      <c r="K544" s="55">
        <f t="shared" si="49"/>
        <v>18.675296129032255</v>
      </c>
      <c r="L544" s="55">
        <f t="shared" si="50"/>
        <v>34.135122986129026</v>
      </c>
      <c r="M544" s="55">
        <f t="shared" si="47"/>
        <v>22.650407292938798</v>
      </c>
    </row>
    <row r="545" spans="1:13" ht="12.75" x14ac:dyDescent="0.2">
      <c r="A545" s="56">
        <v>1964</v>
      </c>
      <c r="B545" s="56">
        <v>9</v>
      </c>
      <c r="C545" s="67">
        <f t="shared" si="46"/>
        <v>23650</v>
      </c>
      <c r="D545" s="55">
        <v>83.41</v>
      </c>
      <c r="E545" s="55">
        <v>2.44</v>
      </c>
      <c r="F545" s="55">
        <v>4.47</v>
      </c>
      <c r="G545" s="55">
        <v>31.1</v>
      </c>
      <c r="H545" s="55" t="e">
        <f t="shared" si="51"/>
        <v>#REF!</v>
      </c>
      <c r="I545" s="55">
        <v>4.2</v>
      </c>
      <c r="J545" s="55">
        <f t="shared" si="48"/>
        <v>641.61063954983911</v>
      </c>
      <c r="K545" s="55">
        <f t="shared" si="49"/>
        <v>18.769091961414787</v>
      </c>
      <c r="L545" s="55">
        <f t="shared" si="50"/>
        <v>34.384361093247584</v>
      </c>
      <c r="M545" s="55">
        <f t="shared" si="47"/>
        <v>22.892221984231693</v>
      </c>
    </row>
    <row r="546" spans="1:13" ht="12.75" x14ac:dyDescent="0.2">
      <c r="A546" s="56">
        <v>1964</v>
      </c>
      <c r="B546" s="56">
        <v>1</v>
      </c>
      <c r="C546" s="67">
        <f t="shared" si="46"/>
        <v>23407</v>
      </c>
      <c r="D546" s="55">
        <v>84.85</v>
      </c>
      <c r="E546" s="55">
        <v>2.46</v>
      </c>
      <c r="F546" s="55">
        <v>4.4966699999999999</v>
      </c>
      <c r="G546" s="55">
        <v>31.1</v>
      </c>
      <c r="H546" s="55" t="e">
        <f t="shared" si="51"/>
        <v>#REF!</v>
      </c>
      <c r="I546" s="55">
        <v>4.1900000000000004</v>
      </c>
      <c r="J546" s="55">
        <f t="shared" si="48"/>
        <v>652.68748070739537</v>
      </c>
      <c r="K546" s="55">
        <f t="shared" si="49"/>
        <v>18.922936977491958</v>
      </c>
      <c r="L546" s="55">
        <f t="shared" si="50"/>
        <v>34.589513422186485</v>
      </c>
      <c r="M546" s="55">
        <f t="shared" si="47"/>
        <v>23.212154680675344</v>
      </c>
    </row>
    <row r="547" spans="1:13" ht="12.75" x14ac:dyDescent="0.2">
      <c r="A547" s="56">
        <v>1964</v>
      </c>
      <c r="B547" s="56">
        <v>11</v>
      </c>
      <c r="C547" s="67">
        <f t="shared" si="46"/>
        <v>23711</v>
      </c>
      <c r="D547" s="55">
        <v>85.44</v>
      </c>
      <c r="E547" s="55">
        <v>2.48</v>
      </c>
      <c r="F547" s="55">
        <v>4.5233299999999996</v>
      </c>
      <c r="G547" s="55">
        <v>31.2</v>
      </c>
      <c r="H547" s="55" t="e">
        <f t="shared" si="51"/>
        <v>#REF!</v>
      </c>
      <c r="I547" s="55">
        <v>4.1500000000000004</v>
      </c>
      <c r="J547" s="55">
        <f t="shared" si="48"/>
        <v>655.11941538461531</v>
      </c>
      <c r="K547" s="55">
        <f t="shared" si="49"/>
        <v>19.015638461538458</v>
      </c>
      <c r="L547" s="55">
        <f t="shared" si="50"/>
        <v>34.683067710576914</v>
      </c>
      <c r="M547" s="55">
        <f t="shared" si="47"/>
        <v>23.225019793095829</v>
      </c>
    </row>
    <row r="548" spans="1:13" ht="12.75" x14ac:dyDescent="0.2">
      <c r="A548" s="56">
        <v>1964</v>
      </c>
      <c r="B548" s="56">
        <v>12</v>
      </c>
      <c r="C548" s="67">
        <f t="shared" si="46"/>
        <v>23742</v>
      </c>
      <c r="D548" s="55">
        <v>83.96</v>
      </c>
      <c r="E548" s="55">
        <v>2.5</v>
      </c>
      <c r="F548" s="55">
        <v>4.55</v>
      </c>
      <c r="G548" s="55">
        <v>31.2</v>
      </c>
      <c r="H548" s="55" t="e">
        <f t="shared" si="51"/>
        <v>#REF!</v>
      </c>
      <c r="I548" s="55">
        <v>4.18</v>
      </c>
      <c r="J548" s="55">
        <f t="shared" si="48"/>
        <v>643.77137307692294</v>
      </c>
      <c r="K548" s="55">
        <f t="shared" si="49"/>
        <v>19.16899038461538</v>
      </c>
      <c r="L548" s="55">
        <f t="shared" si="50"/>
        <v>34.887562499999994</v>
      </c>
      <c r="M548" s="55">
        <f t="shared" si="47"/>
        <v>22.752984772787272</v>
      </c>
    </row>
    <row r="549" spans="1:13" ht="12.75" x14ac:dyDescent="0.2">
      <c r="A549" s="56">
        <v>1965</v>
      </c>
      <c r="B549" s="56">
        <v>1</v>
      </c>
      <c r="C549" s="67">
        <f t="shared" si="46"/>
        <v>23773</v>
      </c>
      <c r="D549" s="55">
        <v>86.12</v>
      </c>
      <c r="E549" s="55">
        <v>2.51667</v>
      </c>
      <c r="F549" s="55">
        <v>4.5933299999999999</v>
      </c>
      <c r="G549" s="55">
        <v>31.2</v>
      </c>
      <c r="H549" s="55" t="e">
        <f t="shared" si="51"/>
        <v>#REF!</v>
      </c>
      <c r="I549" s="55">
        <v>4.1900000000000004</v>
      </c>
      <c r="J549" s="55">
        <f t="shared" si="48"/>
        <v>660.33338076923064</v>
      </c>
      <c r="K549" s="55">
        <f t="shared" si="49"/>
        <v>19.296809212499994</v>
      </c>
      <c r="L549" s="55">
        <f t="shared" si="50"/>
        <v>35.219799441346147</v>
      </c>
      <c r="M549" s="55">
        <f t="shared" si="47"/>
        <v>23.269335081922474</v>
      </c>
    </row>
    <row r="550" spans="1:13" ht="12.75" x14ac:dyDescent="0.2">
      <c r="A550" s="56">
        <v>1965</v>
      </c>
      <c r="B550" s="56">
        <v>2</v>
      </c>
      <c r="C550" s="67">
        <f t="shared" si="46"/>
        <v>23801</v>
      </c>
      <c r="D550" s="55">
        <v>86.75</v>
      </c>
      <c r="E550" s="55">
        <v>2.5333299999999999</v>
      </c>
      <c r="F550" s="55">
        <v>4.6366699999999996</v>
      </c>
      <c r="G550" s="55">
        <v>31.2</v>
      </c>
      <c r="H550" s="55" t="e">
        <f t="shared" si="51"/>
        <v>#REF!</v>
      </c>
      <c r="I550" s="55">
        <v>4.21</v>
      </c>
      <c r="J550" s="55">
        <f t="shared" si="48"/>
        <v>665.16396634615376</v>
      </c>
      <c r="K550" s="55">
        <f t="shared" si="49"/>
        <v>19.424551364423071</v>
      </c>
      <c r="L550" s="55">
        <f t="shared" si="50"/>
        <v>35.552113058653838</v>
      </c>
      <c r="M550" s="55">
        <f t="shared" si="47"/>
        <v>23.372068272751342</v>
      </c>
    </row>
    <row r="551" spans="1:13" ht="12.75" x14ac:dyDescent="0.2">
      <c r="A551" s="56">
        <v>1965</v>
      </c>
      <c r="B551" s="56">
        <v>3</v>
      </c>
      <c r="C551" s="67">
        <f t="shared" si="46"/>
        <v>23832</v>
      </c>
      <c r="D551" s="55">
        <v>86.83</v>
      </c>
      <c r="E551" s="55">
        <v>2.5499999999999998</v>
      </c>
      <c r="F551" s="55">
        <v>4.68</v>
      </c>
      <c r="G551" s="55">
        <v>31.3</v>
      </c>
      <c r="H551" s="55" t="e">
        <f t="shared" si="51"/>
        <v>#REF!</v>
      </c>
      <c r="I551" s="55">
        <v>4.21</v>
      </c>
      <c r="J551" s="55">
        <f t="shared" si="48"/>
        <v>663.65028977635768</v>
      </c>
      <c r="K551" s="55">
        <f t="shared" si="49"/>
        <v>19.48990255591054</v>
      </c>
      <c r="L551" s="55">
        <f t="shared" si="50"/>
        <v>35.769703514376985</v>
      </c>
      <c r="M551" s="55">
        <f t="shared" si="47"/>
        <v>23.253528200034847</v>
      </c>
    </row>
    <row r="552" spans="1:13" ht="12.75" x14ac:dyDescent="0.2">
      <c r="A552" s="56">
        <v>1965</v>
      </c>
      <c r="B552" s="56">
        <v>4</v>
      </c>
      <c r="C552" s="67">
        <f t="shared" si="46"/>
        <v>23862</v>
      </c>
      <c r="D552" s="55">
        <v>87.97</v>
      </c>
      <c r="E552" s="55">
        <v>2.57</v>
      </c>
      <c r="F552" s="55">
        <v>4.7333299999999996</v>
      </c>
      <c r="G552" s="55">
        <v>31.4</v>
      </c>
      <c r="H552" s="55" t="e">
        <f t="shared" si="51"/>
        <v>#REF!</v>
      </c>
      <c r="I552" s="55">
        <v>4.2</v>
      </c>
      <c r="J552" s="55">
        <f t="shared" si="48"/>
        <v>670.22213789808904</v>
      </c>
      <c r="K552" s="55">
        <f t="shared" si="49"/>
        <v>19.580207961783437</v>
      </c>
      <c r="L552" s="55">
        <f t="shared" si="50"/>
        <v>36.062095623248396</v>
      </c>
      <c r="M552" s="55">
        <f t="shared" si="47"/>
        <v>23.420551954771302</v>
      </c>
    </row>
    <row r="553" spans="1:13" ht="12.75" x14ac:dyDescent="0.2">
      <c r="A553" s="56">
        <v>1965</v>
      </c>
      <c r="B553" s="56">
        <v>5</v>
      </c>
      <c r="C553" s="67">
        <f t="shared" si="46"/>
        <v>23893</v>
      </c>
      <c r="D553" s="55">
        <v>89.28</v>
      </c>
      <c r="E553" s="55">
        <v>2.59</v>
      </c>
      <c r="F553" s="55">
        <v>4.78667</v>
      </c>
      <c r="G553" s="55">
        <v>31.4</v>
      </c>
      <c r="H553" s="55" t="e">
        <f t="shared" si="51"/>
        <v>#REF!</v>
      </c>
      <c r="I553" s="55">
        <v>4.21</v>
      </c>
      <c r="J553" s="55">
        <f t="shared" si="48"/>
        <v>680.20271082802537</v>
      </c>
      <c r="K553" s="55">
        <f t="shared" si="49"/>
        <v>19.732583121019108</v>
      </c>
      <c r="L553" s="55">
        <f t="shared" si="50"/>
        <v>36.468480172929929</v>
      </c>
      <c r="M553" s="55">
        <f t="shared" si="47"/>
        <v>23.708808308861951</v>
      </c>
    </row>
    <row r="554" spans="1:13" ht="12.75" x14ac:dyDescent="0.2">
      <c r="A554" s="56">
        <v>1965</v>
      </c>
      <c r="B554" s="56">
        <v>6</v>
      </c>
      <c r="C554" s="67">
        <f t="shared" si="46"/>
        <v>23923</v>
      </c>
      <c r="D554" s="55">
        <v>85.04</v>
      </c>
      <c r="E554" s="55">
        <v>2.61</v>
      </c>
      <c r="F554" s="55">
        <v>4.84</v>
      </c>
      <c r="G554" s="55">
        <v>31.6</v>
      </c>
      <c r="H554" s="55" t="e">
        <f t="shared" si="51"/>
        <v>#REF!</v>
      </c>
      <c r="I554" s="55">
        <v>4.21</v>
      </c>
      <c r="J554" s="55">
        <f t="shared" si="48"/>
        <v>643.79854936708853</v>
      </c>
      <c r="K554" s="55">
        <f t="shared" si="49"/>
        <v>19.759104113924046</v>
      </c>
      <c r="L554" s="55">
        <f t="shared" si="50"/>
        <v>36.641403797468342</v>
      </c>
      <c r="M554" s="55">
        <f t="shared" si="47"/>
        <v>22.385342986457797</v>
      </c>
    </row>
    <row r="555" spans="1:13" ht="12.75" x14ac:dyDescent="0.2">
      <c r="A555" s="56">
        <v>1965</v>
      </c>
      <c r="B555" s="56">
        <v>7</v>
      </c>
      <c r="C555" s="67">
        <f t="shared" si="46"/>
        <v>23954</v>
      </c>
      <c r="D555" s="55">
        <v>84.91</v>
      </c>
      <c r="E555" s="55">
        <v>2.6266699999999998</v>
      </c>
      <c r="F555" s="55">
        <v>4.8866699999999996</v>
      </c>
      <c r="G555" s="55">
        <v>31.6</v>
      </c>
      <c r="H555" s="55" t="e">
        <f t="shared" si="51"/>
        <v>#REF!</v>
      </c>
      <c r="I555" s="55">
        <v>4.2</v>
      </c>
      <c r="J555" s="55">
        <f t="shared" si="48"/>
        <v>642.81437943037952</v>
      </c>
      <c r="K555" s="55">
        <f t="shared" si="49"/>
        <v>19.885304981962019</v>
      </c>
      <c r="L555" s="55">
        <f t="shared" si="50"/>
        <v>36.994720804746827</v>
      </c>
      <c r="M555" s="55">
        <f t="shared" si="47"/>
        <v>22.300781712174437</v>
      </c>
    </row>
    <row r="556" spans="1:13" ht="12.75" x14ac:dyDescent="0.2">
      <c r="A556" s="56">
        <v>1965</v>
      </c>
      <c r="B556" s="56">
        <v>8</v>
      </c>
      <c r="C556" s="67">
        <f t="shared" si="46"/>
        <v>23985</v>
      </c>
      <c r="D556" s="55">
        <v>86.49</v>
      </c>
      <c r="E556" s="55">
        <v>2.6433300000000002</v>
      </c>
      <c r="F556" s="55">
        <v>4.9333299999999998</v>
      </c>
      <c r="G556" s="55">
        <v>31.6</v>
      </c>
      <c r="H556" s="55" t="e">
        <f t="shared" si="51"/>
        <v>#REF!</v>
      </c>
      <c r="I556" s="55">
        <v>4.25</v>
      </c>
      <c r="J556" s="55">
        <f t="shared" si="48"/>
        <v>654.77582943037953</v>
      </c>
      <c r="K556" s="55">
        <f t="shared" si="49"/>
        <v>20.011430144620252</v>
      </c>
      <c r="L556" s="55">
        <f t="shared" si="50"/>
        <v>37.347962106645561</v>
      </c>
      <c r="M556" s="55">
        <f t="shared" si="47"/>
        <v>22.665971845964393</v>
      </c>
    </row>
    <row r="557" spans="1:13" ht="12.75" x14ac:dyDescent="0.2">
      <c r="A557" s="56">
        <v>1965</v>
      </c>
      <c r="B557" s="56">
        <v>9</v>
      </c>
      <c r="C557" s="67">
        <f t="shared" si="46"/>
        <v>24015</v>
      </c>
      <c r="D557" s="55">
        <v>89.38</v>
      </c>
      <c r="E557" s="55">
        <v>2.66</v>
      </c>
      <c r="F557" s="55">
        <v>4.9800000000000004</v>
      </c>
      <c r="G557" s="55">
        <v>31.6</v>
      </c>
      <c r="H557" s="55" t="e">
        <f t="shared" si="51"/>
        <v>#REF!</v>
      </c>
      <c r="I557" s="55">
        <v>4.29</v>
      </c>
      <c r="J557" s="55">
        <f t="shared" si="48"/>
        <v>676.65468417721502</v>
      </c>
      <c r="K557" s="55">
        <f t="shared" si="49"/>
        <v>20.137631012658225</v>
      </c>
      <c r="L557" s="55">
        <f t="shared" si="50"/>
        <v>37.701279113924045</v>
      </c>
      <c r="M557" s="55">
        <f t="shared" si="47"/>
        <v>23.374146831648634</v>
      </c>
    </row>
    <row r="558" spans="1:13" ht="12.75" x14ac:dyDescent="0.2">
      <c r="A558" s="56">
        <v>1965</v>
      </c>
      <c r="B558" s="56">
        <v>1</v>
      </c>
      <c r="C558" s="67">
        <f t="shared" si="46"/>
        <v>23773</v>
      </c>
      <c r="D558" s="55">
        <v>91.39</v>
      </c>
      <c r="E558" s="55">
        <v>2.68</v>
      </c>
      <c r="F558" s="55">
        <v>5.05</v>
      </c>
      <c r="G558" s="55">
        <v>31.7</v>
      </c>
      <c r="H558" s="55" t="e">
        <f t="shared" si="51"/>
        <v>#REF!</v>
      </c>
      <c r="I558" s="55">
        <v>4.3499999999999996</v>
      </c>
      <c r="J558" s="55">
        <f t="shared" si="48"/>
        <v>689.68890567823325</v>
      </c>
      <c r="K558" s="55">
        <f t="shared" si="49"/>
        <v>20.225038485804415</v>
      </c>
      <c r="L558" s="55">
        <f t="shared" si="50"/>
        <v>38.11061356466876</v>
      </c>
      <c r="M558" s="55">
        <f t="shared" si="47"/>
        <v>23.775745523312693</v>
      </c>
    </row>
    <row r="559" spans="1:13" ht="12.75" x14ac:dyDescent="0.2">
      <c r="A559" s="56">
        <v>1965</v>
      </c>
      <c r="B559" s="56">
        <v>11</v>
      </c>
      <c r="C559" s="67">
        <f t="shared" si="46"/>
        <v>24076</v>
      </c>
      <c r="D559" s="55">
        <v>92.15</v>
      </c>
      <c r="E559" s="55">
        <v>2.7</v>
      </c>
      <c r="F559" s="55">
        <v>5.12</v>
      </c>
      <c r="G559" s="55">
        <v>31.7</v>
      </c>
      <c r="H559" s="55" t="e">
        <f t="shared" si="51"/>
        <v>#REF!</v>
      </c>
      <c r="I559" s="55">
        <v>4.45</v>
      </c>
      <c r="J559" s="55">
        <f t="shared" si="48"/>
        <v>695.42436435331217</v>
      </c>
      <c r="K559" s="55">
        <f t="shared" si="49"/>
        <v>20.375971608832806</v>
      </c>
      <c r="L559" s="55">
        <f t="shared" si="50"/>
        <v>38.638879495268135</v>
      </c>
      <c r="M559" s="55">
        <f t="shared" si="47"/>
        <v>23.925461156673727</v>
      </c>
    </row>
    <row r="560" spans="1:13" ht="12.75" x14ac:dyDescent="0.2">
      <c r="A560" s="56">
        <v>1965</v>
      </c>
      <c r="B560" s="56">
        <v>12</v>
      </c>
      <c r="C560" s="67">
        <f t="shared" si="46"/>
        <v>24107</v>
      </c>
      <c r="D560" s="55">
        <v>91.73</v>
      </c>
      <c r="E560" s="55">
        <v>2.72</v>
      </c>
      <c r="F560" s="55">
        <v>5.19</v>
      </c>
      <c r="G560" s="55">
        <v>31.8</v>
      </c>
      <c r="H560" s="55" t="e">
        <f t="shared" si="51"/>
        <v>#REF!</v>
      </c>
      <c r="I560" s="55">
        <v>4.62</v>
      </c>
      <c r="J560" s="55">
        <f t="shared" si="48"/>
        <v>690.07786698113205</v>
      </c>
      <c r="K560" s="55">
        <f t="shared" si="49"/>
        <v>20.462354716981128</v>
      </c>
      <c r="L560" s="55">
        <f t="shared" si="50"/>
        <v>39.043978301886789</v>
      </c>
      <c r="M560" s="55">
        <f t="shared" si="47"/>
        <v>23.694111549106331</v>
      </c>
    </row>
    <row r="561" spans="1:13" ht="12.75" x14ac:dyDescent="0.2">
      <c r="A561" s="56">
        <v>1966</v>
      </c>
      <c r="B561" s="56">
        <v>1</v>
      </c>
      <c r="C561" s="67">
        <f t="shared" si="46"/>
        <v>24138</v>
      </c>
      <c r="D561" s="55">
        <v>93.32</v>
      </c>
      <c r="E561" s="55">
        <v>2.74</v>
      </c>
      <c r="F561" s="55">
        <v>5.24</v>
      </c>
      <c r="G561" s="55">
        <v>31.8</v>
      </c>
      <c r="H561" s="55" t="e">
        <f t="shared" si="51"/>
        <v>#REF!</v>
      </c>
      <c r="I561" s="55">
        <v>4.6100000000000003</v>
      </c>
      <c r="J561" s="55">
        <f t="shared" si="48"/>
        <v>702.03931698113195</v>
      </c>
      <c r="K561" s="55">
        <f t="shared" si="49"/>
        <v>20.612813207547166</v>
      </c>
      <c r="L561" s="55">
        <f t="shared" si="50"/>
        <v>39.420124528301884</v>
      </c>
      <c r="M561" s="55">
        <f t="shared" si="47"/>
        <v>24.058483388421752</v>
      </c>
    </row>
    <row r="562" spans="1:13" ht="12.75" x14ac:dyDescent="0.2">
      <c r="A562" s="56">
        <v>1966</v>
      </c>
      <c r="B562" s="56">
        <v>2</v>
      </c>
      <c r="C562" s="67">
        <f t="shared" si="46"/>
        <v>24166</v>
      </c>
      <c r="D562" s="55">
        <v>92.69</v>
      </c>
      <c r="E562" s="55">
        <v>2.76</v>
      </c>
      <c r="F562" s="55">
        <v>5.29</v>
      </c>
      <c r="G562" s="55">
        <v>32</v>
      </c>
      <c r="H562" s="55" t="e">
        <f t="shared" si="51"/>
        <v>#REF!</v>
      </c>
      <c r="I562" s="55">
        <v>4.83</v>
      </c>
      <c r="J562" s="55">
        <f t="shared" si="48"/>
        <v>692.94175031249983</v>
      </c>
      <c r="K562" s="55">
        <f t="shared" si="49"/>
        <v>20.633501249999995</v>
      </c>
      <c r="L562" s="55">
        <f t="shared" si="50"/>
        <v>39.547544062499995</v>
      </c>
      <c r="M562" s="55">
        <f t="shared" si="47"/>
        <v>23.700027145579401</v>
      </c>
    </row>
    <row r="563" spans="1:13" ht="12.75" x14ac:dyDescent="0.2">
      <c r="A563" s="56">
        <v>1966</v>
      </c>
      <c r="B563" s="56">
        <v>3</v>
      </c>
      <c r="C563" s="67">
        <f t="shared" si="46"/>
        <v>24197</v>
      </c>
      <c r="D563" s="55">
        <v>88.88</v>
      </c>
      <c r="E563" s="55">
        <v>2.78</v>
      </c>
      <c r="F563" s="55">
        <v>5.34</v>
      </c>
      <c r="G563" s="55">
        <v>32.1</v>
      </c>
      <c r="H563" s="55" t="e">
        <f t="shared" si="51"/>
        <v>#REF!</v>
      </c>
      <c r="I563" s="55">
        <v>4.87</v>
      </c>
      <c r="J563" s="55">
        <f t="shared" si="48"/>
        <v>662.38858317757001</v>
      </c>
      <c r="K563" s="55">
        <f t="shared" si="49"/>
        <v>20.718274766355133</v>
      </c>
      <c r="L563" s="55">
        <f t="shared" si="50"/>
        <v>39.796973831775695</v>
      </c>
      <c r="M563" s="55">
        <f t="shared" si="47"/>
        <v>22.611112582290001</v>
      </c>
    </row>
    <row r="564" spans="1:13" ht="12.75" x14ac:dyDescent="0.2">
      <c r="A564" s="56">
        <v>1966</v>
      </c>
      <c r="B564" s="56">
        <v>4</v>
      </c>
      <c r="C564" s="67">
        <f t="shared" si="46"/>
        <v>24227</v>
      </c>
      <c r="D564" s="55">
        <v>91.6</v>
      </c>
      <c r="E564" s="55">
        <v>2.7966700000000002</v>
      </c>
      <c r="F564" s="55">
        <v>5.38</v>
      </c>
      <c r="G564" s="55">
        <v>32.299999999999997</v>
      </c>
      <c r="H564" s="55" t="e">
        <f t="shared" si="51"/>
        <v>#REF!</v>
      </c>
      <c r="I564" s="55">
        <v>4.75</v>
      </c>
      <c r="J564" s="55">
        <f t="shared" si="48"/>
        <v>678.43270588235282</v>
      </c>
      <c r="K564" s="55">
        <f t="shared" si="49"/>
        <v>20.7134541</v>
      </c>
      <c r="L564" s="55">
        <f t="shared" si="50"/>
        <v>39.846811764705876</v>
      </c>
      <c r="M564" s="55">
        <f t="shared" si="47"/>
        <v>23.113696462615831</v>
      </c>
    </row>
    <row r="565" spans="1:13" ht="12.75" x14ac:dyDescent="0.2">
      <c r="A565" s="56">
        <v>1966</v>
      </c>
      <c r="B565" s="56">
        <v>5</v>
      </c>
      <c r="C565" s="67">
        <f t="shared" si="46"/>
        <v>24258</v>
      </c>
      <c r="D565" s="55">
        <v>86.78</v>
      </c>
      <c r="E565" s="55">
        <v>2.8133300000000001</v>
      </c>
      <c r="F565" s="55">
        <v>5.42</v>
      </c>
      <c r="G565" s="55">
        <v>32.299999999999997</v>
      </c>
      <c r="H565" s="55" t="e">
        <f t="shared" si="51"/>
        <v>#REF!</v>
      </c>
      <c r="I565" s="55">
        <v>4.78</v>
      </c>
      <c r="J565" s="55">
        <f t="shared" si="48"/>
        <v>642.73351764705876</v>
      </c>
      <c r="K565" s="55">
        <f t="shared" si="49"/>
        <v>20.8368459</v>
      </c>
      <c r="L565" s="55">
        <f t="shared" si="50"/>
        <v>40.14307058823529</v>
      </c>
      <c r="M565" s="55">
        <f t="shared" si="47"/>
        <v>21.852177976763102</v>
      </c>
    </row>
    <row r="566" spans="1:13" ht="12.75" x14ac:dyDescent="0.2">
      <c r="A566" s="56">
        <v>1966</v>
      </c>
      <c r="B566" s="56">
        <v>6</v>
      </c>
      <c r="C566" s="67">
        <f t="shared" si="46"/>
        <v>24288</v>
      </c>
      <c r="D566" s="55">
        <v>86.06</v>
      </c>
      <c r="E566" s="55">
        <v>2.83</v>
      </c>
      <c r="F566" s="55">
        <v>5.46</v>
      </c>
      <c r="G566" s="55">
        <v>32.4</v>
      </c>
      <c r="H566" s="55" t="e">
        <f t="shared" si="51"/>
        <v>#REF!</v>
      </c>
      <c r="I566" s="55">
        <v>4.8099999999999996</v>
      </c>
      <c r="J566" s="55">
        <f t="shared" si="48"/>
        <v>635.43357222222221</v>
      </c>
      <c r="K566" s="55">
        <f t="shared" si="49"/>
        <v>20.895619444444442</v>
      </c>
      <c r="L566" s="55">
        <f t="shared" si="50"/>
        <v>40.314516666666655</v>
      </c>
      <c r="M566" s="55">
        <f t="shared" si="47"/>
        <v>21.555253383226258</v>
      </c>
    </row>
    <row r="567" spans="1:13" ht="12.75" x14ac:dyDescent="0.2">
      <c r="A567" s="56">
        <v>1966</v>
      </c>
      <c r="B567" s="56">
        <v>7</v>
      </c>
      <c r="C567" s="67">
        <f t="shared" si="46"/>
        <v>24319</v>
      </c>
      <c r="D567" s="55">
        <v>85.84</v>
      </c>
      <c r="E567" s="55">
        <v>2.85</v>
      </c>
      <c r="F567" s="55">
        <v>5.4766700000000004</v>
      </c>
      <c r="G567" s="55">
        <v>32.5</v>
      </c>
      <c r="H567" s="55" t="e">
        <f t="shared" si="51"/>
        <v>#REF!</v>
      </c>
      <c r="I567" s="55">
        <v>5.0199999999999996</v>
      </c>
      <c r="J567" s="55">
        <f t="shared" si="48"/>
        <v>631.85899569230753</v>
      </c>
      <c r="K567" s="55">
        <f t="shared" si="49"/>
        <v>20.978543076923074</v>
      </c>
      <c r="L567" s="55">
        <f t="shared" si="50"/>
        <v>40.313178074769226</v>
      </c>
      <c r="M567" s="55">
        <f t="shared" si="47"/>
        <v>21.381702007433415</v>
      </c>
    </row>
    <row r="568" spans="1:13" ht="12.75" x14ac:dyDescent="0.2">
      <c r="A568" s="56">
        <v>1966</v>
      </c>
      <c r="B568" s="56">
        <v>8</v>
      </c>
      <c r="C568" s="67">
        <f t="shared" si="46"/>
        <v>24350</v>
      </c>
      <c r="D568" s="55">
        <v>80.650000000000006</v>
      </c>
      <c r="E568" s="55">
        <v>2.87</v>
      </c>
      <c r="F568" s="55">
        <v>5.4933300000000003</v>
      </c>
      <c r="G568" s="55">
        <v>32.700000000000003</v>
      </c>
      <c r="H568" s="55" t="e">
        <f t="shared" si="51"/>
        <v>#REF!</v>
      </c>
      <c r="I568" s="55">
        <v>5.22</v>
      </c>
      <c r="J568" s="55">
        <f t="shared" si="48"/>
        <v>590.02504128440364</v>
      </c>
      <c r="K568" s="55">
        <f t="shared" si="49"/>
        <v>20.996551376146783</v>
      </c>
      <c r="L568" s="55">
        <f t="shared" si="50"/>
        <v>40.188496714678891</v>
      </c>
      <c r="M568" s="55">
        <f t="shared" si="47"/>
        <v>19.913903864009814</v>
      </c>
    </row>
    <row r="569" spans="1:13" ht="12.75" x14ac:dyDescent="0.2">
      <c r="A569" s="56">
        <v>1966</v>
      </c>
      <c r="B569" s="56">
        <v>9</v>
      </c>
      <c r="C569" s="67">
        <f t="shared" si="46"/>
        <v>24380</v>
      </c>
      <c r="D569" s="55">
        <v>77.81</v>
      </c>
      <c r="E569" s="55">
        <v>2.89</v>
      </c>
      <c r="F569" s="55">
        <v>5.51</v>
      </c>
      <c r="G569" s="55">
        <v>32.700000000000003</v>
      </c>
      <c r="H569" s="55" t="e">
        <f t="shared" si="51"/>
        <v>#REF!</v>
      </c>
      <c r="I569" s="55">
        <v>5.18</v>
      </c>
      <c r="J569" s="55">
        <f t="shared" si="48"/>
        <v>569.24796605504571</v>
      </c>
      <c r="K569" s="55">
        <f t="shared" si="49"/>
        <v>21.142868807339443</v>
      </c>
      <c r="L569" s="55">
        <f t="shared" si="50"/>
        <v>40.310452293577967</v>
      </c>
      <c r="M569" s="55">
        <f t="shared" si="47"/>
        <v>19.16167625061501</v>
      </c>
    </row>
    <row r="570" spans="1:13" ht="12.75" x14ac:dyDescent="0.2">
      <c r="A570" s="56">
        <v>1966</v>
      </c>
      <c r="B570" s="56">
        <v>1</v>
      </c>
      <c r="C570" s="67">
        <f t="shared" si="46"/>
        <v>24138</v>
      </c>
      <c r="D570" s="55">
        <v>77.13</v>
      </c>
      <c r="E570" s="55">
        <v>2.8833299999999999</v>
      </c>
      <c r="F570" s="55">
        <v>5.5233299999999996</v>
      </c>
      <c r="G570" s="55">
        <v>32.9</v>
      </c>
      <c r="H570" s="55" t="e">
        <f t="shared" si="51"/>
        <v>#REF!</v>
      </c>
      <c r="I570" s="55">
        <v>5.01</v>
      </c>
      <c r="J570" s="55">
        <f t="shared" si="48"/>
        <v>560.84294133738592</v>
      </c>
      <c r="K570" s="55">
        <f t="shared" si="49"/>
        <v>20.965840503647414</v>
      </c>
      <c r="L570" s="55">
        <f t="shared" si="50"/>
        <v>40.162331689057737</v>
      </c>
      <c r="M570" s="55">
        <f t="shared" si="47"/>
        <v>18.825409371315679</v>
      </c>
    </row>
    <row r="571" spans="1:13" ht="12.75" x14ac:dyDescent="0.2">
      <c r="A571" s="56">
        <v>1966</v>
      </c>
      <c r="B571" s="56">
        <v>11</v>
      </c>
      <c r="C571" s="67">
        <f t="shared" si="46"/>
        <v>24441</v>
      </c>
      <c r="D571" s="55">
        <v>80.989999999999995</v>
      </c>
      <c r="E571" s="55">
        <v>2.8766699999999998</v>
      </c>
      <c r="F571" s="55">
        <v>5.53667</v>
      </c>
      <c r="G571" s="55">
        <v>32.9</v>
      </c>
      <c r="H571" s="55" t="e">
        <f t="shared" si="51"/>
        <v>#REF!</v>
      </c>
      <c r="I571" s="55">
        <v>5.16</v>
      </c>
      <c r="J571" s="55">
        <f t="shared" si="48"/>
        <v>588.91053829787222</v>
      </c>
      <c r="K571" s="55">
        <f t="shared" si="49"/>
        <v>20.917412991793309</v>
      </c>
      <c r="L571" s="55">
        <f t="shared" si="50"/>
        <v>40.259332140729477</v>
      </c>
      <c r="M571" s="55">
        <f t="shared" si="47"/>
        <v>19.711251211928968</v>
      </c>
    </row>
    <row r="572" spans="1:13" ht="12.75" x14ac:dyDescent="0.2">
      <c r="A572" s="56">
        <v>1966</v>
      </c>
      <c r="B572" s="56">
        <v>12</v>
      </c>
      <c r="C572" s="67">
        <f t="shared" si="46"/>
        <v>24472</v>
      </c>
      <c r="D572" s="55">
        <v>81.33</v>
      </c>
      <c r="E572" s="55">
        <v>2.87</v>
      </c>
      <c r="F572" s="55">
        <v>5.55</v>
      </c>
      <c r="G572" s="55">
        <v>32.9</v>
      </c>
      <c r="H572" s="55" t="e">
        <f t="shared" si="51"/>
        <v>#REF!</v>
      </c>
      <c r="I572" s="55">
        <v>4.84</v>
      </c>
      <c r="J572" s="55">
        <f t="shared" si="48"/>
        <v>591.38281367781144</v>
      </c>
      <c r="K572" s="55">
        <f t="shared" si="49"/>
        <v>20.868912765957443</v>
      </c>
      <c r="L572" s="55">
        <f t="shared" si="50"/>
        <v>40.356259878419444</v>
      </c>
      <c r="M572" s="55">
        <f t="shared" si="47"/>
        <v>19.736473752791969</v>
      </c>
    </row>
    <row r="573" spans="1:13" ht="12.75" x14ac:dyDescent="0.2">
      <c r="A573" s="56">
        <v>1967</v>
      </c>
      <c r="B573" s="56">
        <v>1</v>
      </c>
      <c r="C573" s="67">
        <f t="shared" si="46"/>
        <v>24503</v>
      </c>
      <c r="D573" s="55">
        <v>84.45</v>
      </c>
      <c r="E573" s="55">
        <v>2.88</v>
      </c>
      <c r="F573" s="55">
        <v>5.5166700000000004</v>
      </c>
      <c r="G573" s="55">
        <v>32.9</v>
      </c>
      <c r="H573" s="55" t="e">
        <f t="shared" si="51"/>
        <v>#REF!</v>
      </c>
      <c r="I573" s="55">
        <v>4.58</v>
      </c>
      <c r="J573" s="55">
        <f t="shared" si="48"/>
        <v>614.06957598784186</v>
      </c>
      <c r="K573" s="55">
        <f t="shared" si="49"/>
        <v>20.941626747720363</v>
      </c>
      <c r="L573" s="55">
        <f t="shared" si="50"/>
        <v>40.113904177203651</v>
      </c>
      <c r="M573" s="55">
        <f t="shared" si="47"/>
        <v>20.432242125384281</v>
      </c>
    </row>
    <row r="574" spans="1:13" ht="12.75" x14ac:dyDescent="0.2">
      <c r="A574" s="56">
        <v>1967</v>
      </c>
      <c r="B574" s="56">
        <v>2</v>
      </c>
      <c r="C574" s="67">
        <f t="shared" ref="C574:C637" si="52">EOMONTH(DATE(A574,B574,1),0)</f>
        <v>24531</v>
      </c>
      <c r="D574" s="55">
        <v>87.36</v>
      </c>
      <c r="E574" s="55">
        <v>2.89</v>
      </c>
      <c r="F574" s="55">
        <v>5.4833299999999996</v>
      </c>
      <c r="G574" s="55">
        <v>32.9</v>
      </c>
      <c r="H574" s="55" t="e">
        <f t="shared" si="51"/>
        <v>#REF!</v>
      </c>
      <c r="I574" s="55">
        <v>4.63</v>
      </c>
      <c r="J574" s="55">
        <f t="shared" si="48"/>
        <v>635.22934468085089</v>
      </c>
      <c r="K574" s="55">
        <f t="shared" si="49"/>
        <v>21.01434072948328</v>
      </c>
      <c r="L574" s="55">
        <f t="shared" si="50"/>
        <v>39.871475762006071</v>
      </c>
      <c r="M574" s="55">
        <f t="shared" si="47"/>
        <v>21.074443163678438</v>
      </c>
    </row>
    <row r="575" spans="1:13" ht="12.75" x14ac:dyDescent="0.2">
      <c r="A575" s="56">
        <v>1967</v>
      </c>
      <c r="B575" s="56">
        <v>3</v>
      </c>
      <c r="C575" s="67">
        <f t="shared" si="52"/>
        <v>24562</v>
      </c>
      <c r="D575" s="55">
        <v>89.42</v>
      </c>
      <c r="E575" s="55">
        <v>2.9</v>
      </c>
      <c r="F575" s="55">
        <v>5.45</v>
      </c>
      <c r="G575" s="55">
        <v>33</v>
      </c>
      <c r="H575" s="55" t="e">
        <f t="shared" si="51"/>
        <v>#REF!</v>
      </c>
      <c r="I575" s="55">
        <v>4.54</v>
      </c>
      <c r="J575" s="55">
        <f t="shared" si="48"/>
        <v>648.23809636363626</v>
      </c>
      <c r="K575" s="55">
        <f t="shared" si="49"/>
        <v>21.023154545454542</v>
      </c>
      <c r="L575" s="55">
        <f t="shared" si="50"/>
        <v>39.509031818181818</v>
      </c>
      <c r="M575" s="55">
        <f t="shared" si="47"/>
        <v>21.4438986020191</v>
      </c>
    </row>
    <row r="576" spans="1:13" ht="12.75" x14ac:dyDescent="0.2">
      <c r="A576" s="56">
        <v>1967</v>
      </c>
      <c r="B576" s="56">
        <v>4</v>
      </c>
      <c r="C576" s="67">
        <f t="shared" si="52"/>
        <v>24592</v>
      </c>
      <c r="D576" s="55">
        <v>90.96</v>
      </c>
      <c r="E576" s="55">
        <v>2.9</v>
      </c>
      <c r="F576" s="55">
        <v>5.41</v>
      </c>
      <c r="G576" s="55">
        <v>33.1</v>
      </c>
      <c r="H576" s="55" t="e">
        <f t="shared" si="51"/>
        <v>#REF!</v>
      </c>
      <c r="I576" s="55">
        <v>4.59</v>
      </c>
      <c r="J576" s="55">
        <f t="shared" si="48"/>
        <v>657.40996495468255</v>
      </c>
      <c r="K576" s="55">
        <f t="shared" si="49"/>
        <v>20.95964048338368</v>
      </c>
      <c r="L576" s="55">
        <f t="shared" si="50"/>
        <v>39.100570694864039</v>
      </c>
      <c r="M576" s="55">
        <f t="shared" si="47"/>
        <v>21.686025566746245</v>
      </c>
    </row>
    <row r="577" spans="1:13" ht="12.75" x14ac:dyDescent="0.2">
      <c r="A577" s="56">
        <v>1967</v>
      </c>
      <c r="B577" s="56">
        <v>5</v>
      </c>
      <c r="C577" s="67">
        <f t="shared" si="52"/>
        <v>24623</v>
      </c>
      <c r="D577" s="55">
        <v>92.59</v>
      </c>
      <c r="E577" s="55">
        <v>2.9</v>
      </c>
      <c r="F577" s="55">
        <v>5.37</v>
      </c>
      <c r="G577" s="55">
        <v>33.200000000000003</v>
      </c>
      <c r="H577" s="55" t="e">
        <f t="shared" si="51"/>
        <v>#REF!</v>
      </c>
      <c r="I577" s="55">
        <v>4.8499999999999996</v>
      </c>
      <c r="J577" s="55">
        <f t="shared" si="48"/>
        <v>667.1750936746987</v>
      </c>
      <c r="K577" s="55">
        <f t="shared" si="49"/>
        <v>20.896509036144572</v>
      </c>
      <c r="L577" s="55">
        <f t="shared" si="50"/>
        <v>38.694570180722884</v>
      </c>
      <c r="M577" s="55">
        <f t="shared" ref="M577:M640" si="53">J577/AVERAGE(L457:L576)</f>
        <v>21.948477389658407</v>
      </c>
    </row>
    <row r="578" spans="1:13" ht="12.75" x14ac:dyDescent="0.2">
      <c r="A578" s="56">
        <v>1967</v>
      </c>
      <c r="B578" s="56">
        <v>6</v>
      </c>
      <c r="C578" s="67">
        <f t="shared" si="52"/>
        <v>24653</v>
      </c>
      <c r="D578" s="55">
        <v>91.43</v>
      </c>
      <c r="E578" s="55">
        <v>2.9</v>
      </c>
      <c r="F578" s="55">
        <v>5.33</v>
      </c>
      <c r="G578" s="55">
        <v>33.299999999999997</v>
      </c>
      <c r="H578" s="55" t="e">
        <f t="shared" si="51"/>
        <v>#REF!</v>
      </c>
      <c r="I578" s="55">
        <v>5.0199999999999996</v>
      </c>
      <c r="J578" s="55">
        <f t="shared" si="48"/>
        <v>656.83806216216215</v>
      </c>
      <c r="K578" s="55">
        <f t="shared" si="49"/>
        <v>20.833756756756756</v>
      </c>
      <c r="L578" s="55">
        <f t="shared" si="50"/>
        <v>38.291008108108109</v>
      </c>
      <c r="M578" s="55">
        <f t="shared" si="53"/>
        <v>21.552097609793488</v>
      </c>
    </row>
    <row r="579" spans="1:13" ht="12.75" x14ac:dyDescent="0.2">
      <c r="A579" s="56">
        <v>1967</v>
      </c>
      <c r="B579" s="56">
        <v>7</v>
      </c>
      <c r="C579" s="67">
        <f t="shared" si="52"/>
        <v>24684</v>
      </c>
      <c r="D579" s="55">
        <v>93.01</v>
      </c>
      <c r="E579" s="55">
        <v>2.9066700000000001</v>
      </c>
      <c r="F579" s="55">
        <v>5.32</v>
      </c>
      <c r="G579" s="55">
        <v>33.4</v>
      </c>
      <c r="H579" s="55" t="e">
        <f t="shared" si="51"/>
        <v>#REF!</v>
      </c>
      <c r="I579" s="55">
        <v>5.16</v>
      </c>
      <c r="J579" s="55">
        <f t="shared" si="48"/>
        <v>666.18830209580835</v>
      </c>
      <c r="K579" s="55">
        <f t="shared" si="49"/>
        <v>20.819154414071857</v>
      </c>
      <c r="L579" s="55">
        <f t="shared" si="50"/>
        <v>38.104738922155683</v>
      </c>
      <c r="M579" s="55">
        <f t="shared" si="53"/>
        <v>21.804196245666372</v>
      </c>
    </row>
    <row r="580" spans="1:13" ht="12.75" x14ac:dyDescent="0.2">
      <c r="A580" s="56">
        <v>1967</v>
      </c>
      <c r="B580" s="56">
        <v>8</v>
      </c>
      <c r="C580" s="67">
        <f t="shared" si="52"/>
        <v>24715</v>
      </c>
      <c r="D580" s="55">
        <v>94.49</v>
      </c>
      <c r="E580" s="55">
        <v>2.9133300000000002</v>
      </c>
      <c r="F580" s="55">
        <v>5.31</v>
      </c>
      <c r="G580" s="55">
        <v>33.5</v>
      </c>
      <c r="H580" s="55" t="e">
        <f t="shared" si="51"/>
        <v>#REF!</v>
      </c>
      <c r="I580" s="55">
        <v>5.28</v>
      </c>
      <c r="J580" s="55">
        <f t="shared" si="48"/>
        <v>674.76860328358191</v>
      </c>
      <c r="K580" s="55">
        <f t="shared" si="49"/>
        <v>20.804567837910444</v>
      </c>
      <c r="L580" s="55">
        <f t="shared" si="50"/>
        <v>37.919581791044763</v>
      </c>
      <c r="M580" s="55">
        <f t="shared" si="53"/>
        <v>22.030627049126025</v>
      </c>
    </row>
    <row r="581" spans="1:13" ht="12.75" x14ac:dyDescent="0.2">
      <c r="A581" s="56">
        <v>1967</v>
      </c>
      <c r="B581" s="56">
        <v>9</v>
      </c>
      <c r="C581" s="67">
        <f t="shared" si="52"/>
        <v>24745</v>
      </c>
      <c r="D581" s="55">
        <v>95.81</v>
      </c>
      <c r="E581" s="55">
        <v>2.92</v>
      </c>
      <c r="F581" s="55">
        <v>5.3</v>
      </c>
      <c r="G581" s="55">
        <v>33.6</v>
      </c>
      <c r="H581" s="55" t="e">
        <f t="shared" si="51"/>
        <v>#REF!</v>
      </c>
      <c r="I581" s="55">
        <v>5.3</v>
      </c>
      <c r="J581" s="55">
        <f t="shared" si="48"/>
        <v>682.15864553571419</v>
      </c>
      <c r="K581" s="55">
        <f t="shared" si="49"/>
        <v>20.790139285714282</v>
      </c>
      <c r="L581" s="55">
        <f t="shared" si="50"/>
        <v>37.735526785714278</v>
      </c>
      <c r="M581" s="55">
        <f t="shared" si="53"/>
        <v>22.219145488664797</v>
      </c>
    </row>
    <row r="582" spans="1:13" ht="12.75" x14ac:dyDescent="0.2">
      <c r="A582" s="56">
        <v>1967</v>
      </c>
      <c r="B582" s="56">
        <v>1</v>
      </c>
      <c r="C582" s="67">
        <f t="shared" si="52"/>
        <v>24503</v>
      </c>
      <c r="D582" s="55">
        <v>95.66</v>
      </c>
      <c r="E582" s="55">
        <v>2.92</v>
      </c>
      <c r="F582" s="55">
        <v>5.31</v>
      </c>
      <c r="G582" s="55">
        <v>33.700000000000003</v>
      </c>
      <c r="H582" s="55" t="e">
        <f t="shared" si="51"/>
        <v>#REF!</v>
      </c>
      <c r="I582" s="55">
        <v>5.48</v>
      </c>
      <c r="J582" s="55">
        <f t="shared" si="48"/>
        <v>679.06961839762585</v>
      </c>
      <c r="K582" s="55">
        <f t="shared" si="49"/>
        <v>20.728447477744801</v>
      </c>
      <c r="L582" s="55">
        <f t="shared" si="50"/>
        <v>37.694539762611264</v>
      </c>
      <c r="M582" s="55">
        <f t="shared" si="53"/>
        <v>22.06819919418389</v>
      </c>
    </row>
    <row r="583" spans="1:13" ht="12.75" x14ac:dyDescent="0.2">
      <c r="A583" s="56">
        <v>1967</v>
      </c>
      <c r="B583" s="56">
        <v>11</v>
      </c>
      <c r="C583" s="67">
        <f t="shared" si="52"/>
        <v>24806</v>
      </c>
      <c r="D583" s="55">
        <v>92.66</v>
      </c>
      <c r="E583" s="55">
        <v>2.92</v>
      </c>
      <c r="F583" s="55">
        <v>5.32</v>
      </c>
      <c r="G583" s="55">
        <v>33.799999999999997</v>
      </c>
      <c r="H583" s="55" t="e">
        <f t="shared" si="51"/>
        <v>#REF!</v>
      </c>
      <c r="I583" s="55">
        <v>5.75</v>
      </c>
      <c r="J583" s="55">
        <f t="shared" si="48"/>
        <v>655.82719349112415</v>
      </c>
      <c r="K583" s="55">
        <f t="shared" si="49"/>
        <v>20.667120710059169</v>
      </c>
      <c r="L583" s="55">
        <f t="shared" si="50"/>
        <v>37.653795266272191</v>
      </c>
      <c r="M583" s="55">
        <f t="shared" si="53"/>
        <v>21.263102968336284</v>
      </c>
    </row>
    <row r="584" spans="1:13" ht="12.75" x14ac:dyDescent="0.2">
      <c r="A584" s="56">
        <v>1967</v>
      </c>
      <c r="B584" s="56">
        <v>12</v>
      </c>
      <c r="C584" s="67">
        <f t="shared" si="52"/>
        <v>24837</v>
      </c>
      <c r="D584" s="55">
        <v>95.3</v>
      </c>
      <c r="E584" s="55">
        <v>2.92</v>
      </c>
      <c r="F584" s="55">
        <v>5.33</v>
      </c>
      <c r="G584" s="55">
        <v>33.9</v>
      </c>
      <c r="H584" s="55" t="e">
        <f t="shared" si="51"/>
        <v>#REF!</v>
      </c>
      <c r="I584" s="55">
        <v>5.7</v>
      </c>
      <c r="J584" s="55">
        <f t="shared" si="48"/>
        <v>672.5228230088494</v>
      </c>
      <c r="K584" s="55">
        <f t="shared" si="49"/>
        <v>20.606155752212388</v>
      </c>
      <c r="L584" s="55">
        <f t="shared" si="50"/>
        <v>37.613291150442478</v>
      </c>
      <c r="M584" s="55">
        <f t="shared" si="53"/>
        <v>21.751597808723638</v>
      </c>
    </row>
    <row r="585" spans="1:13" ht="12.75" x14ac:dyDescent="0.2">
      <c r="A585" s="56">
        <v>1968</v>
      </c>
      <c r="B585" s="56">
        <v>1</v>
      </c>
      <c r="C585" s="67">
        <f t="shared" si="52"/>
        <v>24868</v>
      </c>
      <c r="D585" s="55">
        <v>95.04</v>
      </c>
      <c r="E585" s="55">
        <v>2.93</v>
      </c>
      <c r="F585" s="55">
        <v>5.3666700000000001</v>
      </c>
      <c r="G585" s="55">
        <v>34.1</v>
      </c>
      <c r="H585" s="55" t="e">
        <f t="shared" si="51"/>
        <v>#REF!</v>
      </c>
      <c r="I585" s="55">
        <v>5.53</v>
      </c>
      <c r="J585" s="55">
        <f t="shared" ref="J585:J648" si="54">D585*$G$1144/G585</f>
        <v>666.7543741935483</v>
      </c>
      <c r="K585" s="55">
        <f t="shared" ref="K585:K648" si="55">E585*$G$1144/G585</f>
        <v>20.555453665689146</v>
      </c>
      <c r="L585" s="55">
        <f t="shared" ref="L585:L648" si="56">F585*$G$1144/G585</f>
        <v>37.649944206158345</v>
      </c>
      <c r="M585" s="55">
        <f t="shared" si="53"/>
        <v>21.511535896332187</v>
      </c>
    </row>
    <row r="586" spans="1:13" ht="12.75" x14ac:dyDescent="0.2">
      <c r="A586" s="56">
        <v>1968</v>
      </c>
      <c r="B586" s="56">
        <v>2</v>
      </c>
      <c r="C586" s="67">
        <f t="shared" si="52"/>
        <v>24897</v>
      </c>
      <c r="D586" s="55">
        <v>90.75</v>
      </c>
      <c r="E586" s="55">
        <v>2.94</v>
      </c>
      <c r="F586" s="55">
        <v>5.4033300000000004</v>
      </c>
      <c r="G586" s="55">
        <v>34.200000000000003</v>
      </c>
      <c r="H586" s="55" t="e">
        <f t="shared" ref="H586:H649" si="57">H585+1/12</f>
        <v>#REF!</v>
      </c>
      <c r="I586" s="55">
        <v>5.56</v>
      </c>
      <c r="J586" s="55">
        <f t="shared" si="54"/>
        <v>634.79624999999976</v>
      </c>
      <c r="K586" s="55">
        <f t="shared" si="55"/>
        <v>20.565299999999993</v>
      </c>
      <c r="L586" s="55">
        <f t="shared" si="56"/>
        <v>37.796293349999992</v>
      </c>
      <c r="M586" s="55">
        <f t="shared" si="53"/>
        <v>20.424992376214224</v>
      </c>
    </row>
    <row r="587" spans="1:13" ht="12.75" x14ac:dyDescent="0.2">
      <c r="A587" s="56">
        <v>1968</v>
      </c>
      <c r="B587" s="56">
        <v>3</v>
      </c>
      <c r="C587" s="67">
        <f t="shared" si="52"/>
        <v>24928</v>
      </c>
      <c r="D587" s="55">
        <v>89.09</v>
      </c>
      <c r="E587" s="55">
        <v>2.95</v>
      </c>
      <c r="F587" s="55">
        <v>5.44</v>
      </c>
      <c r="G587" s="55">
        <v>34.299999999999997</v>
      </c>
      <c r="H587" s="55" t="e">
        <f t="shared" si="57"/>
        <v>#REF!</v>
      </c>
      <c r="I587" s="55">
        <v>5.74</v>
      </c>
      <c r="J587" s="55">
        <f t="shared" si="54"/>
        <v>621.36768542274046</v>
      </c>
      <c r="K587" s="55">
        <f t="shared" si="55"/>
        <v>20.575088921282799</v>
      </c>
      <c r="L587" s="55">
        <f t="shared" si="56"/>
        <v>37.94185889212828</v>
      </c>
      <c r="M587" s="55">
        <f t="shared" si="53"/>
        <v>19.934711308295704</v>
      </c>
    </row>
    <row r="588" spans="1:13" ht="12.75" x14ac:dyDescent="0.2">
      <c r="A588" s="56">
        <v>1968</v>
      </c>
      <c r="B588" s="56">
        <v>4</v>
      </c>
      <c r="C588" s="67">
        <f t="shared" si="52"/>
        <v>24958</v>
      </c>
      <c r="D588" s="55">
        <v>95.67</v>
      </c>
      <c r="E588" s="55">
        <v>2.96333</v>
      </c>
      <c r="F588" s="55">
        <v>5.4833299999999996</v>
      </c>
      <c r="G588" s="55">
        <v>34.4</v>
      </c>
      <c r="H588" s="55" t="e">
        <f t="shared" si="57"/>
        <v>#REF!</v>
      </c>
      <c r="I588" s="55">
        <v>5.64</v>
      </c>
      <c r="J588" s="55">
        <f t="shared" si="54"/>
        <v>665.32088459302315</v>
      </c>
      <c r="K588" s="55">
        <f t="shared" si="55"/>
        <v>20.60797885377907</v>
      </c>
      <c r="L588" s="55">
        <f t="shared" si="56"/>
        <v>38.132893970058127</v>
      </c>
      <c r="M588" s="55">
        <f t="shared" si="53"/>
        <v>21.277356015671746</v>
      </c>
    </row>
    <row r="589" spans="1:13" ht="12.75" x14ac:dyDescent="0.2">
      <c r="A589" s="56">
        <v>1968</v>
      </c>
      <c r="B589" s="56">
        <v>5</v>
      </c>
      <c r="C589" s="67">
        <f t="shared" si="52"/>
        <v>24989</v>
      </c>
      <c r="D589" s="55">
        <v>97.87</v>
      </c>
      <c r="E589" s="55">
        <v>2.9766699999999999</v>
      </c>
      <c r="F589" s="55">
        <v>5.5266700000000002</v>
      </c>
      <c r="G589" s="55">
        <v>34.5</v>
      </c>
      <c r="H589" s="55" t="e">
        <f t="shared" si="57"/>
        <v>#REF!</v>
      </c>
      <c r="I589" s="55">
        <v>5.87</v>
      </c>
      <c r="J589" s="55">
        <f t="shared" si="54"/>
        <v>678.64760086956517</v>
      </c>
      <c r="K589" s="55">
        <f t="shared" si="55"/>
        <v>20.640747461739124</v>
      </c>
      <c r="L589" s="55">
        <f t="shared" si="56"/>
        <v>38.322890939999994</v>
      </c>
      <c r="M589" s="55">
        <f t="shared" si="53"/>
        <v>21.63022714277988</v>
      </c>
    </row>
    <row r="590" spans="1:13" ht="12.75" x14ac:dyDescent="0.2">
      <c r="A590" s="56">
        <v>1968</v>
      </c>
      <c r="B590" s="56">
        <v>6</v>
      </c>
      <c r="C590" s="67">
        <f t="shared" si="52"/>
        <v>25019</v>
      </c>
      <c r="D590" s="55">
        <v>100.5</v>
      </c>
      <c r="E590" s="55">
        <v>2.99</v>
      </c>
      <c r="F590" s="55">
        <v>5.57</v>
      </c>
      <c r="G590" s="55">
        <v>34.700000000000003</v>
      </c>
      <c r="H590" s="55" t="e">
        <f t="shared" si="57"/>
        <v>#REF!</v>
      </c>
      <c r="I590" s="55">
        <v>5.72</v>
      </c>
      <c r="J590" s="55">
        <f t="shared" si="54"/>
        <v>692.86785302593637</v>
      </c>
      <c r="K590" s="55">
        <f t="shared" si="55"/>
        <v>20.613680403458208</v>
      </c>
      <c r="L590" s="55">
        <f t="shared" si="56"/>
        <v>38.40073573487031</v>
      </c>
      <c r="M590" s="55">
        <f t="shared" si="53"/>
        <v>22.004623431346534</v>
      </c>
    </row>
    <row r="591" spans="1:13" ht="12.75" x14ac:dyDescent="0.2">
      <c r="A591" s="56">
        <v>1968</v>
      </c>
      <c r="B591" s="56">
        <v>7</v>
      </c>
      <c r="C591" s="67">
        <f t="shared" si="52"/>
        <v>25050</v>
      </c>
      <c r="D591" s="55">
        <v>100.3</v>
      </c>
      <c r="E591" s="55">
        <v>3.0033300000000001</v>
      </c>
      <c r="F591" s="55">
        <v>5.6</v>
      </c>
      <c r="G591" s="55">
        <v>34.9</v>
      </c>
      <c r="H591" s="55" t="e">
        <f t="shared" si="57"/>
        <v>#REF!</v>
      </c>
      <c r="I591" s="55">
        <v>5.5</v>
      </c>
      <c r="J591" s="55">
        <f t="shared" si="54"/>
        <v>687.52632378223484</v>
      </c>
      <c r="K591" s="55">
        <f t="shared" si="55"/>
        <v>20.586923569340971</v>
      </c>
      <c r="L591" s="55">
        <f t="shared" si="56"/>
        <v>38.386315186246414</v>
      </c>
      <c r="M591" s="55">
        <f t="shared" si="53"/>
        <v>21.753537415670944</v>
      </c>
    </row>
    <row r="592" spans="1:13" ht="12.75" x14ac:dyDescent="0.2">
      <c r="A592" s="56">
        <v>1968</v>
      </c>
      <c r="B592" s="56">
        <v>8</v>
      </c>
      <c r="C592" s="67">
        <f t="shared" si="52"/>
        <v>25081</v>
      </c>
      <c r="D592" s="55">
        <v>98.11</v>
      </c>
      <c r="E592" s="55">
        <v>3.01667</v>
      </c>
      <c r="F592" s="55">
        <v>5.63</v>
      </c>
      <c r="G592" s="55">
        <v>35</v>
      </c>
      <c r="H592" s="55" t="e">
        <f t="shared" si="57"/>
        <v>#REF!</v>
      </c>
      <c r="I592" s="55">
        <v>5.42</v>
      </c>
      <c r="J592" s="55">
        <f t="shared" si="54"/>
        <v>670.5930625714285</v>
      </c>
      <c r="K592" s="55">
        <f t="shared" si="55"/>
        <v>20.619284212285709</v>
      </c>
      <c r="L592" s="55">
        <f t="shared" si="56"/>
        <v>38.481693428571418</v>
      </c>
      <c r="M592" s="55">
        <f t="shared" si="53"/>
        <v>21.137766793617857</v>
      </c>
    </row>
    <row r="593" spans="1:13" ht="12.75" x14ac:dyDescent="0.2">
      <c r="A593" s="56">
        <v>1968</v>
      </c>
      <c r="B593" s="56">
        <v>9</v>
      </c>
      <c r="C593" s="67">
        <f t="shared" si="52"/>
        <v>25111</v>
      </c>
      <c r="D593" s="55">
        <v>101.3</v>
      </c>
      <c r="E593" s="55">
        <v>3.03</v>
      </c>
      <c r="F593" s="55">
        <v>5.66</v>
      </c>
      <c r="G593" s="55">
        <v>35.1</v>
      </c>
      <c r="H593" s="55" t="e">
        <f t="shared" si="57"/>
        <v>#REF!</v>
      </c>
      <c r="I593" s="55">
        <v>5.46</v>
      </c>
      <c r="J593" s="55">
        <f t="shared" si="54"/>
        <v>690.42443589743573</v>
      </c>
      <c r="K593" s="55">
        <f t="shared" si="55"/>
        <v>20.651392307692301</v>
      </c>
      <c r="L593" s="55">
        <f t="shared" si="56"/>
        <v>38.576528205128199</v>
      </c>
      <c r="M593" s="55">
        <f t="shared" si="53"/>
        <v>21.680275633292926</v>
      </c>
    </row>
    <row r="594" spans="1:13" ht="12.75" x14ac:dyDescent="0.2">
      <c r="A594" s="56">
        <v>1968</v>
      </c>
      <c r="B594" s="56">
        <v>1</v>
      </c>
      <c r="C594" s="67">
        <f t="shared" si="52"/>
        <v>24868</v>
      </c>
      <c r="D594" s="55">
        <v>103.8</v>
      </c>
      <c r="E594" s="55">
        <v>3.0433300000000001</v>
      </c>
      <c r="F594" s="55">
        <v>5.6933299999999996</v>
      </c>
      <c r="G594" s="55">
        <v>35.299999999999997</v>
      </c>
      <c r="H594" s="55" t="e">
        <f t="shared" si="57"/>
        <v>#REF!</v>
      </c>
      <c r="I594" s="55">
        <v>5.58</v>
      </c>
      <c r="J594" s="55">
        <f t="shared" si="54"/>
        <v>703.45524645892351</v>
      </c>
      <c r="K594" s="55">
        <f t="shared" si="55"/>
        <v>20.624725001982998</v>
      </c>
      <c r="L594" s="55">
        <f t="shared" si="56"/>
        <v>38.583842565722371</v>
      </c>
      <c r="M594" s="55">
        <f t="shared" si="53"/>
        <v>22.004606927956882</v>
      </c>
    </row>
    <row r="595" spans="1:13" ht="12.75" x14ac:dyDescent="0.2">
      <c r="A595" s="56">
        <v>1968</v>
      </c>
      <c r="B595" s="56">
        <v>11</v>
      </c>
      <c r="C595" s="67">
        <f t="shared" si="52"/>
        <v>25172</v>
      </c>
      <c r="D595" s="55">
        <v>105.4</v>
      </c>
      <c r="E595" s="55">
        <v>3.05667</v>
      </c>
      <c r="F595" s="55">
        <v>5.7266700000000004</v>
      </c>
      <c r="G595" s="55">
        <v>35.4</v>
      </c>
      <c r="H595" s="55" t="e">
        <f t="shared" si="57"/>
        <v>#REF!</v>
      </c>
      <c r="I595" s="55">
        <v>5.7</v>
      </c>
      <c r="J595" s="55">
        <f t="shared" si="54"/>
        <v>712.28069491525412</v>
      </c>
      <c r="K595" s="55">
        <f t="shared" si="55"/>
        <v>20.656613204237285</v>
      </c>
      <c r="L595" s="55">
        <f t="shared" si="56"/>
        <v>38.700156424576264</v>
      </c>
      <c r="M595" s="55">
        <f t="shared" si="53"/>
        <v>22.195529227158147</v>
      </c>
    </row>
    <row r="596" spans="1:13" ht="12.75" x14ac:dyDescent="0.2">
      <c r="A596" s="56">
        <v>1968</v>
      </c>
      <c r="B596" s="56">
        <v>12</v>
      </c>
      <c r="C596" s="67">
        <f t="shared" si="52"/>
        <v>25203</v>
      </c>
      <c r="D596" s="55">
        <v>106.5</v>
      </c>
      <c r="E596" s="55">
        <v>3.07</v>
      </c>
      <c r="F596" s="55">
        <v>5.76</v>
      </c>
      <c r="G596" s="55">
        <v>35.5</v>
      </c>
      <c r="H596" s="55" t="e">
        <f t="shared" si="57"/>
        <v>#REF!</v>
      </c>
      <c r="I596" s="55">
        <v>6.03</v>
      </c>
      <c r="J596" s="55">
        <f t="shared" si="54"/>
        <v>717.68699999999978</v>
      </c>
      <c r="K596" s="55">
        <f t="shared" si="55"/>
        <v>20.688254366197178</v>
      </c>
      <c r="L596" s="55">
        <f t="shared" si="56"/>
        <v>38.815747605633796</v>
      </c>
      <c r="M596" s="55">
        <f t="shared" si="53"/>
        <v>22.277872995434876</v>
      </c>
    </row>
    <row r="597" spans="1:13" ht="12.75" x14ac:dyDescent="0.2">
      <c r="A597" s="56">
        <v>1969</v>
      </c>
      <c r="B597" s="56">
        <v>1</v>
      </c>
      <c r="C597" s="67">
        <f t="shared" si="52"/>
        <v>25234</v>
      </c>
      <c r="D597" s="55">
        <v>102</v>
      </c>
      <c r="E597" s="55">
        <v>3.08</v>
      </c>
      <c r="F597" s="55">
        <v>5.78</v>
      </c>
      <c r="G597" s="55">
        <v>35.6</v>
      </c>
      <c r="H597" s="55" t="e">
        <f t="shared" si="57"/>
        <v>#REF!</v>
      </c>
      <c r="I597" s="55">
        <v>6.04</v>
      </c>
      <c r="J597" s="55">
        <f t="shared" si="54"/>
        <v>685.43140449438192</v>
      </c>
      <c r="K597" s="55">
        <f t="shared" si="55"/>
        <v>20.697340449438197</v>
      </c>
      <c r="L597" s="55">
        <f t="shared" si="56"/>
        <v>38.841112921348305</v>
      </c>
      <c r="M597" s="55">
        <f t="shared" si="53"/>
        <v>21.194968072847153</v>
      </c>
    </row>
    <row r="598" spans="1:13" ht="12.75" x14ac:dyDescent="0.2">
      <c r="A598" s="56">
        <v>1969</v>
      </c>
      <c r="B598" s="56">
        <v>2</v>
      </c>
      <c r="C598" s="67">
        <f t="shared" si="52"/>
        <v>25262</v>
      </c>
      <c r="D598" s="55">
        <v>101.5</v>
      </c>
      <c r="E598" s="55">
        <v>3.09</v>
      </c>
      <c r="F598" s="55">
        <v>5.8</v>
      </c>
      <c r="G598" s="55">
        <v>35.799999999999997</v>
      </c>
      <c r="H598" s="55" t="e">
        <f t="shared" si="57"/>
        <v>#REF!</v>
      </c>
      <c r="I598" s="55">
        <v>6.19</v>
      </c>
      <c r="J598" s="55">
        <f t="shared" si="54"/>
        <v>678.26099162011167</v>
      </c>
      <c r="K598" s="55">
        <f t="shared" si="55"/>
        <v>20.648536592178768</v>
      </c>
      <c r="L598" s="55">
        <f t="shared" si="56"/>
        <v>38.757770949720665</v>
      </c>
      <c r="M598" s="55">
        <f t="shared" si="53"/>
        <v>20.895729901987242</v>
      </c>
    </row>
    <row r="599" spans="1:13" ht="12.75" x14ac:dyDescent="0.2">
      <c r="A599" s="56">
        <v>1969</v>
      </c>
      <c r="B599" s="56">
        <v>3</v>
      </c>
      <c r="C599" s="67">
        <f t="shared" si="52"/>
        <v>25293</v>
      </c>
      <c r="D599" s="55">
        <v>99.3</v>
      </c>
      <c r="E599" s="55">
        <v>3.1</v>
      </c>
      <c r="F599" s="55">
        <v>5.82</v>
      </c>
      <c r="G599" s="55">
        <v>36.1</v>
      </c>
      <c r="H599" s="55" t="e">
        <f t="shared" si="57"/>
        <v>#REF!</v>
      </c>
      <c r="I599" s="55">
        <v>6.3</v>
      </c>
      <c r="J599" s="55">
        <f t="shared" si="54"/>
        <v>658.04542105263147</v>
      </c>
      <c r="K599" s="55">
        <f t="shared" si="55"/>
        <v>20.543210526315786</v>
      </c>
      <c r="L599" s="55">
        <f t="shared" si="56"/>
        <v>38.568221052631571</v>
      </c>
      <c r="M599" s="55">
        <f t="shared" si="53"/>
        <v>20.202287616481655</v>
      </c>
    </row>
    <row r="600" spans="1:13" ht="12.75" x14ac:dyDescent="0.2">
      <c r="A600" s="56">
        <v>1969</v>
      </c>
      <c r="B600" s="56">
        <v>4</v>
      </c>
      <c r="C600" s="67">
        <f t="shared" si="52"/>
        <v>25323</v>
      </c>
      <c r="D600" s="55">
        <v>101.3</v>
      </c>
      <c r="E600" s="55">
        <v>3.11</v>
      </c>
      <c r="F600" s="55">
        <v>5.82667</v>
      </c>
      <c r="G600" s="55">
        <v>36.299999999999997</v>
      </c>
      <c r="H600" s="55" t="e">
        <f t="shared" si="57"/>
        <v>#REF!</v>
      </c>
      <c r="I600" s="55">
        <v>6.17</v>
      </c>
      <c r="J600" s="55">
        <f t="shared" si="54"/>
        <v>667.60048760330562</v>
      </c>
      <c r="K600" s="55">
        <f t="shared" si="55"/>
        <v>20.49592809917355</v>
      </c>
      <c r="L600" s="55">
        <f t="shared" si="56"/>
        <v>38.399681471900827</v>
      </c>
      <c r="M600" s="55">
        <f t="shared" si="53"/>
        <v>20.428608081932158</v>
      </c>
    </row>
    <row r="601" spans="1:13" ht="12.75" x14ac:dyDescent="0.2">
      <c r="A601" s="56">
        <v>1969</v>
      </c>
      <c r="B601" s="56">
        <v>5</v>
      </c>
      <c r="C601" s="67">
        <f t="shared" si="52"/>
        <v>25354</v>
      </c>
      <c r="D601" s="55">
        <v>104.6</v>
      </c>
      <c r="E601" s="55">
        <v>3.12</v>
      </c>
      <c r="F601" s="55">
        <v>5.8333300000000001</v>
      </c>
      <c r="G601" s="55">
        <v>36.4</v>
      </c>
      <c r="H601" s="55" t="e">
        <f t="shared" si="57"/>
        <v>#REF!</v>
      </c>
      <c r="I601" s="55">
        <v>6.32</v>
      </c>
      <c r="J601" s="55">
        <f t="shared" si="54"/>
        <v>687.45476373626354</v>
      </c>
      <c r="K601" s="55">
        <f t="shared" si="55"/>
        <v>20.505342857142857</v>
      </c>
      <c r="L601" s="55">
        <f t="shared" si="56"/>
        <v>38.337958861813178</v>
      </c>
      <c r="M601" s="55">
        <f t="shared" si="53"/>
        <v>20.972258271972095</v>
      </c>
    </row>
    <row r="602" spans="1:13" ht="12.75" x14ac:dyDescent="0.2">
      <c r="A602" s="56">
        <v>1969</v>
      </c>
      <c r="B602" s="56">
        <v>6</v>
      </c>
      <c r="C602" s="67">
        <f t="shared" si="52"/>
        <v>25384</v>
      </c>
      <c r="D602" s="55">
        <v>99.14</v>
      </c>
      <c r="E602" s="55">
        <v>3.13</v>
      </c>
      <c r="F602" s="55">
        <v>5.84</v>
      </c>
      <c r="G602" s="55">
        <v>36.6</v>
      </c>
      <c r="H602" s="55" t="e">
        <f t="shared" si="57"/>
        <v>#REF!</v>
      </c>
      <c r="I602" s="55">
        <v>6.57</v>
      </c>
      <c r="J602" s="55">
        <f t="shared" si="54"/>
        <v>648.00991967213099</v>
      </c>
      <c r="K602" s="55">
        <f t="shared" si="55"/>
        <v>20.458654918032781</v>
      </c>
      <c r="L602" s="55">
        <f t="shared" si="56"/>
        <v>38.172059016393433</v>
      </c>
      <c r="M602" s="55">
        <f t="shared" si="53"/>
        <v>19.713341583757632</v>
      </c>
    </row>
    <row r="603" spans="1:13" ht="12.75" x14ac:dyDescent="0.2">
      <c r="A603" s="56">
        <v>1969</v>
      </c>
      <c r="B603" s="56">
        <v>7</v>
      </c>
      <c r="C603" s="67">
        <f t="shared" si="52"/>
        <v>25415</v>
      </c>
      <c r="D603" s="55">
        <v>94.71</v>
      </c>
      <c r="E603" s="55">
        <v>3.1366700000000001</v>
      </c>
      <c r="F603" s="55">
        <v>5.8566700000000003</v>
      </c>
      <c r="G603" s="55">
        <v>36.799999999999997</v>
      </c>
      <c r="H603" s="55" t="e">
        <f t="shared" si="57"/>
        <v>#REF!</v>
      </c>
      <c r="I603" s="55">
        <v>6.72</v>
      </c>
      <c r="J603" s="55">
        <f t="shared" si="54"/>
        <v>615.68963559782594</v>
      </c>
      <c r="K603" s="55">
        <f t="shared" si="55"/>
        <v>20.390826832336955</v>
      </c>
      <c r="L603" s="55">
        <f t="shared" si="56"/>
        <v>38.072970310597825</v>
      </c>
      <c r="M603" s="55">
        <f t="shared" si="53"/>
        <v>18.681708207192759</v>
      </c>
    </row>
    <row r="604" spans="1:13" ht="12.75" x14ac:dyDescent="0.2">
      <c r="A604" s="56">
        <v>1969</v>
      </c>
      <c r="B604" s="56">
        <v>8</v>
      </c>
      <c r="C604" s="67">
        <f t="shared" si="52"/>
        <v>25446</v>
      </c>
      <c r="D604" s="55">
        <v>94.18</v>
      </c>
      <c r="E604" s="55">
        <v>3.1433300000000002</v>
      </c>
      <c r="F604" s="55">
        <v>5.8733300000000002</v>
      </c>
      <c r="G604" s="55">
        <v>37</v>
      </c>
      <c r="H604" s="55" t="e">
        <f t="shared" si="57"/>
        <v>#REF!</v>
      </c>
      <c r="I604" s="55">
        <v>6.69</v>
      </c>
      <c r="J604" s="55">
        <f t="shared" si="54"/>
        <v>608.93478972972969</v>
      </c>
      <c r="K604" s="55">
        <f t="shared" si="55"/>
        <v>20.323667366756752</v>
      </c>
      <c r="L604" s="55">
        <f t="shared" si="56"/>
        <v>37.974888177567557</v>
      </c>
      <c r="M604" s="55">
        <f t="shared" si="53"/>
        <v>18.429515590207746</v>
      </c>
    </row>
    <row r="605" spans="1:13" ht="12.75" x14ac:dyDescent="0.2">
      <c r="A605" s="56">
        <v>1969</v>
      </c>
      <c r="B605" s="56">
        <v>9</v>
      </c>
      <c r="C605" s="67">
        <f t="shared" si="52"/>
        <v>25476</v>
      </c>
      <c r="D605" s="55">
        <v>94.51</v>
      </c>
      <c r="E605" s="55">
        <v>3.15</v>
      </c>
      <c r="F605" s="55">
        <v>5.89</v>
      </c>
      <c r="G605" s="55">
        <v>37.1</v>
      </c>
      <c r="H605" s="55" t="e">
        <f t="shared" si="57"/>
        <v>#REF!</v>
      </c>
      <c r="I605" s="55">
        <v>7.16</v>
      </c>
      <c r="J605" s="55">
        <f t="shared" si="54"/>
        <v>609.42136900269531</v>
      </c>
      <c r="K605" s="55">
        <f t="shared" si="55"/>
        <v>20.31189622641509</v>
      </c>
      <c r="L605" s="55">
        <f t="shared" si="56"/>
        <v>37.980021832884091</v>
      </c>
      <c r="M605" s="55">
        <f t="shared" si="53"/>
        <v>18.398046344676974</v>
      </c>
    </row>
    <row r="606" spans="1:13" ht="12.75" x14ac:dyDescent="0.2">
      <c r="A606" s="56">
        <v>1969</v>
      </c>
      <c r="B606" s="56">
        <v>1</v>
      </c>
      <c r="C606" s="67">
        <f t="shared" si="52"/>
        <v>25234</v>
      </c>
      <c r="D606" s="55">
        <v>95.52</v>
      </c>
      <c r="E606" s="55">
        <v>3.15333</v>
      </c>
      <c r="F606" s="55">
        <v>5.8533299999999997</v>
      </c>
      <c r="G606" s="55">
        <v>37.299999999999997</v>
      </c>
      <c r="H606" s="55" t="e">
        <f t="shared" si="57"/>
        <v>#REF!</v>
      </c>
      <c r="I606" s="55">
        <v>7.1</v>
      </c>
      <c r="J606" s="55">
        <f t="shared" si="54"/>
        <v>612.63147667560315</v>
      </c>
      <c r="K606" s="55">
        <f t="shared" si="55"/>
        <v>20.224342696246648</v>
      </c>
      <c r="L606" s="55">
        <f t="shared" si="56"/>
        <v>37.541187200268091</v>
      </c>
      <c r="M606" s="55">
        <f t="shared" si="53"/>
        <v>18.448662031815356</v>
      </c>
    </row>
    <row r="607" spans="1:13" ht="12.75" x14ac:dyDescent="0.2">
      <c r="A607" s="56">
        <v>1969</v>
      </c>
      <c r="B607" s="56">
        <v>11</v>
      </c>
      <c r="C607" s="67">
        <f t="shared" si="52"/>
        <v>25537</v>
      </c>
      <c r="D607" s="55">
        <v>96.21</v>
      </c>
      <c r="E607" s="55">
        <v>3.1566700000000001</v>
      </c>
      <c r="F607" s="55">
        <v>5.8166700000000002</v>
      </c>
      <c r="G607" s="55">
        <v>37.5</v>
      </c>
      <c r="H607" s="55" t="e">
        <f t="shared" si="57"/>
        <v>#REF!</v>
      </c>
      <c r="I607" s="55">
        <v>7.14</v>
      </c>
      <c r="J607" s="55">
        <f t="shared" si="54"/>
        <v>613.76592239999991</v>
      </c>
      <c r="K607" s="55">
        <f t="shared" si="55"/>
        <v>20.137786864799999</v>
      </c>
      <c r="L607" s="55">
        <f t="shared" si="56"/>
        <v>37.107097264799997</v>
      </c>
      <c r="M607" s="55">
        <f t="shared" si="53"/>
        <v>18.437760084691039</v>
      </c>
    </row>
    <row r="608" spans="1:13" ht="12.75" x14ac:dyDescent="0.2">
      <c r="A608" s="56">
        <v>1969</v>
      </c>
      <c r="B608" s="56">
        <v>12</v>
      </c>
      <c r="C608" s="67">
        <f t="shared" si="52"/>
        <v>25568</v>
      </c>
      <c r="D608" s="55">
        <v>91.11</v>
      </c>
      <c r="E608" s="55">
        <v>3.16</v>
      </c>
      <c r="F608" s="55">
        <v>5.78</v>
      </c>
      <c r="G608" s="55">
        <v>37.700000000000003</v>
      </c>
      <c r="H608" s="55" t="e">
        <f t="shared" si="57"/>
        <v>#REF!</v>
      </c>
      <c r="I608" s="55">
        <v>7.65</v>
      </c>
      <c r="J608" s="55">
        <f t="shared" si="54"/>
        <v>578.14732599469482</v>
      </c>
      <c r="K608" s="55">
        <f t="shared" si="55"/>
        <v>20.05208594164456</v>
      </c>
      <c r="L608" s="55">
        <f t="shared" si="56"/>
        <v>36.677549602122006</v>
      </c>
      <c r="M608" s="55">
        <f t="shared" si="53"/>
        <v>17.326929913742685</v>
      </c>
    </row>
    <row r="609" spans="1:13" ht="12.75" x14ac:dyDescent="0.2">
      <c r="A609" s="56">
        <v>1970</v>
      </c>
      <c r="B609" s="56">
        <v>1</v>
      </c>
      <c r="C609" s="67">
        <f t="shared" si="52"/>
        <v>25599</v>
      </c>
      <c r="D609" s="55">
        <v>90.31</v>
      </c>
      <c r="E609" s="55">
        <v>3.1633300000000002</v>
      </c>
      <c r="F609" s="55">
        <v>5.73</v>
      </c>
      <c r="G609" s="55">
        <v>37.799999999999997</v>
      </c>
      <c r="H609" s="55" t="e">
        <f t="shared" si="57"/>
        <v>#REF!</v>
      </c>
      <c r="I609" s="55">
        <v>7.79</v>
      </c>
      <c r="J609" s="55">
        <f t="shared" si="54"/>
        <v>571.55478809523811</v>
      </c>
      <c r="K609" s="55">
        <f t="shared" si="55"/>
        <v>20.02011303095238</v>
      </c>
      <c r="L609" s="55">
        <f t="shared" si="56"/>
        <v>36.26407857142857</v>
      </c>
      <c r="M609" s="55">
        <f t="shared" si="53"/>
        <v>17.09054139514021</v>
      </c>
    </row>
    <row r="610" spans="1:13" ht="12.75" x14ac:dyDescent="0.2">
      <c r="A610" s="56">
        <v>1970</v>
      </c>
      <c r="B610" s="56">
        <v>2</v>
      </c>
      <c r="C610" s="67">
        <f t="shared" si="52"/>
        <v>25627</v>
      </c>
      <c r="D610" s="55">
        <v>87.16</v>
      </c>
      <c r="E610" s="55">
        <v>3.1666699999999999</v>
      </c>
      <c r="F610" s="55">
        <v>5.68</v>
      </c>
      <c r="G610" s="55">
        <v>38</v>
      </c>
      <c r="H610" s="55" t="e">
        <f t="shared" si="57"/>
        <v>#REF!</v>
      </c>
      <c r="I610" s="55">
        <v>7.24</v>
      </c>
      <c r="J610" s="55">
        <f t="shared" si="54"/>
        <v>548.71577999999988</v>
      </c>
      <c r="K610" s="55">
        <f t="shared" si="55"/>
        <v>19.935770984999994</v>
      </c>
      <c r="L610" s="55">
        <f t="shared" si="56"/>
        <v>35.758439999999993</v>
      </c>
      <c r="M610" s="55">
        <f t="shared" si="53"/>
        <v>16.372586787159854</v>
      </c>
    </row>
    <row r="611" spans="1:13" ht="12.75" x14ac:dyDescent="0.2">
      <c r="A611" s="56">
        <v>1970</v>
      </c>
      <c r="B611" s="56">
        <v>3</v>
      </c>
      <c r="C611" s="67">
        <f t="shared" si="52"/>
        <v>25658</v>
      </c>
      <c r="D611" s="55">
        <v>88.65</v>
      </c>
      <c r="E611" s="55">
        <v>3.17</v>
      </c>
      <c r="F611" s="55">
        <v>5.63</v>
      </c>
      <c r="G611" s="55">
        <v>38.200000000000003</v>
      </c>
      <c r="H611" s="55" t="e">
        <f t="shared" si="57"/>
        <v>#REF!</v>
      </c>
      <c r="I611" s="55">
        <v>7.07</v>
      </c>
      <c r="J611" s="55">
        <f t="shared" si="54"/>
        <v>555.1741060209423</v>
      </c>
      <c r="K611" s="55">
        <f t="shared" si="55"/>
        <v>19.852249476439784</v>
      </c>
      <c r="L611" s="55">
        <f t="shared" si="56"/>
        <v>35.258096073298418</v>
      </c>
      <c r="M611" s="55">
        <f t="shared" si="53"/>
        <v>16.531690813943619</v>
      </c>
    </row>
    <row r="612" spans="1:13" ht="12.75" x14ac:dyDescent="0.2">
      <c r="A612" s="56">
        <v>1970</v>
      </c>
      <c r="B612" s="56">
        <v>4</v>
      </c>
      <c r="C612" s="67">
        <f t="shared" si="52"/>
        <v>25688</v>
      </c>
      <c r="D612" s="55">
        <v>85.95</v>
      </c>
      <c r="E612" s="55">
        <v>3.17333</v>
      </c>
      <c r="F612" s="55">
        <v>5.5933299999999999</v>
      </c>
      <c r="G612" s="55">
        <v>38.5</v>
      </c>
      <c r="H612" s="55" t="e">
        <f t="shared" si="57"/>
        <v>#REF!</v>
      </c>
      <c r="I612" s="55">
        <v>7.39</v>
      </c>
      <c r="J612" s="55">
        <f t="shared" si="54"/>
        <v>534.07097532467526</v>
      </c>
      <c r="K612" s="55">
        <f t="shared" si="55"/>
        <v>19.718248378441555</v>
      </c>
      <c r="L612" s="55">
        <f t="shared" si="56"/>
        <v>34.755499807012981</v>
      </c>
      <c r="M612" s="55">
        <f t="shared" si="53"/>
        <v>15.873067819354059</v>
      </c>
    </row>
    <row r="613" spans="1:13" ht="12.75" x14ac:dyDescent="0.2">
      <c r="A613" s="56">
        <v>1970</v>
      </c>
      <c r="B613" s="56">
        <v>5</v>
      </c>
      <c r="C613" s="67">
        <f t="shared" si="52"/>
        <v>25719</v>
      </c>
      <c r="D613" s="55">
        <v>76.06</v>
      </c>
      <c r="E613" s="55">
        <v>3.1766700000000001</v>
      </c>
      <c r="F613" s="55">
        <v>5.5566700000000004</v>
      </c>
      <c r="G613" s="55">
        <v>38.6</v>
      </c>
      <c r="H613" s="55" t="e">
        <f t="shared" si="57"/>
        <v>#REF!</v>
      </c>
      <c r="I613" s="55">
        <v>7.91</v>
      </c>
      <c r="J613" s="55">
        <f t="shared" si="54"/>
        <v>471.39268756476673</v>
      </c>
      <c r="K613" s="55">
        <f t="shared" si="55"/>
        <v>19.687864959326422</v>
      </c>
      <c r="L613" s="55">
        <f t="shared" si="56"/>
        <v>34.438254078497408</v>
      </c>
      <c r="M613" s="55">
        <f t="shared" si="53"/>
        <v>13.983836060789193</v>
      </c>
    </row>
    <row r="614" spans="1:13" ht="12.75" x14ac:dyDescent="0.2">
      <c r="A614" s="56">
        <v>1970</v>
      </c>
      <c r="B614" s="56">
        <v>6</v>
      </c>
      <c r="C614" s="67">
        <f t="shared" si="52"/>
        <v>25749</v>
      </c>
      <c r="D614" s="55">
        <v>75.59</v>
      </c>
      <c r="E614" s="55">
        <v>3.18</v>
      </c>
      <c r="F614" s="55">
        <v>5.52</v>
      </c>
      <c r="G614" s="55">
        <v>38.799999999999997</v>
      </c>
      <c r="H614" s="55" t="e">
        <f t="shared" si="57"/>
        <v>#REF!</v>
      </c>
      <c r="I614" s="55">
        <v>7.84</v>
      </c>
      <c r="J614" s="55">
        <f t="shared" si="54"/>
        <v>466.06495128865976</v>
      </c>
      <c r="K614" s="55">
        <f t="shared" si="55"/>
        <v>19.606912886597939</v>
      </c>
      <c r="L614" s="55">
        <f t="shared" si="56"/>
        <v>34.034641237113398</v>
      </c>
      <c r="M614" s="55">
        <f t="shared" si="53"/>
        <v>13.799691797725181</v>
      </c>
    </row>
    <row r="615" spans="1:13" ht="12.75" x14ac:dyDescent="0.2">
      <c r="A615" s="56">
        <v>1970</v>
      </c>
      <c r="B615" s="56">
        <v>7</v>
      </c>
      <c r="C615" s="67">
        <f t="shared" si="52"/>
        <v>25780</v>
      </c>
      <c r="D615" s="55">
        <v>75.72</v>
      </c>
      <c r="E615" s="55">
        <v>3.1833300000000002</v>
      </c>
      <c r="F615" s="55">
        <v>5.4666699999999997</v>
      </c>
      <c r="G615" s="55">
        <v>39</v>
      </c>
      <c r="H615" s="55" t="e">
        <f t="shared" si="57"/>
        <v>#REF!</v>
      </c>
      <c r="I615" s="55">
        <v>7.46</v>
      </c>
      <c r="J615" s="55">
        <f t="shared" si="54"/>
        <v>464.47230461538453</v>
      </c>
      <c r="K615" s="55">
        <f t="shared" si="55"/>
        <v>19.52679109153846</v>
      </c>
      <c r="L615" s="55">
        <f t="shared" si="56"/>
        <v>33.532974293076919</v>
      </c>
      <c r="M615" s="55">
        <f t="shared" si="53"/>
        <v>13.726499744359772</v>
      </c>
    </row>
    <row r="616" spans="1:13" ht="12.75" x14ac:dyDescent="0.2">
      <c r="A616" s="56">
        <v>1970</v>
      </c>
      <c r="B616" s="56">
        <v>8</v>
      </c>
      <c r="C616" s="67">
        <f t="shared" si="52"/>
        <v>25811</v>
      </c>
      <c r="D616" s="55">
        <v>77.92</v>
      </c>
      <c r="E616" s="55">
        <v>3.1866699999999999</v>
      </c>
      <c r="F616" s="55">
        <v>5.4133300000000002</v>
      </c>
      <c r="G616" s="55">
        <v>39</v>
      </c>
      <c r="H616" s="55" t="e">
        <f t="shared" si="57"/>
        <v>#REF!</v>
      </c>
      <c r="I616" s="55">
        <v>7.53</v>
      </c>
      <c r="J616" s="55">
        <f t="shared" si="54"/>
        <v>477.96727384615372</v>
      </c>
      <c r="K616" s="55">
        <f t="shared" si="55"/>
        <v>19.547278908461532</v>
      </c>
      <c r="L616" s="55">
        <f t="shared" si="56"/>
        <v>33.205782629999995</v>
      </c>
      <c r="M616" s="55">
        <f t="shared" si="53"/>
        <v>14.100456516815447</v>
      </c>
    </row>
    <row r="617" spans="1:13" ht="12.75" x14ac:dyDescent="0.2">
      <c r="A617" s="56">
        <v>1970</v>
      </c>
      <c r="B617" s="56">
        <v>9</v>
      </c>
      <c r="C617" s="67">
        <f t="shared" si="52"/>
        <v>25841</v>
      </c>
      <c r="D617" s="55">
        <v>82.58</v>
      </c>
      <c r="E617" s="55">
        <v>3.19</v>
      </c>
      <c r="F617" s="55">
        <v>5.36</v>
      </c>
      <c r="G617" s="55">
        <v>39.200000000000003</v>
      </c>
      <c r="H617" s="55" t="e">
        <f t="shared" si="57"/>
        <v>#REF!</v>
      </c>
      <c r="I617" s="55">
        <v>7.39</v>
      </c>
      <c r="J617" s="55">
        <f t="shared" si="54"/>
        <v>503.96762295918353</v>
      </c>
      <c r="K617" s="55">
        <f t="shared" si="55"/>
        <v>19.46787015306122</v>
      </c>
      <c r="L617" s="55">
        <f t="shared" si="56"/>
        <v>32.710904081632648</v>
      </c>
      <c r="M617" s="55">
        <f t="shared" si="53"/>
        <v>14.842661145242225</v>
      </c>
    </row>
    <row r="618" spans="1:13" ht="12.75" x14ac:dyDescent="0.2">
      <c r="A618" s="56">
        <v>1970</v>
      </c>
      <c r="B618" s="56">
        <v>1</v>
      </c>
      <c r="C618" s="67">
        <f t="shared" si="52"/>
        <v>25599</v>
      </c>
      <c r="D618" s="55">
        <v>84.37</v>
      </c>
      <c r="E618" s="55">
        <v>3.17333</v>
      </c>
      <c r="F618" s="55">
        <v>5.2833300000000003</v>
      </c>
      <c r="G618" s="55">
        <v>39.4</v>
      </c>
      <c r="H618" s="55" t="e">
        <f t="shared" si="57"/>
        <v>#REF!</v>
      </c>
      <c r="I618" s="55">
        <v>7.33</v>
      </c>
      <c r="J618" s="55">
        <f t="shared" si="54"/>
        <v>512.27793730964459</v>
      </c>
      <c r="K618" s="55">
        <f t="shared" si="55"/>
        <v>19.267831537309643</v>
      </c>
      <c r="L618" s="55">
        <f t="shared" si="56"/>
        <v>32.079333821573599</v>
      </c>
      <c r="M618" s="55">
        <f t="shared" si="53"/>
        <v>15.064185404089637</v>
      </c>
    </row>
    <row r="619" spans="1:13" ht="12.75" x14ac:dyDescent="0.2">
      <c r="A619" s="56">
        <v>1970</v>
      </c>
      <c r="B619" s="56">
        <v>11</v>
      </c>
      <c r="C619" s="67">
        <f t="shared" si="52"/>
        <v>25902</v>
      </c>
      <c r="D619" s="55">
        <v>84.28</v>
      </c>
      <c r="E619" s="55">
        <v>3.1566700000000001</v>
      </c>
      <c r="F619" s="55">
        <v>5.2066699999999999</v>
      </c>
      <c r="G619" s="55">
        <v>39.6</v>
      </c>
      <c r="H619" s="55" t="e">
        <f t="shared" si="57"/>
        <v>#REF!</v>
      </c>
      <c r="I619" s="55">
        <v>6.84</v>
      </c>
      <c r="J619" s="55">
        <f t="shared" si="54"/>
        <v>509.14697272727267</v>
      </c>
      <c r="K619" s="55">
        <f t="shared" si="55"/>
        <v>19.069873924999996</v>
      </c>
      <c r="L619" s="55">
        <f t="shared" si="56"/>
        <v>31.454203470454537</v>
      </c>
      <c r="M619" s="55">
        <f t="shared" si="53"/>
        <v>14.950761908791735</v>
      </c>
    </row>
    <row r="620" spans="1:13" ht="12.75" x14ac:dyDescent="0.2">
      <c r="A620" s="56">
        <v>1970</v>
      </c>
      <c r="B620" s="56">
        <v>12</v>
      </c>
      <c r="C620" s="67">
        <f t="shared" si="52"/>
        <v>25933</v>
      </c>
      <c r="D620" s="55">
        <v>90.05</v>
      </c>
      <c r="E620" s="55">
        <v>3.14</v>
      </c>
      <c r="F620" s="55">
        <v>5.13</v>
      </c>
      <c r="G620" s="55">
        <v>39.799999999999997</v>
      </c>
      <c r="H620" s="55" t="e">
        <f t="shared" si="57"/>
        <v>#REF!</v>
      </c>
      <c r="I620" s="55">
        <v>6.39</v>
      </c>
      <c r="J620" s="55">
        <f t="shared" si="54"/>
        <v>541.27063944723614</v>
      </c>
      <c r="K620" s="55">
        <f t="shared" si="55"/>
        <v>18.873845728643214</v>
      </c>
      <c r="L620" s="55">
        <f t="shared" si="56"/>
        <v>30.835295728643214</v>
      </c>
      <c r="M620" s="55">
        <f t="shared" si="53"/>
        <v>15.873840687205748</v>
      </c>
    </row>
    <row r="621" spans="1:13" ht="12.75" x14ac:dyDescent="0.2">
      <c r="A621" s="56">
        <v>1971</v>
      </c>
      <c r="B621" s="56">
        <v>1</v>
      </c>
      <c r="C621" s="67">
        <f t="shared" si="52"/>
        <v>25964</v>
      </c>
      <c r="D621" s="55">
        <v>93.49</v>
      </c>
      <c r="E621" s="55">
        <v>3.13</v>
      </c>
      <c r="F621" s="55">
        <v>5.16</v>
      </c>
      <c r="G621" s="55">
        <v>39.799999999999997</v>
      </c>
      <c r="H621" s="55" t="e">
        <f t="shared" si="57"/>
        <v>#REF!</v>
      </c>
      <c r="I621" s="55">
        <v>6.24</v>
      </c>
      <c r="J621" s="55">
        <f t="shared" si="54"/>
        <v>561.94771884422107</v>
      </c>
      <c r="K621" s="55">
        <f t="shared" si="55"/>
        <v>18.813737939698488</v>
      </c>
      <c r="L621" s="55">
        <f t="shared" si="56"/>
        <v>31.015619095477383</v>
      </c>
      <c r="M621" s="55">
        <f t="shared" si="53"/>
        <v>16.461793943491944</v>
      </c>
    </row>
    <row r="622" spans="1:13" ht="12.75" x14ac:dyDescent="0.2">
      <c r="A622" s="56">
        <v>1971</v>
      </c>
      <c r="B622" s="56">
        <v>2</v>
      </c>
      <c r="C622" s="67">
        <f t="shared" si="52"/>
        <v>25992</v>
      </c>
      <c r="D622" s="55">
        <v>97.11</v>
      </c>
      <c r="E622" s="55">
        <v>3.12</v>
      </c>
      <c r="F622" s="55">
        <v>5.19</v>
      </c>
      <c r="G622" s="55">
        <v>39.9</v>
      </c>
      <c r="H622" s="55" t="e">
        <f t="shared" si="57"/>
        <v>#REF!</v>
      </c>
      <c r="I622" s="55">
        <v>6.11</v>
      </c>
      <c r="J622" s="55">
        <f t="shared" si="54"/>
        <v>582.24381428571428</v>
      </c>
      <c r="K622" s="55">
        <f t="shared" si="55"/>
        <v>18.70662857142857</v>
      </c>
      <c r="L622" s="55">
        <f t="shared" si="56"/>
        <v>31.11775714285714</v>
      </c>
      <c r="M622" s="55">
        <f t="shared" si="53"/>
        <v>17.034534781502135</v>
      </c>
    </row>
    <row r="623" spans="1:13" ht="12.75" x14ac:dyDescent="0.2">
      <c r="A623" s="56">
        <v>1971</v>
      </c>
      <c r="B623" s="56">
        <v>3</v>
      </c>
      <c r="C623" s="67">
        <f t="shared" si="52"/>
        <v>26023</v>
      </c>
      <c r="D623" s="55">
        <v>99.6</v>
      </c>
      <c r="E623" s="55">
        <v>3.11</v>
      </c>
      <c r="F623" s="55">
        <v>5.22</v>
      </c>
      <c r="G623" s="55">
        <v>40</v>
      </c>
      <c r="H623" s="55" t="e">
        <f t="shared" si="57"/>
        <v>#REF!</v>
      </c>
      <c r="I623" s="55">
        <v>5.7</v>
      </c>
      <c r="J623" s="55">
        <f t="shared" si="54"/>
        <v>595.68020999999987</v>
      </c>
      <c r="K623" s="55">
        <f t="shared" si="55"/>
        <v>18.600054749999995</v>
      </c>
      <c r="L623" s="55">
        <f t="shared" si="56"/>
        <v>31.219384499999997</v>
      </c>
      <c r="M623" s="55">
        <f t="shared" si="53"/>
        <v>17.402902607188885</v>
      </c>
    </row>
    <row r="624" spans="1:13" ht="12.75" x14ac:dyDescent="0.2">
      <c r="A624" s="56">
        <v>1971</v>
      </c>
      <c r="B624" s="56">
        <v>4</v>
      </c>
      <c r="C624" s="67">
        <f t="shared" si="52"/>
        <v>26053</v>
      </c>
      <c r="D624" s="55">
        <v>103</v>
      </c>
      <c r="E624" s="55">
        <v>3.1066699999999998</v>
      </c>
      <c r="F624" s="55">
        <v>5.2533300000000001</v>
      </c>
      <c r="G624" s="55">
        <v>40.1</v>
      </c>
      <c r="H624" s="55" t="e">
        <f t="shared" si="57"/>
        <v>#REF!</v>
      </c>
      <c r="I624" s="55">
        <v>5.83</v>
      </c>
      <c r="J624" s="55">
        <f t="shared" si="54"/>
        <v>614.47847880299241</v>
      </c>
      <c r="K624" s="55">
        <f t="shared" si="55"/>
        <v>18.533804424688274</v>
      </c>
      <c r="L624" s="55">
        <f t="shared" si="56"/>
        <v>31.340371136408969</v>
      </c>
      <c r="M624" s="55">
        <f t="shared" si="53"/>
        <v>17.924110447959613</v>
      </c>
    </row>
    <row r="625" spans="1:13" ht="12.75" x14ac:dyDescent="0.2">
      <c r="A625" s="56">
        <v>1971</v>
      </c>
      <c r="B625" s="56">
        <v>5</v>
      </c>
      <c r="C625" s="67">
        <f t="shared" si="52"/>
        <v>26084</v>
      </c>
      <c r="D625" s="55">
        <v>101.6</v>
      </c>
      <c r="E625" s="55">
        <v>3.1033300000000001</v>
      </c>
      <c r="F625" s="55">
        <v>5.28667</v>
      </c>
      <c r="G625" s="55">
        <v>40.299999999999997</v>
      </c>
      <c r="H625" s="55" t="e">
        <f t="shared" si="57"/>
        <v>#REF!</v>
      </c>
      <c r="I625" s="55">
        <v>6.39</v>
      </c>
      <c r="J625" s="55">
        <f t="shared" si="54"/>
        <v>603.11827295285354</v>
      </c>
      <c r="K625" s="55">
        <f t="shared" si="55"/>
        <v>18.421998326799006</v>
      </c>
      <c r="L625" s="55">
        <f t="shared" si="56"/>
        <v>31.382748819602973</v>
      </c>
      <c r="M625" s="55">
        <f t="shared" si="53"/>
        <v>17.564153279699386</v>
      </c>
    </row>
    <row r="626" spans="1:13" ht="12.75" x14ac:dyDescent="0.2">
      <c r="A626" s="56">
        <v>1971</v>
      </c>
      <c r="B626" s="56">
        <v>6</v>
      </c>
      <c r="C626" s="67">
        <f t="shared" si="52"/>
        <v>26114</v>
      </c>
      <c r="D626" s="55">
        <v>99.72</v>
      </c>
      <c r="E626" s="55">
        <v>3.1</v>
      </c>
      <c r="F626" s="55">
        <v>5.32</v>
      </c>
      <c r="G626" s="55">
        <v>40.6</v>
      </c>
      <c r="H626" s="55" t="e">
        <f t="shared" si="57"/>
        <v>#REF!</v>
      </c>
      <c r="I626" s="55">
        <v>6.52</v>
      </c>
      <c r="J626" s="55">
        <f t="shared" si="54"/>
        <v>587.58413497536935</v>
      </c>
      <c r="K626" s="55">
        <f t="shared" si="55"/>
        <v>18.266253694581277</v>
      </c>
      <c r="L626" s="55">
        <f t="shared" si="56"/>
        <v>31.347248275862064</v>
      </c>
      <c r="M626" s="55">
        <f t="shared" si="53"/>
        <v>17.083166880070713</v>
      </c>
    </row>
    <row r="627" spans="1:13" ht="12.75" x14ac:dyDescent="0.2">
      <c r="A627" s="56">
        <v>1971</v>
      </c>
      <c r="B627" s="56">
        <v>7</v>
      </c>
      <c r="C627" s="67">
        <f t="shared" si="52"/>
        <v>26145</v>
      </c>
      <c r="D627" s="55">
        <v>99</v>
      </c>
      <c r="E627" s="55">
        <v>3.09667</v>
      </c>
      <c r="F627" s="55">
        <v>5.3566700000000003</v>
      </c>
      <c r="G627" s="55">
        <v>40.700000000000003</v>
      </c>
      <c r="H627" s="55" t="e">
        <f t="shared" si="57"/>
        <v>#REF!</v>
      </c>
      <c r="I627" s="55">
        <v>6.73</v>
      </c>
      <c r="J627" s="55">
        <f t="shared" si="54"/>
        <v>581.90837837837819</v>
      </c>
      <c r="K627" s="55">
        <f t="shared" si="55"/>
        <v>18.201800182555278</v>
      </c>
      <c r="L627" s="55">
        <f t="shared" si="56"/>
        <v>31.485769224324319</v>
      </c>
      <c r="M627" s="55">
        <f t="shared" si="53"/>
        <v>16.889414708693359</v>
      </c>
    </row>
    <row r="628" spans="1:13" ht="12.75" x14ac:dyDescent="0.2">
      <c r="A628" s="56">
        <v>1971</v>
      </c>
      <c r="B628" s="56">
        <v>8</v>
      </c>
      <c r="C628" s="67">
        <f t="shared" si="52"/>
        <v>26176</v>
      </c>
      <c r="D628" s="55">
        <v>97.24</v>
      </c>
      <c r="E628" s="55">
        <v>3.0933299999999999</v>
      </c>
      <c r="F628" s="55">
        <v>5.3933299999999997</v>
      </c>
      <c r="G628" s="55">
        <v>40.799999999999997</v>
      </c>
      <c r="H628" s="55" t="e">
        <f t="shared" si="57"/>
        <v>#REF!</v>
      </c>
      <c r="I628" s="55">
        <v>6.58</v>
      </c>
      <c r="J628" s="55">
        <f t="shared" si="54"/>
        <v>570.16244999999992</v>
      </c>
      <c r="K628" s="55">
        <f t="shared" si="55"/>
        <v>18.137603984558822</v>
      </c>
      <c r="L628" s="55">
        <f t="shared" si="56"/>
        <v>31.623552513970584</v>
      </c>
      <c r="M628" s="55">
        <f t="shared" si="53"/>
        <v>16.51944944305157</v>
      </c>
    </row>
    <row r="629" spans="1:13" ht="12.75" x14ac:dyDescent="0.2">
      <c r="A629" s="56">
        <v>1971</v>
      </c>
      <c r="B629" s="56">
        <v>9</v>
      </c>
      <c r="C629" s="67">
        <f t="shared" si="52"/>
        <v>26206</v>
      </c>
      <c r="D629" s="55">
        <v>99.4</v>
      </c>
      <c r="E629" s="55">
        <v>3.09</v>
      </c>
      <c r="F629" s="55">
        <v>5.43</v>
      </c>
      <c r="G629" s="55">
        <v>40.799999999999997</v>
      </c>
      <c r="H629" s="55" t="e">
        <f t="shared" si="57"/>
        <v>#REF!</v>
      </c>
      <c r="I629" s="55">
        <v>6.14</v>
      </c>
      <c r="J629" s="55">
        <f t="shared" si="54"/>
        <v>582.82751470588232</v>
      </c>
      <c r="K629" s="55">
        <f t="shared" si="55"/>
        <v>18.118078676470585</v>
      </c>
      <c r="L629" s="55">
        <f t="shared" si="56"/>
        <v>31.838565441176463</v>
      </c>
      <c r="M629" s="55">
        <f t="shared" si="53"/>
        <v>16.856792547836005</v>
      </c>
    </row>
    <row r="630" spans="1:13" ht="12.75" x14ac:dyDescent="0.2">
      <c r="A630" s="56">
        <v>1971</v>
      </c>
      <c r="B630" s="56">
        <v>1</v>
      </c>
      <c r="C630" s="67">
        <f t="shared" si="52"/>
        <v>25964</v>
      </c>
      <c r="D630" s="55">
        <v>97.29</v>
      </c>
      <c r="E630" s="55">
        <v>3.0833300000000001</v>
      </c>
      <c r="F630" s="55">
        <v>5.52</v>
      </c>
      <c r="G630" s="55">
        <v>40.9</v>
      </c>
      <c r="H630" s="55" t="e">
        <f t="shared" si="57"/>
        <v>#REF!</v>
      </c>
      <c r="I630" s="55">
        <v>5.93</v>
      </c>
      <c r="J630" s="55">
        <f t="shared" si="54"/>
        <v>569.06086577017106</v>
      </c>
      <c r="K630" s="55">
        <f t="shared" si="55"/>
        <v>18.034766566503663</v>
      </c>
      <c r="L630" s="55">
        <f t="shared" si="56"/>
        <v>32.287141320293394</v>
      </c>
      <c r="M630" s="55">
        <f t="shared" si="53"/>
        <v>16.428862709159471</v>
      </c>
    </row>
    <row r="631" spans="1:13" ht="12.75" x14ac:dyDescent="0.2">
      <c r="A631" s="56">
        <v>1971</v>
      </c>
      <c r="B631" s="56">
        <v>11</v>
      </c>
      <c r="C631" s="67">
        <f t="shared" si="52"/>
        <v>26267</v>
      </c>
      <c r="D631" s="55">
        <v>92.78</v>
      </c>
      <c r="E631" s="55">
        <v>3.07667</v>
      </c>
      <c r="F631" s="55">
        <v>5.61</v>
      </c>
      <c r="G631" s="55">
        <v>40.9</v>
      </c>
      <c r="H631" s="55" t="e">
        <f t="shared" si="57"/>
        <v>#REF!</v>
      </c>
      <c r="I631" s="55">
        <v>5.81</v>
      </c>
      <c r="J631" s="55">
        <f t="shared" si="54"/>
        <v>542.68133545232263</v>
      </c>
      <c r="K631" s="55">
        <f t="shared" si="55"/>
        <v>17.995811428606356</v>
      </c>
      <c r="L631" s="55">
        <f t="shared" si="56"/>
        <v>32.813562102689488</v>
      </c>
      <c r="M631" s="55">
        <f t="shared" si="53"/>
        <v>15.638712654326646</v>
      </c>
    </row>
    <row r="632" spans="1:13" ht="12.75" x14ac:dyDescent="0.2">
      <c r="A632" s="56">
        <v>1971</v>
      </c>
      <c r="B632" s="56">
        <v>12</v>
      </c>
      <c r="C632" s="67">
        <f t="shared" si="52"/>
        <v>26298</v>
      </c>
      <c r="D632" s="55">
        <v>99.17</v>
      </c>
      <c r="E632" s="55">
        <v>3.07</v>
      </c>
      <c r="F632" s="55">
        <v>5.7</v>
      </c>
      <c r="G632" s="55">
        <v>41.1</v>
      </c>
      <c r="H632" s="55" t="e">
        <f t="shared" si="57"/>
        <v>#REF!</v>
      </c>
      <c r="I632" s="55">
        <v>5.93</v>
      </c>
      <c r="J632" s="55">
        <f t="shared" si="54"/>
        <v>577.23454817518234</v>
      </c>
      <c r="K632" s="55">
        <f t="shared" si="55"/>
        <v>17.869416788321164</v>
      </c>
      <c r="L632" s="55">
        <f t="shared" si="56"/>
        <v>33.177744525547439</v>
      </c>
      <c r="M632" s="55">
        <f t="shared" si="53"/>
        <v>16.603557212925335</v>
      </c>
    </row>
    <row r="633" spans="1:13" ht="12.75" x14ac:dyDescent="0.2">
      <c r="A633" s="56">
        <v>1972</v>
      </c>
      <c r="B633" s="56">
        <v>1</v>
      </c>
      <c r="C633" s="67">
        <f t="shared" si="52"/>
        <v>26329</v>
      </c>
      <c r="D633" s="55">
        <v>103.3</v>
      </c>
      <c r="E633" s="55">
        <v>3.07</v>
      </c>
      <c r="F633" s="55">
        <v>5.7366700000000002</v>
      </c>
      <c r="G633" s="55">
        <v>41.1</v>
      </c>
      <c r="H633" s="55" t="e">
        <f t="shared" si="57"/>
        <v>#REF!</v>
      </c>
      <c r="I633" s="55">
        <v>5.95</v>
      </c>
      <c r="J633" s="55">
        <f t="shared" si="54"/>
        <v>601.27386131386845</v>
      </c>
      <c r="K633" s="55">
        <f t="shared" si="55"/>
        <v>17.869416788321164</v>
      </c>
      <c r="L633" s="55">
        <f t="shared" si="56"/>
        <v>33.39118801532846</v>
      </c>
      <c r="M633" s="55">
        <f t="shared" si="53"/>
        <v>17.262996797035175</v>
      </c>
    </row>
    <row r="634" spans="1:13" ht="12.75" x14ac:dyDescent="0.2">
      <c r="A634" s="56">
        <v>1972</v>
      </c>
      <c r="B634" s="56">
        <v>2</v>
      </c>
      <c r="C634" s="67">
        <f t="shared" si="52"/>
        <v>26358</v>
      </c>
      <c r="D634" s="55">
        <v>105.2</v>
      </c>
      <c r="E634" s="55">
        <v>3.07</v>
      </c>
      <c r="F634" s="55">
        <v>5.7733299999999996</v>
      </c>
      <c r="G634" s="55">
        <v>41.3</v>
      </c>
      <c r="H634" s="55" t="e">
        <f t="shared" si="57"/>
        <v>#REF!</v>
      </c>
      <c r="I634" s="55">
        <v>6.08</v>
      </c>
      <c r="J634" s="55">
        <f t="shared" si="54"/>
        <v>609.36781598062953</v>
      </c>
      <c r="K634" s="55">
        <f t="shared" si="55"/>
        <v>17.782882082324452</v>
      </c>
      <c r="L634" s="55">
        <f t="shared" si="56"/>
        <v>33.441839287409195</v>
      </c>
      <c r="M634" s="55">
        <f t="shared" si="53"/>
        <v>17.464147605486172</v>
      </c>
    </row>
    <row r="635" spans="1:13" ht="12.75" x14ac:dyDescent="0.2">
      <c r="A635" s="56">
        <v>1972</v>
      </c>
      <c r="B635" s="56">
        <v>3</v>
      </c>
      <c r="C635" s="67">
        <f t="shared" si="52"/>
        <v>26389</v>
      </c>
      <c r="D635" s="55">
        <v>107.7</v>
      </c>
      <c r="E635" s="55">
        <v>3.07</v>
      </c>
      <c r="F635" s="55">
        <v>5.81</v>
      </c>
      <c r="G635" s="55">
        <v>41.4</v>
      </c>
      <c r="H635" s="55" t="e">
        <f t="shared" si="57"/>
        <v>#REF!</v>
      </c>
      <c r="I635" s="55">
        <v>6.07</v>
      </c>
      <c r="J635" s="55">
        <f t="shared" si="54"/>
        <v>622.34210869565209</v>
      </c>
      <c r="K635" s="55">
        <f t="shared" si="55"/>
        <v>17.739928260869561</v>
      </c>
      <c r="L635" s="55">
        <f t="shared" si="56"/>
        <v>33.572958695652169</v>
      </c>
      <c r="M635" s="55">
        <f t="shared" si="53"/>
        <v>17.805643849614945</v>
      </c>
    </row>
    <row r="636" spans="1:13" ht="12.75" x14ac:dyDescent="0.2">
      <c r="A636" s="56">
        <v>1972</v>
      </c>
      <c r="B636" s="56">
        <v>4</v>
      </c>
      <c r="C636" s="67">
        <f t="shared" si="52"/>
        <v>26419</v>
      </c>
      <c r="D636" s="55">
        <v>108.8</v>
      </c>
      <c r="E636" s="55">
        <v>3.07</v>
      </c>
      <c r="F636" s="55">
        <v>5.8633300000000004</v>
      </c>
      <c r="G636" s="55">
        <v>41.5</v>
      </c>
      <c r="H636" s="55" t="e">
        <f t="shared" si="57"/>
        <v>#REF!</v>
      </c>
      <c r="I636" s="55">
        <v>6.19</v>
      </c>
      <c r="J636" s="55">
        <f t="shared" si="54"/>
        <v>627.18349879518053</v>
      </c>
      <c r="K636" s="55">
        <f t="shared" si="55"/>
        <v>17.697181445783126</v>
      </c>
      <c r="L636" s="55">
        <f t="shared" si="56"/>
        <v>33.799483676385542</v>
      </c>
      <c r="M636" s="55">
        <f t="shared" si="53"/>
        <v>17.915161678498297</v>
      </c>
    </row>
    <row r="637" spans="1:13" ht="12.75" x14ac:dyDescent="0.2">
      <c r="A637" s="56">
        <v>1972</v>
      </c>
      <c r="B637" s="56">
        <v>5</v>
      </c>
      <c r="C637" s="67">
        <f t="shared" si="52"/>
        <v>26450</v>
      </c>
      <c r="D637" s="55">
        <v>107.7</v>
      </c>
      <c r="E637" s="55">
        <v>3.07</v>
      </c>
      <c r="F637" s="55">
        <v>5.9166699999999999</v>
      </c>
      <c r="G637" s="55">
        <v>41.6</v>
      </c>
      <c r="H637" s="55" t="e">
        <f t="shared" si="57"/>
        <v>#REF!</v>
      </c>
      <c r="I637" s="55">
        <v>6.13</v>
      </c>
      <c r="J637" s="55">
        <f t="shared" si="54"/>
        <v>619.35007932692292</v>
      </c>
      <c r="K637" s="55">
        <f t="shared" si="55"/>
        <v>17.654640144230765</v>
      </c>
      <c r="L637" s="55">
        <f t="shared" si="56"/>
        <v>34.02497710168268</v>
      </c>
      <c r="M637" s="55">
        <f t="shared" si="53"/>
        <v>17.662646200372556</v>
      </c>
    </row>
    <row r="638" spans="1:13" ht="12.75" x14ac:dyDescent="0.2">
      <c r="A638" s="56">
        <v>1972</v>
      </c>
      <c r="B638" s="56">
        <v>6</v>
      </c>
      <c r="C638" s="67">
        <f t="shared" ref="C638:C701" si="58">EOMONTH(DATE(A638,B638,1),0)</f>
        <v>26480</v>
      </c>
      <c r="D638" s="55">
        <v>108</v>
      </c>
      <c r="E638" s="55">
        <v>3.07</v>
      </c>
      <c r="F638" s="55">
        <v>5.97</v>
      </c>
      <c r="G638" s="55">
        <v>41.7</v>
      </c>
      <c r="H638" s="55" t="e">
        <f t="shared" si="57"/>
        <v>#REF!</v>
      </c>
      <c r="I638" s="55">
        <v>6.11</v>
      </c>
      <c r="J638" s="55">
        <f t="shared" si="54"/>
        <v>619.5858992805754</v>
      </c>
      <c r="K638" s="55">
        <f t="shared" si="55"/>
        <v>17.612302877697836</v>
      </c>
      <c r="L638" s="55">
        <f t="shared" si="56"/>
        <v>34.249331654676254</v>
      </c>
      <c r="M638" s="55">
        <f t="shared" si="53"/>
        <v>17.640857315740259</v>
      </c>
    </row>
    <row r="639" spans="1:13" ht="12.75" x14ac:dyDescent="0.2">
      <c r="A639" s="56">
        <v>1972</v>
      </c>
      <c r="B639" s="56">
        <v>7</v>
      </c>
      <c r="C639" s="67">
        <f t="shared" si="58"/>
        <v>26511</v>
      </c>
      <c r="D639" s="55">
        <v>107.2</v>
      </c>
      <c r="E639" s="55">
        <v>3.0733299999999999</v>
      </c>
      <c r="F639" s="55">
        <v>6.0266700000000002</v>
      </c>
      <c r="G639" s="55">
        <v>41.9</v>
      </c>
      <c r="H639" s="55" t="e">
        <f t="shared" si="57"/>
        <v>#REF!</v>
      </c>
      <c r="I639" s="55">
        <v>6.11</v>
      </c>
      <c r="J639" s="55">
        <f t="shared" si="54"/>
        <v>612.06083054892599</v>
      </c>
      <c r="K639" s="55">
        <f t="shared" si="55"/>
        <v>17.547247316706439</v>
      </c>
      <c r="L639" s="55">
        <f t="shared" si="56"/>
        <v>34.409409007875894</v>
      </c>
      <c r="M639" s="55">
        <f t="shared" si="53"/>
        <v>17.398690031138177</v>
      </c>
    </row>
    <row r="640" spans="1:13" ht="12.75" x14ac:dyDescent="0.2">
      <c r="A640" s="56">
        <v>1972</v>
      </c>
      <c r="B640" s="56">
        <v>8</v>
      </c>
      <c r="C640" s="67">
        <f t="shared" si="58"/>
        <v>26542</v>
      </c>
      <c r="D640" s="55">
        <v>111</v>
      </c>
      <c r="E640" s="55">
        <v>3.07667</v>
      </c>
      <c r="F640" s="55">
        <v>6.0833300000000001</v>
      </c>
      <c r="G640" s="55">
        <v>42</v>
      </c>
      <c r="H640" s="55" t="e">
        <f t="shared" si="57"/>
        <v>#REF!</v>
      </c>
      <c r="I640" s="55">
        <v>6.21</v>
      </c>
      <c r="J640" s="55">
        <f t="shared" si="54"/>
        <v>632.24807142857128</v>
      </c>
      <c r="K640" s="55">
        <f t="shared" si="55"/>
        <v>17.52449255785714</v>
      </c>
      <c r="L640" s="55">
        <f t="shared" si="56"/>
        <v>34.650213156428563</v>
      </c>
      <c r="M640" s="55">
        <f t="shared" si="53"/>
        <v>17.943404688029801</v>
      </c>
    </row>
    <row r="641" spans="1:13" ht="12.75" x14ac:dyDescent="0.2">
      <c r="A641" s="56">
        <v>1972</v>
      </c>
      <c r="B641" s="56">
        <v>9</v>
      </c>
      <c r="C641" s="67">
        <f t="shared" si="58"/>
        <v>26572</v>
      </c>
      <c r="D641" s="55">
        <v>109.4</v>
      </c>
      <c r="E641" s="55">
        <v>3.08</v>
      </c>
      <c r="F641" s="55">
        <v>6.14</v>
      </c>
      <c r="G641" s="55">
        <v>42.1</v>
      </c>
      <c r="H641" s="55" t="e">
        <f t="shared" si="57"/>
        <v>#REF!</v>
      </c>
      <c r="I641" s="55">
        <v>6.55</v>
      </c>
      <c r="J641" s="55">
        <f t="shared" si="54"/>
        <v>621.654456057007</v>
      </c>
      <c r="K641" s="55">
        <f t="shared" si="55"/>
        <v>17.501789073634203</v>
      </c>
      <c r="L641" s="55">
        <f t="shared" si="56"/>
        <v>34.889930166270773</v>
      </c>
      <c r="M641" s="55">
        <f t="shared" ref="M641:M704" si="59">J641/AVERAGE(L521:L640)</f>
        <v>17.613854552912116</v>
      </c>
    </row>
    <row r="642" spans="1:13" ht="12.75" x14ac:dyDescent="0.2">
      <c r="A642" s="56">
        <v>1972</v>
      </c>
      <c r="B642" s="56">
        <v>1</v>
      </c>
      <c r="C642" s="67">
        <f t="shared" si="58"/>
        <v>26329</v>
      </c>
      <c r="D642" s="55">
        <v>109.6</v>
      </c>
      <c r="E642" s="55">
        <v>3.1033300000000001</v>
      </c>
      <c r="F642" s="55">
        <v>6.2333299999999996</v>
      </c>
      <c r="G642" s="55">
        <v>42.3</v>
      </c>
      <c r="H642" s="55" t="e">
        <f t="shared" si="57"/>
        <v>#REF!</v>
      </c>
      <c r="I642" s="55">
        <v>6.48</v>
      </c>
      <c r="J642" s="55">
        <f t="shared" si="54"/>
        <v>619.8462978723403</v>
      </c>
      <c r="K642" s="55">
        <f t="shared" si="55"/>
        <v>17.550981857446807</v>
      </c>
      <c r="L642" s="55">
        <f t="shared" si="56"/>
        <v>35.252796751063819</v>
      </c>
      <c r="M642" s="55">
        <f t="shared" si="59"/>
        <v>17.533183854158558</v>
      </c>
    </row>
    <row r="643" spans="1:13" ht="12.75" x14ac:dyDescent="0.2">
      <c r="A643" s="56">
        <v>1972</v>
      </c>
      <c r="B643" s="56">
        <v>11</v>
      </c>
      <c r="C643" s="67">
        <f t="shared" si="58"/>
        <v>26633</v>
      </c>
      <c r="D643" s="55">
        <v>115.1</v>
      </c>
      <c r="E643" s="55">
        <v>3.1266699999999998</v>
      </c>
      <c r="F643" s="55">
        <v>6.32667</v>
      </c>
      <c r="G643" s="55">
        <v>42.4</v>
      </c>
      <c r="H643" s="55" t="e">
        <f t="shared" si="57"/>
        <v>#REF!</v>
      </c>
      <c r="I643" s="55">
        <v>6.28</v>
      </c>
      <c r="J643" s="55">
        <f t="shared" si="54"/>
        <v>649.41645990566019</v>
      </c>
      <c r="K643" s="55">
        <f t="shared" si="55"/>
        <v>17.64127682617924</v>
      </c>
      <c r="L643" s="55">
        <f t="shared" si="56"/>
        <v>35.696295694103767</v>
      </c>
      <c r="M643" s="55">
        <f t="shared" si="59"/>
        <v>18.33889471496806</v>
      </c>
    </row>
    <row r="644" spans="1:13" ht="12.75" x14ac:dyDescent="0.2">
      <c r="A644" s="56">
        <v>1972</v>
      </c>
      <c r="B644" s="56">
        <v>12</v>
      </c>
      <c r="C644" s="67">
        <f t="shared" si="58"/>
        <v>26664</v>
      </c>
      <c r="D644" s="55">
        <v>117.5</v>
      </c>
      <c r="E644" s="55">
        <v>3.15</v>
      </c>
      <c r="F644" s="55">
        <v>6.42</v>
      </c>
      <c r="G644" s="55">
        <v>42.5</v>
      </c>
      <c r="H644" s="55" t="e">
        <f t="shared" si="57"/>
        <v>#REF!</v>
      </c>
      <c r="I644" s="55">
        <v>6.36</v>
      </c>
      <c r="J644" s="55">
        <f t="shared" si="54"/>
        <v>661.39782352941165</v>
      </c>
      <c r="K644" s="55">
        <f t="shared" si="55"/>
        <v>17.73109058823529</v>
      </c>
      <c r="L644" s="55">
        <f t="shared" si="56"/>
        <v>36.137651294117639</v>
      </c>
      <c r="M644" s="55">
        <f t="shared" si="59"/>
        <v>18.645719442073684</v>
      </c>
    </row>
    <row r="645" spans="1:13" ht="12.75" x14ac:dyDescent="0.2">
      <c r="A645" s="56">
        <v>1973</v>
      </c>
      <c r="B645" s="56">
        <v>1</v>
      </c>
      <c r="C645" s="67">
        <f t="shared" si="58"/>
        <v>26695</v>
      </c>
      <c r="D645" s="55">
        <v>118.4</v>
      </c>
      <c r="E645" s="55">
        <v>3.1566700000000001</v>
      </c>
      <c r="F645" s="55">
        <v>6.5466699999999998</v>
      </c>
      <c r="G645" s="55">
        <v>42.6</v>
      </c>
      <c r="H645" s="55" t="e">
        <f t="shared" si="57"/>
        <v>#REF!</v>
      </c>
      <c r="I645" s="55">
        <v>6.46</v>
      </c>
      <c r="J645" s="55">
        <f t="shared" si="54"/>
        <v>664.89938028169001</v>
      </c>
      <c r="K645" s="55">
        <f t="shared" si="55"/>
        <v>17.726925057042251</v>
      </c>
      <c r="L645" s="55">
        <f t="shared" si="56"/>
        <v>36.764162380985901</v>
      </c>
      <c r="M645" s="55">
        <f t="shared" si="59"/>
        <v>18.71253046730244</v>
      </c>
    </row>
    <row r="646" spans="1:13" ht="12.75" x14ac:dyDescent="0.2">
      <c r="A646" s="56">
        <v>1973</v>
      </c>
      <c r="B646" s="56">
        <v>2</v>
      </c>
      <c r="C646" s="67">
        <f t="shared" si="58"/>
        <v>26723</v>
      </c>
      <c r="D646" s="55">
        <v>114.2</v>
      </c>
      <c r="E646" s="55">
        <v>3.1633300000000002</v>
      </c>
      <c r="F646" s="55">
        <v>6.67333</v>
      </c>
      <c r="G646" s="55">
        <v>42.9</v>
      </c>
      <c r="H646" s="55" t="e">
        <f t="shared" si="57"/>
        <v>#REF!</v>
      </c>
      <c r="I646" s="55">
        <v>6.64</v>
      </c>
      <c r="J646" s="55">
        <f t="shared" si="54"/>
        <v>636.8287132867132</v>
      </c>
      <c r="K646" s="55">
        <f t="shared" si="55"/>
        <v>17.640099593706292</v>
      </c>
      <c r="L646" s="55">
        <f t="shared" si="56"/>
        <v>37.213381411888108</v>
      </c>
      <c r="M646" s="55">
        <f t="shared" si="59"/>
        <v>17.889889599193758</v>
      </c>
    </row>
    <row r="647" spans="1:13" ht="12.75" x14ac:dyDescent="0.2">
      <c r="A647" s="56">
        <v>1973</v>
      </c>
      <c r="B647" s="56">
        <v>3</v>
      </c>
      <c r="C647" s="67">
        <f t="shared" si="58"/>
        <v>26754</v>
      </c>
      <c r="D647" s="55">
        <v>112.4</v>
      </c>
      <c r="E647" s="55">
        <v>3.17</v>
      </c>
      <c r="F647" s="55">
        <v>6.8</v>
      </c>
      <c r="G647" s="55">
        <v>43.3</v>
      </c>
      <c r="H647" s="55" t="e">
        <f t="shared" si="57"/>
        <v>#REF!</v>
      </c>
      <c r="I647" s="55">
        <v>6.71</v>
      </c>
      <c r="J647" s="55">
        <f t="shared" si="54"/>
        <v>621.00091454965354</v>
      </c>
      <c r="K647" s="55">
        <f t="shared" si="55"/>
        <v>17.513993764434176</v>
      </c>
      <c r="L647" s="55">
        <f t="shared" si="56"/>
        <v>37.569450346420318</v>
      </c>
      <c r="M647" s="55">
        <f t="shared" si="59"/>
        <v>17.412142058290343</v>
      </c>
    </row>
    <row r="648" spans="1:13" ht="12.75" x14ac:dyDescent="0.2">
      <c r="A648" s="56">
        <v>1973</v>
      </c>
      <c r="B648" s="56">
        <v>4</v>
      </c>
      <c r="C648" s="67">
        <f t="shared" si="58"/>
        <v>26784</v>
      </c>
      <c r="D648" s="55">
        <v>110.3</v>
      </c>
      <c r="E648" s="55">
        <v>3.1866699999999999</v>
      </c>
      <c r="F648" s="55">
        <v>6.9433299999999996</v>
      </c>
      <c r="G648" s="55">
        <v>43.6</v>
      </c>
      <c r="H648" s="55" t="e">
        <f t="shared" si="57"/>
        <v>#REF!</v>
      </c>
      <c r="I648" s="55">
        <v>6.67</v>
      </c>
      <c r="J648" s="55">
        <f t="shared" si="54"/>
        <v>605.20547477064213</v>
      </c>
      <c r="K648" s="55">
        <f t="shared" si="55"/>
        <v>17.48495131720183</v>
      </c>
      <c r="L648" s="55">
        <f t="shared" si="56"/>
        <v>38.097382857110077</v>
      </c>
      <c r="M648" s="55">
        <f t="shared" si="59"/>
        <v>16.93574006605083</v>
      </c>
    </row>
    <row r="649" spans="1:13" ht="12.75" x14ac:dyDescent="0.2">
      <c r="A649" s="56">
        <v>1973</v>
      </c>
      <c r="B649" s="56">
        <v>5</v>
      </c>
      <c r="C649" s="67">
        <f t="shared" si="58"/>
        <v>26815</v>
      </c>
      <c r="D649" s="55">
        <v>107.2</v>
      </c>
      <c r="E649" s="55">
        <v>3.2033299999999998</v>
      </c>
      <c r="F649" s="55">
        <v>7.0866699999999998</v>
      </c>
      <c r="G649" s="55">
        <v>43.9</v>
      </c>
      <c r="H649" s="55" t="e">
        <f t="shared" si="57"/>
        <v>#REF!</v>
      </c>
      <c r="I649" s="55">
        <v>6.85</v>
      </c>
      <c r="J649" s="55">
        <f t="shared" ref="J649:J712" si="60">D649*$G$1144/G649</f>
        <v>584.17651025056944</v>
      </c>
      <c r="K649" s="55">
        <f t="shared" ref="K649:K712" si="61">E649*$G$1144/G649</f>
        <v>17.456251311389519</v>
      </c>
      <c r="L649" s="55">
        <f t="shared" ref="L649:L712" si="62">F649*$G$1144/G649</f>
        <v>38.618154383371291</v>
      </c>
      <c r="M649" s="55">
        <f t="shared" si="59"/>
        <v>16.31433875966858</v>
      </c>
    </row>
    <row r="650" spans="1:13" ht="12.75" x14ac:dyDescent="0.2">
      <c r="A650" s="56">
        <v>1973</v>
      </c>
      <c r="B650" s="56">
        <v>6</v>
      </c>
      <c r="C650" s="67">
        <f t="shared" si="58"/>
        <v>26845</v>
      </c>
      <c r="D650" s="55">
        <v>104.8</v>
      </c>
      <c r="E650" s="55">
        <v>3.22</v>
      </c>
      <c r="F650" s="55">
        <v>7.23</v>
      </c>
      <c r="G650" s="55">
        <v>44.2</v>
      </c>
      <c r="H650" s="55" t="e">
        <f t="shared" ref="H650:H713" si="63">H649+1/12</f>
        <v>#REF!</v>
      </c>
      <c r="I650" s="55">
        <v>6.9</v>
      </c>
      <c r="J650" s="55">
        <f t="shared" si="60"/>
        <v>567.22170135746592</v>
      </c>
      <c r="K650" s="55">
        <f t="shared" si="61"/>
        <v>17.427995022624433</v>
      </c>
      <c r="L650" s="55">
        <f t="shared" si="62"/>
        <v>39.131802488687775</v>
      </c>
      <c r="M650" s="55">
        <f t="shared" si="59"/>
        <v>15.808323047681979</v>
      </c>
    </row>
    <row r="651" spans="1:13" ht="12.75" x14ac:dyDescent="0.2">
      <c r="A651" s="56">
        <v>1973</v>
      </c>
      <c r="B651" s="56">
        <v>7</v>
      </c>
      <c r="C651" s="67">
        <f t="shared" si="58"/>
        <v>26876</v>
      </c>
      <c r="D651" s="55">
        <v>105.8</v>
      </c>
      <c r="E651" s="55">
        <v>3.2366700000000002</v>
      </c>
      <c r="F651" s="55">
        <v>7.3833299999999999</v>
      </c>
      <c r="G651" s="55">
        <v>44.3</v>
      </c>
      <c r="H651" s="55" t="e">
        <f t="shared" si="63"/>
        <v>#REF!</v>
      </c>
      <c r="I651" s="55">
        <v>7.13</v>
      </c>
      <c r="J651" s="55">
        <f t="shared" si="60"/>
        <v>571.34149435665904</v>
      </c>
      <c r="K651" s="55">
        <f t="shared" si="61"/>
        <v>17.478675562753949</v>
      </c>
      <c r="L651" s="55">
        <f t="shared" si="62"/>
        <v>39.871481999322796</v>
      </c>
      <c r="M651" s="55">
        <f t="shared" si="59"/>
        <v>15.889518573988783</v>
      </c>
    </row>
    <row r="652" spans="1:13" ht="12.75" x14ac:dyDescent="0.2">
      <c r="A652" s="56">
        <v>1973</v>
      </c>
      <c r="B652" s="56">
        <v>8</v>
      </c>
      <c r="C652" s="67">
        <f t="shared" si="58"/>
        <v>26907</v>
      </c>
      <c r="D652" s="55">
        <v>103.8</v>
      </c>
      <c r="E652" s="55">
        <v>3.2533300000000001</v>
      </c>
      <c r="F652" s="55">
        <v>7.53667</v>
      </c>
      <c r="G652" s="55">
        <v>45.1</v>
      </c>
      <c r="H652" s="55" t="e">
        <f t="shared" si="63"/>
        <v>#REF!</v>
      </c>
      <c r="I652" s="55">
        <v>7.4</v>
      </c>
      <c r="J652" s="55">
        <f t="shared" si="60"/>
        <v>550.59800886917947</v>
      </c>
      <c r="K652" s="55">
        <f t="shared" si="61"/>
        <v>17.257004048115295</v>
      </c>
      <c r="L652" s="55">
        <f t="shared" si="62"/>
        <v>39.977605929711743</v>
      </c>
      <c r="M652" s="55">
        <f t="shared" si="59"/>
        <v>15.278501094706121</v>
      </c>
    </row>
    <row r="653" spans="1:13" ht="12.75" x14ac:dyDescent="0.2">
      <c r="A653" s="56">
        <v>1973</v>
      </c>
      <c r="B653" s="56">
        <v>9</v>
      </c>
      <c r="C653" s="67">
        <f t="shared" si="58"/>
        <v>26937</v>
      </c>
      <c r="D653" s="55">
        <v>105.6</v>
      </c>
      <c r="E653" s="55">
        <v>3.27</v>
      </c>
      <c r="F653" s="55">
        <v>7.69</v>
      </c>
      <c r="G653" s="55">
        <v>45.2</v>
      </c>
      <c r="H653" s="55" t="e">
        <f t="shared" si="63"/>
        <v>#REF!</v>
      </c>
      <c r="I653" s="55">
        <v>7.09</v>
      </c>
      <c r="J653" s="55">
        <f t="shared" si="60"/>
        <v>558.90669026548665</v>
      </c>
      <c r="K653" s="55">
        <f t="shared" si="61"/>
        <v>17.307053761061944</v>
      </c>
      <c r="L653" s="55">
        <f t="shared" si="62"/>
        <v>40.700686061946897</v>
      </c>
      <c r="M653" s="55">
        <f t="shared" si="59"/>
        <v>15.475308601805562</v>
      </c>
    </row>
    <row r="654" spans="1:13" ht="12.75" x14ac:dyDescent="0.2">
      <c r="A654" s="56">
        <v>1973</v>
      </c>
      <c r="B654" s="56">
        <v>1</v>
      </c>
      <c r="C654" s="67">
        <f t="shared" si="58"/>
        <v>26695</v>
      </c>
      <c r="D654" s="55">
        <v>109.8</v>
      </c>
      <c r="E654" s="55">
        <v>3.30667</v>
      </c>
      <c r="F654" s="55">
        <v>7.8466699999999996</v>
      </c>
      <c r="G654" s="55">
        <v>45.6</v>
      </c>
      <c r="H654" s="55" t="e">
        <f t="shared" si="63"/>
        <v>#REF!</v>
      </c>
      <c r="I654" s="55">
        <v>6.79</v>
      </c>
      <c r="J654" s="55">
        <f t="shared" si="60"/>
        <v>576.03824999999995</v>
      </c>
      <c r="K654" s="55">
        <f t="shared" si="61"/>
        <v>17.347617487499996</v>
      </c>
      <c r="L654" s="55">
        <f t="shared" si="62"/>
        <v>41.165592487499985</v>
      </c>
      <c r="M654" s="55">
        <f t="shared" si="59"/>
        <v>15.913516308933383</v>
      </c>
    </row>
    <row r="655" spans="1:13" ht="12.75" x14ac:dyDescent="0.2">
      <c r="A655" s="56">
        <v>1973</v>
      </c>
      <c r="B655" s="56">
        <v>11</v>
      </c>
      <c r="C655" s="67">
        <f t="shared" si="58"/>
        <v>26998</v>
      </c>
      <c r="D655" s="55">
        <v>102</v>
      </c>
      <c r="E655" s="55">
        <v>3.3433299999999999</v>
      </c>
      <c r="F655" s="55">
        <v>8.0033300000000001</v>
      </c>
      <c r="G655" s="55">
        <v>45.9</v>
      </c>
      <c r="H655" s="55" t="e">
        <f t="shared" si="63"/>
        <v>#REF!</v>
      </c>
      <c r="I655" s="55">
        <v>6.73</v>
      </c>
      <c r="J655" s="55">
        <f t="shared" si="60"/>
        <v>531.61999999999989</v>
      </c>
      <c r="K655" s="55">
        <f t="shared" si="61"/>
        <v>17.425304849019604</v>
      </c>
      <c r="L655" s="55">
        <f t="shared" si="62"/>
        <v>41.713042103921559</v>
      </c>
      <c r="M655" s="55">
        <f t="shared" si="59"/>
        <v>14.651845159710568</v>
      </c>
    </row>
    <row r="656" spans="1:13" ht="12.75" x14ac:dyDescent="0.2">
      <c r="A656" s="56">
        <v>1973</v>
      </c>
      <c r="B656" s="56">
        <v>12</v>
      </c>
      <c r="C656" s="67">
        <f t="shared" si="58"/>
        <v>27029</v>
      </c>
      <c r="D656" s="55">
        <v>94.78</v>
      </c>
      <c r="E656" s="55">
        <v>3.38</v>
      </c>
      <c r="F656" s="55">
        <v>8.16</v>
      </c>
      <c r="G656" s="55">
        <v>46.2</v>
      </c>
      <c r="H656" s="55" t="e">
        <f t="shared" si="63"/>
        <v>#REF!</v>
      </c>
      <c r="I656" s="55">
        <v>6.74</v>
      </c>
      <c r="J656" s="55">
        <f t="shared" si="60"/>
        <v>490.78191818181807</v>
      </c>
      <c r="K656" s="55">
        <f t="shared" si="61"/>
        <v>17.502035064935058</v>
      </c>
      <c r="L656" s="55">
        <f t="shared" si="62"/>
        <v>42.253433766233755</v>
      </c>
      <c r="M656" s="55">
        <f t="shared" si="59"/>
        <v>13.493329686205884</v>
      </c>
    </row>
    <row r="657" spans="1:13" ht="12.75" x14ac:dyDescent="0.2">
      <c r="A657" s="56">
        <v>1974</v>
      </c>
      <c r="B657" s="56">
        <v>1</v>
      </c>
      <c r="C657" s="67">
        <f t="shared" si="58"/>
        <v>27060</v>
      </c>
      <c r="D657" s="55">
        <v>96.11</v>
      </c>
      <c r="E657" s="55">
        <v>3.4</v>
      </c>
      <c r="F657" s="55">
        <v>8.2266700000000004</v>
      </c>
      <c r="G657" s="55">
        <v>46.6</v>
      </c>
      <c r="H657" s="55" t="e">
        <f t="shared" si="63"/>
        <v>#REF!</v>
      </c>
      <c r="I657" s="55">
        <v>6.99</v>
      </c>
      <c r="J657" s="55">
        <f t="shared" si="60"/>
        <v>493.39697832618015</v>
      </c>
      <c r="K657" s="55">
        <f t="shared" si="61"/>
        <v>17.454476394849781</v>
      </c>
      <c r="L657" s="55">
        <f t="shared" si="62"/>
        <v>42.233005095064371</v>
      </c>
      <c r="M657" s="55">
        <f t="shared" si="59"/>
        <v>13.530721892513945</v>
      </c>
    </row>
    <row r="658" spans="1:13" ht="12.75" x14ac:dyDescent="0.2">
      <c r="A658" s="56">
        <v>1974</v>
      </c>
      <c r="B658" s="56">
        <v>2</v>
      </c>
      <c r="C658" s="67">
        <f t="shared" si="58"/>
        <v>27088</v>
      </c>
      <c r="D658" s="55">
        <v>93.45</v>
      </c>
      <c r="E658" s="55">
        <v>3.42</v>
      </c>
      <c r="F658" s="55">
        <v>8.2933299999999992</v>
      </c>
      <c r="G658" s="55">
        <v>47.2</v>
      </c>
      <c r="H658" s="55" t="e">
        <f t="shared" si="63"/>
        <v>#REF!</v>
      </c>
      <c r="I658" s="55">
        <v>6.96</v>
      </c>
      <c r="J658" s="55">
        <f t="shared" si="60"/>
        <v>473.64300953389818</v>
      </c>
      <c r="K658" s="55">
        <f t="shared" si="61"/>
        <v>17.333965677966095</v>
      </c>
      <c r="L658" s="55">
        <f t="shared" si="62"/>
        <v>42.034005139194903</v>
      </c>
      <c r="M658" s="55">
        <f t="shared" si="59"/>
        <v>12.957321280205381</v>
      </c>
    </row>
    <row r="659" spans="1:13" ht="12.75" x14ac:dyDescent="0.2">
      <c r="A659" s="56">
        <v>1974</v>
      </c>
      <c r="B659" s="56">
        <v>3</v>
      </c>
      <c r="C659" s="67">
        <f t="shared" si="58"/>
        <v>27119</v>
      </c>
      <c r="D659" s="55">
        <v>97.44</v>
      </c>
      <c r="E659" s="55">
        <v>3.44</v>
      </c>
      <c r="F659" s="55">
        <v>8.36</v>
      </c>
      <c r="G659" s="55">
        <v>47.8</v>
      </c>
      <c r="H659" s="55" t="e">
        <f t="shared" si="63"/>
        <v>#REF!</v>
      </c>
      <c r="I659" s="55">
        <v>7.21</v>
      </c>
      <c r="J659" s="55">
        <f t="shared" si="60"/>
        <v>487.66681506276137</v>
      </c>
      <c r="K659" s="55">
        <f t="shared" si="61"/>
        <v>17.216480334728029</v>
      </c>
      <c r="L659" s="55">
        <f t="shared" si="62"/>
        <v>41.840051046025096</v>
      </c>
      <c r="M659" s="55">
        <f t="shared" si="59"/>
        <v>13.310364239140156</v>
      </c>
    </row>
    <row r="660" spans="1:13" ht="12.75" x14ac:dyDescent="0.2">
      <c r="A660" s="56">
        <v>1974</v>
      </c>
      <c r="B660" s="56">
        <v>4</v>
      </c>
      <c r="C660" s="67">
        <f t="shared" si="58"/>
        <v>27149</v>
      </c>
      <c r="D660" s="55">
        <v>92.46</v>
      </c>
      <c r="E660" s="55">
        <v>3.46</v>
      </c>
      <c r="F660" s="55">
        <v>8.4866700000000002</v>
      </c>
      <c r="G660" s="55">
        <v>48</v>
      </c>
      <c r="H660" s="55" t="e">
        <f t="shared" si="63"/>
        <v>#REF!</v>
      </c>
      <c r="I660" s="55">
        <v>7.51</v>
      </c>
      <c r="J660" s="55">
        <f t="shared" si="60"/>
        <v>460.81486124999992</v>
      </c>
      <c r="K660" s="55">
        <f t="shared" si="61"/>
        <v>17.244423749999996</v>
      </c>
      <c r="L660" s="55">
        <f t="shared" si="62"/>
        <v>42.29703286312499</v>
      </c>
      <c r="M660" s="55">
        <f t="shared" si="59"/>
        <v>12.550411048540905</v>
      </c>
    </row>
    <row r="661" spans="1:13" ht="12.75" x14ac:dyDescent="0.2">
      <c r="A661" s="56">
        <v>1974</v>
      </c>
      <c r="B661" s="56">
        <v>5</v>
      </c>
      <c r="C661" s="67">
        <f t="shared" si="58"/>
        <v>27180</v>
      </c>
      <c r="D661" s="55">
        <v>89.67</v>
      </c>
      <c r="E661" s="55">
        <v>3.48</v>
      </c>
      <c r="F661" s="55">
        <v>8.6133299999999995</v>
      </c>
      <c r="G661" s="55">
        <v>48.6</v>
      </c>
      <c r="H661" s="55" t="e">
        <f t="shared" si="63"/>
        <v>#REF!</v>
      </c>
      <c r="I661" s="55">
        <v>7.58</v>
      </c>
      <c r="J661" s="55">
        <f t="shared" si="60"/>
        <v>441.39227222222218</v>
      </c>
      <c r="K661" s="55">
        <f t="shared" si="61"/>
        <v>17.129977777777775</v>
      </c>
      <c r="L661" s="55">
        <f t="shared" si="62"/>
        <v>42.398319394444428</v>
      </c>
      <c r="M661" s="55">
        <f t="shared" si="59"/>
        <v>11.995436947329654</v>
      </c>
    </row>
    <row r="662" spans="1:13" ht="12.75" x14ac:dyDescent="0.2">
      <c r="A662" s="56">
        <v>1974</v>
      </c>
      <c r="B662" s="56">
        <v>6</v>
      </c>
      <c r="C662" s="67">
        <f t="shared" si="58"/>
        <v>27210</v>
      </c>
      <c r="D662" s="55">
        <v>89.79</v>
      </c>
      <c r="E662" s="55">
        <v>3.5</v>
      </c>
      <c r="F662" s="55">
        <v>8.74</v>
      </c>
      <c r="G662" s="55">
        <v>49</v>
      </c>
      <c r="H662" s="55" t="e">
        <f t="shared" si="63"/>
        <v>#REF!</v>
      </c>
      <c r="I662" s="55">
        <v>7.54</v>
      </c>
      <c r="J662" s="55">
        <f t="shared" si="60"/>
        <v>438.37493693877548</v>
      </c>
      <c r="K662" s="55">
        <f t="shared" si="61"/>
        <v>17.087785714285712</v>
      </c>
      <c r="L662" s="55">
        <f t="shared" si="62"/>
        <v>42.670642040816318</v>
      </c>
      <c r="M662" s="55">
        <f t="shared" si="59"/>
        <v>11.888498820078995</v>
      </c>
    </row>
    <row r="663" spans="1:13" ht="12.75" x14ac:dyDescent="0.2">
      <c r="A663" s="56">
        <v>1974</v>
      </c>
      <c r="B663" s="56">
        <v>7</v>
      </c>
      <c r="C663" s="67">
        <f t="shared" si="58"/>
        <v>27241</v>
      </c>
      <c r="D663" s="55">
        <v>79.31</v>
      </c>
      <c r="E663" s="55">
        <v>3.53</v>
      </c>
      <c r="F663" s="55">
        <v>8.8633299999999995</v>
      </c>
      <c r="G663" s="55">
        <v>49.4</v>
      </c>
      <c r="H663" s="55" t="e">
        <f t="shared" si="63"/>
        <v>#REF!</v>
      </c>
      <c r="I663" s="55">
        <v>7.81</v>
      </c>
      <c r="J663" s="55">
        <f t="shared" si="60"/>
        <v>384.0739269230769</v>
      </c>
      <c r="K663" s="55">
        <f t="shared" si="61"/>
        <v>17.094703846153841</v>
      </c>
      <c r="L663" s="55">
        <f t="shared" si="62"/>
        <v>42.922380011538458</v>
      </c>
      <c r="M663" s="55">
        <f t="shared" si="59"/>
        <v>10.394141805327049</v>
      </c>
    </row>
    <row r="664" spans="1:13" ht="12.75" x14ac:dyDescent="0.2">
      <c r="A664" s="56">
        <v>1974</v>
      </c>
      <c r="B664" s="56">
        <v>8</v>
      </c>
      <c r="C664" s="67">
        <f t="shared" si="58"/>
        <v>27272</v>
      </c>
      <c r="D664" s="55">
        <v>76.03</v>
      </c>
      <c r="E664" s="55">
        <v>3.56</v>
      </c>
      <c r="F664" s="55">
        <v>8.9866700000000002</v>
      </c>
      <c r="G664" s="55">
        <v>50</v>
      </c>
      <c r="H664" s="55" t="e">
        <f t="shared" si="63"/>
        <v>#REF!</v>
      </c>
      <c r="I664" s="55">
        <v>8.0399999999999991</v>
      </c>
      <c r="J664" s="55">
        <f t="shared" si="60"/>
        <v>363.77161739999997</v>
      </c>
      <c r="K664" s="55">
        <f t="shared" si="61"/>
        <v>17.033104799999997</v>
      </c>
      <c r="L664" s="55">
        <f t="shared" si="62"/>
        <v>42.997441548599994</v>
      </c>
      <c r="M664" s="55">
        <f t="shared" si="59"/>
        <v>9.8241957231411963</v>
      </c>
    </row>
    <row r="665" spans="1:13" ht="12.75" x14ac:dyDescent="0.2">
      <c r="A665" s="56">
        <v>1974</v>
      </c>
      <c r="B665" s="56">
        <v>9</v>
      </c>
      <c r="C665" s="67">
        <f t="shared" si="58"/>
        <v>27302</v>
      </c>
      <c r="D665" s="55">
        <v>68.12</v>
      </c>
      <c r="E665" s="55">
        <v>3.59</v>
      </c>
      <c r="F665" s="55">
        <v>9.11</v>
      </c>
      <c r="G665" s="55">
        <v>50.6</v>
      </c>
      <c r="H665" s="55" t="e">
        <f t="shared" si="63"/>
        <v>#REF!</v>
      </c>
      <c r="I665" s="55">
        <v>8.0399999999999991</v>
      </c>
      <c r="J665" s="55">
        <f t="shared" si="60"/>
        <v>322.06085928853747</v>
      </c>
      <c r="K665" s="55">
        <f t="shared" si="61"/>
        <v>16.97296660079051</v>
      </c>
      <c r="L665" s="55">
        <f t="shared" si="62"/>
        <v>43.070675691699591</v>
      </c>
      <c r="M665" s="55">
        <f t="shared" si="59"/>
        <v>8.6804213056463304</v>
      </c>
    </row>
    <row r="666" spans="1:13" ht="12.75" x14ac:dyDescent="0.2">
      <c r="A666" s="56">
        <v>1974</v>
      </c>
      <c r="B666" s="56">
        <v>1</v>
      </c>
      <c r="C666" s="67">
        <f t="shared" si="58"/>
        <v>27060</v>
      </c>
      <c r="D666" s="55">
        <v>69.44</v>
      </c>
      <c r="E666" s="55">
        <v>3.5933299999999999</v>
      </c>
      <c r="F666" s="55">
        <v>9.0366700000000009</v>
      </c>
      <c r="G666" s="55">
        <v>51.1</v>
      </c>
      <c r="H666" s="55" t="e">
        <f t="shared" si="63"/>
        <v>#REF!</v>
      </c>
      <c r="I666" s="55">
        <v>7.9</v>
      </c>
      <c r="J666" s="55">
        <f t="shared" si="60"/>
        <v>325.08927123287663</v>
      </c>
      <c r="K666" s="55">
        <f t="shared" si="61"/>
        <v>16.822480285127199</v>
      </c>
      <c r="L666" s="55">
        <f t="shared" si="62"/>
        <v>42.305939871428563</v>
      </c>
      <c r="M666" s="55">
        <f t="shared" si="59"/>
        <v>8.7449838338095827</v>
      </c>
    </row>
    <row r="667" spans="1:13" ht="12.75" x14ac:dyDescent="0.2">
      <c r="A667" s="56">
        <v>1974</v>
      </c>
      <c r="B667" s="56">
        <v>11</v>
      </c>
      <c r="C667" s="67">
        <f t="shared" si="58"/>
        <v>27363</v>
      </c>
      <c r="D667" s="55">
        <v>71.739999999999995</v>
      </c>
      <c r="E667" s="55">
        <v>3.59667</v>
      </c>
      <c r="F667" s="55">
        <v>8.9633299999999991</v>
      </c>
      <c r="G667" s="55">
        <v>51.5</v>
      </c>
      <c r="H667" s="55" t="e">
        <f t="shared" si="63"/>
        <v>#REF!</v>
      </c>
      <c r="I667" s="55">
        <v>7.68</v>
      </c>
      <c r="J667" s="55">
        <f t="shared" si="60"/>
        <v>333.2483196116504</v>
      </c>
      <c r="K667" s="55">
        <f t="shared" si="61"/>
        <v>16.707335289902911</v>
      </c>
      <c r="L667" s="55">
        <f t="shared" si="62"/>
        <v>41.636669370291251</v>
      </c>
      <c r="M667" s="55">
        <f t="shared" si="59"/>
        <v>8.9489845127556027</v>
      </c>
    </row>
    <row r="668" spans="1:13" ht="12.75" x14ac:dyDescent="0.2">
      <c r="A668" s="56">
        <v>1974</v>
      </c>
      <c r="B668" s="56">
        <v>12</v>
      </c>
      <c r="C668" s="67">
        <f t="shared" si="58"/>
        <v>27394</v>
      </c>
      <c r="D668" s="55">
        <v>67.069999999999993</v>
      </c>
      <c r="E668" s="55">
        <v>3.6</v>
      </c>
      <c r="F668" s="55">
        <v>8.89</v>
      </c>
      <c r="G668" s="55">
        <v>51.9</v>
      </c>
      <c r="H668" s="55" t="e">
        <f t="shared" si="63"/>
        <v>#REF!</v>
      </c>
      <c r="I668" s="55">
        <v>7.43</v>
      </c>
      <c r="J668" s="55">
        <f t="shared" si="60"/>
        <v>309.15393121387274</v>
      </c>
      <c r="K668" s="55">
        <f t="shared" si="61"/>
        <v>16.593919075144505</v>
      </c>
      <c r="L668" s="55">
        <f t="shared" si="62"/>
        <v>40.9777612716763</v>
      </c>
      <c r="M668" s="55">
        <f t="shared" si="59"/>
        <v>8.2890600559230787</v>
      </c>
    </row>
    <row r="669" spans="1:13" ht="12.75" x14ac:dyDescent="0.2">
      <c r="A669" s="56">
        <v>1975</v>
      </c>
      <c r="B669" s="56">
        <v>1</v>
      </c>
      <c r="C669" s="67">
        <f t="shared" si="58"/>
        <v>27425</v>
      </c>
      <c r="D669" s="55">
        <v>72.56</v>
      </c>
      <c r="E669" s="55">
        <v>3.6233300000000002</v>
      </c>
      <c r="F669" s="55">
        <v>8.7433300000000003</v>
      </c>
      <c r="G669" s="55">
        <v>52.1</v>
      </c>
      <c r="H669" s="55" t="e">
        <f t="shared" si="63"/>
        <v>#REF!</v>
      </c>
      <c r="I669" s="55">
        <v>7.5</v>
      </c>
      <c r="J669" s="55">
        <f t="shared" si="60"/>
        <v>333.17574357005748</v>
      </c>
      <c r="K669" s="55">
        <f t="shared" si="61"/>
        <v>16.637343811324374</v>
      </c>
      <c r="L669" s="55">
        <f t="shared" si="62"/>
        <v>40.146988341074845</v>
      </c>
      <c r="M669" s="55">
        <f t="shared" si="59"/>
        <v>8.9209955084042445</v>
      </c>
    </row>
    <row r="670" spans="1:13" ht="12.75" x14ac:dyDescent="0.2">
      <c r="A670" s="56">
        <v>1975</v>
      </c>
      <c r="B670" s="56">
        <v>2</v>
      </c>
      <c r="C670" s="67">
        <f t="shared" si="58"/>
        <v>27453</v>
      </c>
      <c r="D670" s="55">
        <v>80.099999999999994</v>
      </c>
      <c r="E670" s="55">
        <v>3.6466699999999999</v>
      </c>
      <c r="F670" s="55">
        <v>8.5966699999999996</v>
      </c>
      <c r="G670" s="55">
        <v>52.5</v>
      </c>
      <c r="H670" s="55" t="e">
        <f t="shared" si="63"/>
        <v>#REF!</v>
      </c>
      <c r="I670" s="55">
        <v>7.39</v>
      </c>
      <c r="J670" s="55">
        <f t="shared" si="60"/>
        <v>364.99510285714274</v>
      </c>
      <c r="K670" s="55">
        <f t="shared" si="61"/>
        <v>16.616937474857139</v>
      </c>
      <c r="L670" s="55">
        <f t="shared" si="62"/>
        <v>39.17281461771428</v>
      </c>
      <c r="M670" s="55">
        <f t="shared" si="59"/>
        <v>9.7622467161664677</v>
      </c>
    </row>
    <row r="671" spans="1:13" ht="12.75" x14ac:dyDescent="0.2">
      <c r="A671" s="56">
        <v>1975</v>
      </c>
      <c r="B671" s="56">
        <v>3</v>
      </c>
      <c r="C671" s="67">
        <f t="shared" si="58"/>
        <v>27484</v>
      </c>
      <c r="D671" s="55">
        <v>83.78</v>
      </c>
      <c r="E671" s="55">
        <v>3.67</v>
      </c>
      <c r="F671" s="55">
        <v>8.4499999999999993</v>
      </c>
      <c r="G671" s="55">
        <v>52.7</v>
      </c>
      <c r="H671" s="55" t="e">
        <f t="shared" si="63"/>
        <v>#REF!</v>
      </c>
      <c r="I671" s="55">
        <v>7.73</v>
      </c>
      <c r="J671" s="55">
        <f t="shared" si="60"/>
        <v>380.31509715370009</v>
      </c>
      <c r="K671" s="55">
        <f t="shared" si="61"/>
        <v>16.659780455407965</v>
      </c>
      <c r="L671" s="55">
        <f t="shared" si="62"/>
        <v>38.358350094876648</v>
      </c>
      <c r="M671" s="55">
        <f t="shared" si="59"/>
        <v>10.163796767444033</v>
      </c>
    </row>
    <row r="672" spans="1:13" ht="12.75" x14ac:dyDescent="0.2">
      <c r="A672" s="56">
        <v>1975</v>
      </c>
      <c r="B672" s="56">
        <v>4</v>
      </c>
      <c r="C672" s="67">
        <f t="shared" si="58"/>
        <v>27514</v>
      </c>
      <c r="D672" s="55">
        <v>84.72</v>
      </c>
      <c r="E672" s="55">
        <v>3.6833300000000002</v>
      </c>
      <c r="F672" s="55">
        <v>8.2866700000000009</v>
      </c>
      <c r="G672" s="55">
        <v>52.9</v>
      </c>
      <c r="H672" s="55" t="e">
        <f t="shared" si="63"/>
        <v>#REF!</v>
      </c>
      <c r="I672" s="55">
        <v>8.23</v>
      </c>
      <c r="J672" s="55">
        <f t="shared" si="60"/>
        <v>383.1281829867674</v>
      </c>
      <c r="K672" s="55">
        <f t="shared" si="61"/>
        <v>16.657076608128541</v>
      </c>
      <c r="L672" s="55">
        <f t="shared" si="62"/>
        <v>37.47470278695652</v>
      </c>
      <c r="M672" s="55">
        <f t="shared" si="59"/>
        <v>10.233076136605915</v>
      </c>
    </row>
    <row r="673" spans="1:13" ht="12.75" x14ac:dyDescent="0.2">
      <c r="A673" s="56">
        <v>1975</v>
      </c>
      <c r="B673" s="56">
        <v>5</v>
      </c>
      <c r="C673" s="67">
        <f t="shared" si="58"/>
        <v>27545</v>
      </c>
      <c r="D673" s="55">
        <v>90.1</v>
      </c>
      <c r="E673" s="55">
        <v>3.6966700000000001</v>
      </c>
      <c r="F673" s="55">
        <v>8.1233299999999993</v>
      </c>
      <c r="G673" s="55">
        <v>53.2</v>
      </c>
      <c r="H673" s="55" t="e">
        <f t="shared" si="63"/>
        <v>#REF!</v>
      </c>
      <c r="I673" s="55">
        <v>8.06</v>
      </c>
      <c r="J673" s="55">
        <f t="shared" si="60"/>
        <v>405.16039285714271</v>
      </c>
      <c r="K673" s="55">
        <f t="shared" si="61"/>
        <v>16.623132846428568</v>
      </c>
      <c r="L673" s="55">
        <f t="shared" si="62"/>
        <v>36.528874296428555</v>
      </c>
      <c r="M673" s="55">
        <f t="shared" si="59"/>
        <v>10.818139119335804</v>
      </c>
    </row>
    <row r="674" spans="1:13" ht="12.75" x14ac:dyDescent="0.2">
      <c r="A674" s="56">
        <v>1975</v>
      </c>
      <c r="B674" s="56">
        <v>6</v>
      </c>
      <c r="C674" s="67">
        <f t="shared" si="58"/>
        <v>27575</v>
      </c>
      <c r="D674" s="55">
        <v>92.4</v>
      </c>
      <c r="E674" s="55">
        <v>3.71</v>
      </c>
      <c r="F674" s="55">
        <v>7.96</v>
      </c>
      <c r="G674" s="55">
        <v>53.6</v>
      </c>
      <c r="H674" s="55" t="e">
        <f t="shared" si="63"/>
        <v>#REF!</v>
      </c>
      <c r="I674" s="55">
        <v>7.86</v>
      </c>
      <c r="J674" s="55">
        <f t="shared" si="60"/>
        <v>412.40223134328352</v>
      </c>
      <c r="K674" s="55">
        <f t="shared" si="61"/>
        <v>16.558574440298504</v>
      </c>
      <c r="L674" s="55">
        <f t="shared" si="62"/>
        <v>35.527291791044767</v>
      </c>
      <c r="M674" s="55">
        <f t="shared" si="59"/>
        <v>11.011354609247663</v>
      </c>
    </row>
    <row r="675" spans="1:13" ht="12.75" x14ac:dyDescent="0.2">
      <c r="A675" s="56">
        <v>1975</v>
      </c>
      <c r="B675" s="56">
        <v>7</v>
      </c>
      <c r="C675" s="67">
        <f t="shared" si="58"/>
        <v>27606</v>
      </c>
      <c r="D675" s="55">
        <v>92.49</v>
      </c>
      <c r="E675" s="55">
        <v>3.71</v>
      </c>
      <c r="F675" s="55">
        <v>7.8933299999999997</v>
      </c>
      <c r="G675" s="55">
        <v>54.2</v>
      </c>
      <c r="H675" s="55" t="e">
        <f t="shared" si="63"/>
        <v>#REF!</v>
      </c>
      <c r="I675" s="55">
        <v>8.06</v>
      </c>
      <c r="J675" s="55">
        <f t="shared" si="60"/>
        <v>408.23413671586707</v>
      </c>
      <c r="K675" s="55">
        <f t="shared" si="61"/>
        <v>16.375269188191879</v>
      </c>
      <c r="L675" s="55">
        <f t="shared" si="62"/>
        <v>34.839731412730615</v>
      </c>
      <c r="M675" s="55">
        <f t="shared" si="59"/>
        <v>10.902767048238578</v>
      </c>
    </row>
    <row r="676" spans="1:13" ht="12.75" x14ac:dyDescent="0.2">
      <c r="A676" s="56">
        <v>1975</v>
      </c>
      <c r="B676" s="56">
        <v>8</v>
      </c>
      <c r="C676" s="67">
        <f t="shared" si="58"/>
        <v>27637</v>
      </c>
      <c r="D676" s="55">
        <v>85.71</v>
      </c>
      <c r="E676" s="55">
        <v>3.71</v>
      </c>
      <c r="F676" s="55">
        <v>7.82667</v>
      </c>
      <c r="G676" s="55">
        <v>54.3</v>
      </c>
      <c r="H676" s="55" t="e">
        <f t="shared" si="63"/>
        <v>#REF!</v>
      </c>
      <c r="I676" s="55">
        <v>8.4</v>
      </c>
      <c r="J676" s="55">
        <f t="shared" si="60"/>
        <v>377.6117419889502</v>
      </c>
      <c r="K676" s="55">
        <f t="shared" si="61"/>
        <v>16.345112154696132</v>
      </c>
      <c r="L676" s="55">
        <f t="shared" si="62"/>
        <v>34.481886508839771</v>
      </c>
      <c r="M676" s="55">
        <f t="shared" si="59"/>
        <v>10.089769593328016</v>
      </c>
    </row>
    <row r="677" spans="1:13" ht="12.75" x14ac:dyDescent="0.2">
      <c r="A677" s="56">
        <v>1975</v>
      </c>
      <c r="B677" s="56">
        <v>9</v>
      </c>
      <c r="C677" s="67">
        <f t="shared" si="58"/>
        <v>27667</v>
      </c>
      <c r="D677" s="55">
        <v>84.67</v>
      </c>
      <c r="E677" s="55">
        <v>3.71</v>
      </c>
      <c r="F677" s="55">
        <v>7.76</v>
      </c>
      <c r="G677" s="55">
        <v>54.6</v>
      </c>
      <c r="H677" s="55" t="e">
        <f t="shared" si="63"/>
        <v>#REF!</v>
      </c>
      <c r="I677" s="55">
        <v>8.43</v>
      </c>
      <c r="J677" s="55">
        <f t="shared" si="60"/>
        <v>370.98020934065926</v>
      </c>
      <c r="K677" s="55">
        <f t="shared" si="61"/>
        <v>16.255303846153843</v>
      </c>
      <c r="L677" s="55">
        <f t="shared" si="62"/>
        <v>34.000312087912079</v>
      </c>
      <c r="M677" s="55">
        <f t="shared" si="59"/>
        <v>9.9189053565594207</v>
      </c>
    </row>
    <row r="678" spans="1:13" ht="12.75" x14ac:dyDescent="0.2">
      <c r="A678" s="56">
        <v>1975</v>
      </c>
      <c r="B678" s="56">
        <v>1</v>
      </c>
      <c r="C678" s="67">
        <f t="shared" si="58"/>
        <v>27425</v>
      </c>
      <c r="D678" s="55">
        <v>88.57</v>
      </c>
      <c r="E678" s="55">
        <v>3.7</v>
      </c>
      <c r="F678" s="55">
        <v>7.82667</v>
      </c>
      <c r="G678" s="55">
        <v>54.9</v>
      </c>
      <c r="H678" s="55" t="e">
        <f t="shared" si="63"/>
        <v>#REF!</v>
      </c>
      <c r="I678" s="55">
        <v>8.14</v>
      </c>
      <c r="J678" s="55">
        <f t="shared" si="60"/>
        <v>385.9474049180327</v>
      </c>
      <c r="K678" s="55">
        <f t="shared" si="61"/>
        <v>16.12290163934426</v>
      </c>
      <c r="L678" s="55">
        <f t="shared" si="62"/>
        <v>34.105035290163933</v>
      </c>
      <c r="M678" s="55">
        <f t="shared" si="59"/>
        <v>10.327599777501113</v>
      </c>
    </row>
    <row r="679" spans="1:13" ht="12.75" x14ac:dyDescent="0.2">
      <c r="A679" s="56">
        <v>1975</v>
      </c>
      <c r="B679" s="56">
        <v>11</v>
      </c>
      <c r="C679" s="67">
        <f t="shared" si="58"/>
        <v>27728</v>
      </c>
      <c r="D679" s="55">
        <v>90.07</v>
      </c>
      <c r="E679" s="55">
        <v>3.69</v>
      </c>
      <c r="F679" s="55">
        <v>7.8933299999999997</v>
      </c>
      <c r="G679" s="55">
        <v>55.3</v>
      </c>
      <c r="H679" s="55" t="e">
        <f t="shared" si="63"/>
        <v>#REF!</v>
      </c>
      <c r="I679" s="55">
        <v>8.0500000000000007</v>
      </c>
      <c r="J679" s="55">
        <f t="shared" si="60"/>
        <v>389.64477450271244</v>
      </c>
      <c r="K679" s="55">
        <f t="shared" si="61"/>
        <v>15.963020072332728</v>
      </c>
      <c r="L679" s="55">
        <f t="shared" si="62"/>
        <v>34.146716863833632</v>
      </c>
      <c r="M679" s="55">
        <f t="shared" si="59"/>
        <v>10.435859457947897</v>
      </c>
    </row>
    <row r="680" spans="1:13" ht="12.75" x14ac:dyDescent="0.2">
      <c r="A680" s="56">
        <v>1975</v>
      </c>
      <c r="B680" s="56">
        <v>12</v>
      </c>
      <c r="C680" s="67">
        <f t="shared" si="58"/>
        <v>27759</v>
      </c>
      <c r="D680" s="55">
        <v>88.7</v>
      </c>
      <c r="E680" s="55">
        <v>3.68</v>
      </c>
      <c r="F680" s="55">
        <v>7.96</v>
      </c>
      <c r="G680" s="55">
        <v>55.5</v>
      </c>
      <c r="H680" s="55" t="e">
        <f t="shared" si="63"/>
        <v>#REF!</v>
      </c>
      <c r="I680" s="55">
        <v>8</v>
      </c>
      <c r="J680" s="55">
        <f t="shared" si="60"/>
        <v>382.33535675675671</v>
      </c>
      <c r="K680" s="55">
        <f t="shared" si="61"/>
        <v>15.862391351351349</v>
      </c>
      <c r="L680" s="55">
        <f t="shared" si="62"/>
        <v>34.311042162162153</v>
      </c>
      <c r="M680" s="55">
        <f t="shared" si="59"/>
        <v>10.250368416256839</v>
      </c>
    </row>
    <row r="681" spans="1:13" ht="12.75" x14ac:dyDescent="0.2">
      <c r="A681" s="56">
        <v>1976</v>
      </c>
      <c r="B681" s="56">
        <v>1</v>
      </c>
      <c r="C681" s="67">
        <f t="shared" si="58"/>
        <v>27790</v>
      </c>
      <c r="D681" s="55">
        <v>96.86</v>
      </c>
      <c r="E681" s="55">
        <v>3.6833300000000002</v>
      </c>
      <c r="F681" s="55">
        <v>8.1933299999999996</v>
      </c>
      <c r="G681" s="55">
        <v>55.6</v>
      </c>
      <c r="H681" s="55" t="e">
        <f t="shared" si="63"/>
        <v>#REF!</v>
      </c>
      <c r="I681" s="55">
        <v>7.74</v>
      </c>
      <c r="J681" s="55">
        <f t="shared" si="60"/>
        <v>416.75757086330924</v>
      </c>
      <c r="K681" s="55">
        <f t="shared" si="61"/>
        <v>15.848189794424458</v>
      </c>
      <c r="L681" s="55">
        <f t="shared" si="62"/>
        <v>35.253275945503589</v>
      </c>
      <c r="M681" s="55">
        <f t="shared" si="59"/>
        <v>11.185051362622147</v>
      </c>
    </row>
    <row r="682" spans="1:13" ht="12.75" x14ac:dyDescent="0.2">
      <c r="A682" s="56">
        <v>1976</v>
      </c>
      <c r="B682" s="56">
        <v>2</v>
      </c>
      <c r="C682" s="67">
        <f t="shared" si="58"/>
        <v>27819</v>
      </c>
      <c r="D682" s="55">
        <v>100.6</v>
      </c>
      <c r="E682" s="55">
        <v>3.6866699999999999</v>
      </c>
      <c r="F682" s="55">
        <v>8.4266699999999997</v>
      </c>
      <c r="G682" s="55">
        <v>55.8</v>
      </c>
      <c r="H682" s="55" t="e">
        <f t="shared" si="63"/>
        <v>#REF!</v>
      </c>
      <c r="I682" s="55">
        <v>7.79</v>
      </c>
      <c r="J682" s="55">
        <f t="shared" si="60"/>
        <v>431.29816129032253</v>
      </c>
      <c r="K682" s="55">
        <f t="shared" si="61"/>
        <v>15.805705688709676</v>
      </c>
      <c r="L682" s="55">
        <f t="shared" si="62"/>
        <v>36.127308914516121</v>
      </c>
      <c r="M682" s="55">
        <f t="shared" si="59"/>
        <v>11.586092994449688</v>
      </c>
    </row>
    <row r="683" spans="1:13" ht="12.75" x14ac:dyDescent="0.2">
      <c r="A683" s="56">
        <v>1976</v>
      </c>
      <c r="B683" s="56">
        <v>3</v>
      </c>
      <c r="C683" s="67">
        <f t="shared" si="58"/>
        <v>27850</v>
      </c>
      <c r="D683" s="55">
        <v>101.1</v>
      </c>
      <c r="E683" s="55">
        <v>3.69</v>
      </c>
      <c r="F683" s="55">
        <v>8.66</v>
      </c>
      <c r="G683" s="55">
        <v>55.9</v>
      </c>
      <c r="H683" s="55" t="e">
        <f t="shared" si="63"/>
        <v>#REF!</v>
      </c>
      <c r="I683" s="55">
        <v>7.73</v>
      </c>
      <c r="J683" s="55">
        <f t="shared" si="60"/>
        <v>432.66640250447222</v>
      </c>
      <c r="K683" s="55">
        <f t="shared" si="61"/>
        <v>15.791681753130588</v>
      </c>
      <c r="L683" s="55">
        <f t="shared" si="62"/>
        <v>37.061236851520569</v>
      </c>
      <c r="M683" s="55">
        <f t="shared" si="59"/>
        <v>11.631754403566509</v>
      </c>
    </row>
    <row r="684" spans="1:13" ht="12.75" x14ac:dyDescent="0.2">
      <c r="A684" s="56">
        <v>1976</v>
      </c>
      <c r="B684" s="56">
        <v>4</v>
      </c>
      <c r="C684" s="67">
        <f t="shared" si="58"/>
        <v>27880</v>
      </c>
      <c r="D684" s="55">
        <v>101.9</v>
      </c>
      <c r="E684" s="55">
        <v>3.71333</v>
      </c>
      <c r="F684" s="55">
        <v>8.8566699999999994</v>
      </c>
      <c r="G684" s="55">
        <v>56.1</v>
      </c>
      <c r="H684" s="55" t="e">
        <f t="shared" si="63"/>
        <v>#REF!</v>
      </c>
      <c r="I684" s="55">
        <v>7.56</v>
      </c>
      <c r="J684" s="55">
        <f t="shared" si="60"/>
        <v>434.53538502673786</v>
      </c>
      <c r="K684" s="55">
        <f t="shared" si="61"/>
        <v>15.834870277540103</v>
      </c>
      <c r="L684" s="55">
        <f t="shared" si="62"/>
        <v>37.767777316042768</v>
      </c>
      <c r="M684" s="55">
        <f t="shared" si="59"/>
        <v>11.689164132206368</v>
      </c>
    </row>
    <row r="685" spans="1:13" ht="12.75" x14ac:dyDescent="0.2">
      <c r="A685" s="56">
        <v>1976</v>
      </c>
      <c r="B685" s="56">
        <v>5</v>
      </c>
      <c r="C685" s="67">
        <f t="shared" si="58"/>
        <v>27911</v>
      </c>
      <c r="D685" s="55">
        <v>101.2</v>
      </c>
      <c r="E685" s="55">
        <v>3.7366700000000002</v>
      </c>
      <c r="F685" s="55">
        <v>9.0533300000000008</v>
      </c>
      <c r="G685" s="55">
        <v>56.5</v>
      </c>
      <c r="H685" s="55" t="e">
        <f t="shared" si="63"/>
        <v>#REF!</v>
      </c>
      <c r="I685" s="55">
        <v>7.9</v>
      </c>
      <c r="J685" s="55">
        <f t="shared" si="60"/>
        <v>428.49512920353976</v>
      </c>
      <c r="K685" s="55">
        <f t="shared" si="61"/>
        <v>15.821589866017696</v>
      </c>
      <c r="L685" s="55">
        <f t="shared" si="62"/>
        <v>38.333081107433628</v>
      </c>
      <c r="M685" s="55">
        <f t="shared" si="59"/>
        <v>11.532053585609424</v>
      </c>
    </row>
    <row r="686" spans="1:13" ht="12.75" x14ac:dyDescent="0.2">
      <c r="A686" s="56">
        <v>1976</v>
      </c>
      <c r="B686" s="56">
        <v>6</v>
      </c>
      <c r="C686" s="67">
        <f t="shared" si="58"/>
        <v>27941</v>
      </c>
      <c r="D686" s="55">
        <v>101.8</v>
      </c>
      <c r="E686" s="55">
        <v>3.76</v>
      </c>
      <c r="F686" s="55">
        <v>9.25</v>
      </c>
      <c r="G686" s="55">
        <v>56.8</v>
      </c>
      <c r="H686" s="55" t="e">
        <f t="shared" si="63"/>
        <v>#REF!</v>
      </c>
      <c r="I686" s="55">
        <v>7.86</v>
      </c>
      <c r="J686" s="55">
        <f t="shared" si="60"/>
        <v>428.75901760563369</v>
      </c>
      <c r="K686" s="55">
        <f t="shared" si="61"/>
        <v>15.836285915492955</v>
      </c>
      <c r="L686" s="55">
        <f t="shared" si="62"/>
        <v>38.958948063380276</v>
      </c>
      <c r="M686" s="55">
        <f t="shared" si="59"/>
        <v>11.543841631417102</v>
      </c>
    </row>
    <row r="687" spans="1:13" ht="12.75" x14ac:dyDescent="0.2">
      <c r="A687" s="56">
        <v>1976</v>
      </c>
      <c r="B687" s="56">
        <v>7</v>
      </c>
      <c r="C687" s="67">
        <f t="shared" si="58"/>
        <v>27972</v>
      </c>
      <c r="D687" s="55">
        <v>104.2</v>
      </c>
      <c r="E687" s="55">
        <v>3.79</v>
      </c>
      <c r="F687" s="55">
        <v>9.35</v>
      </c>
      <c r="G687" s="55">
        <v>57.1</v>
      </c>
      <c r="H687" s="55" t="e">
        <f t="shared" si="63"/>
        <v>#REF!</v>
      </c>
      <c r="I687" s="55">
        <v>7.83</v>
      </c>
      <c r="J687" s="55">
        <f t="shared" si="60"/>
        <v>436.56150262697014</v>
      </c>
      <c r="K687" s="55">
        <f t="shared" si="61"/>
        <v>15.878772504378281</v>
      </c>
      <c r="L687" s="55">
        <f t="shared" si="62"/>
        <v>39.173225043782828</v>
      </c>
      <c r="M687" s="55">
        <f t="shared" si="59"/>
        <v>11.757490488689911</v>
      </c>
    </row>
    <row r="688" spans="1:13" ht="12.75" x14ac:dyDescent="0.2">
      <c r="A688" s="56">
        <v>1976</v>
      </c>
      <c r="B688" s="56">
        <v>8</v>
      </c>
      <c r="C688" s="67">
        <f t="shared" si="58"/>
        <v>28003</v>
      </c>
      <c r="D688" s="55">
        <v>103.3</v>
      </c>
      <c r="E688" s="55">
        <v>3.82</v>
      </c>
      <c r="F688" s="55">
        <v>9.4499999999999993</v>
      </c>
      <c r="G688" s="55">
        <v>57.4</v>
      </c>
      <c r="H688" s="55" t="e">
        <f t="shared" si="63"/>
        <v>#REF!</v>
      </c>
      <c r="I688" s="55">
        <v>7.77</v>
      </c>
      <c r="J688" s="55">
        <f t="shared" si="60"/>
        <v>430.52884494773514</v>
      </c>
      <c r="K688" s="55">
        <f t="shared" si="61"/>
        <v>15.920814982578394</v>
      </c>
      <c r="L688" s="55">
        <f t="shared" si="62"/>
        <v>39.385262195121946</v>
      </c>
      <c r="M688" s="55">
        <f t="shared" si="59"/>
        <v>11.597986002509254</v>
      </c>
    </row>
    <row r="689" spans="1:13" ht="12.75" x14ac:dyDescent="0.2">
      <c r="A689" s="56">
        <v>1976</v>
      </c>
      <c r="B689" s="56">
        <v>9</v>
      </c>
      <c r="C689" s="67">
        <f t="shared" si="58"/>
        <v>28033</v>
      </c>
      <c r="D689" s="55">
        <v>105.5</v>
      </c>
      <c r="E689" s="55">
        <v>3.85</v>
      </c>
      <c r="F689" s="55">
        <v>9.5500000000000007</v>
      </c>
      <c r="G689" s="55">
        <v>57.6</v>
      </c>
      <c r="H689" s="55" t="e">
        <f t="shared" si="63"/>
        <v>#REF!</v>
      </c>
      <c r="I689" s="55">
        <v>7.59</v>
      </c>
      <c r="J689" s="55">
        <f t="shared" si="60"/>
        <v>438.17117187499991</v>
      </c>
      <c r="K689" s="55">
        <f t="shared" si="61"/>
        <v>15.990132812499997</v>
      </c>
      <c r="L689" s="55">
        <f t="shared" si="62"/>
        <v>39.663835937499989</v>
      </c>
      <c r="M689" s="55">
        <f t="shared" si="59"/>
        <v>11.805990949539794</v>
      </c>
    </row>
    <row r="690" spans="1:13" ht="12.75" x14ac:dyDescent="0.2">
      <c r="A690" s="56">
        <v>1976</v>
      </c>
      <c r="B690" s="56">
        <v>1</v>
      </c>
      <c r="C690" s="67">
        <f t="shared" si="58"/>
        <v>27790</v>
      </c>
      <c r="D690" s="55">
        <v>101.9</v>
      </c>
      <c r="E690" s="55">
        <v>3.9166699999999999</v>
      </c>
      <c r="F690" s="55">
        <v>9.67</v>
      </c>
      <c r="G690" s="55">
        <v>57.9</v>
      </c>
      <c r="H690" s="55" t="e">
        <f t="shared" si="63"/>
        <v>#REF!</v>
      </c>
      <c r="I690" s="55">
        <v>7.41</v>
      </c>
      <c r="J690" s="55">
        <f t="shared" si="60"/>
        <v>421.02651295336779</v>
      </c>
      <c r="K690" s="55">
        <f t="shared" si="61"/>
        <v>16.182746933160619</v>
      </c>
      <c r="L690" s="55">
        <f t="shared" si="62"/>
        <v>39.954135233160613</v>
      </c>
      <c r="M690" s="55">
        <f t="shared" si="59"/>
        <v>11.345696136316697</v>
      </c>
    </row>
    <row r="691" spans="1:13" ht="12.75" x14ac:dyDescent="0.2">
      <c r="A691" s="56">
        <v>1976</v>
      </c>
      <c r="B691" s="56">
        <v>11</v>
      </c>
      <c r="C691" s="67">
        <f t="shared" si="58"/>
        <v>28094</v>
      </c>
      <c r="D691" s="55">
        <v>101.2</v>
      </c>
      <c r="E691" s="55">
        <v>3.98333</v>
      </c>
      <c r="F691" s="55">
        <v>9.7899999999999991</v>
      </c>
      <c r="G691" s="55">
        <v>58</v>
      </c>
      <c r="H691" s="55" t="e">
        <f t="shared" si="63"/>
        <v>#REF!</v>
      </c>
      <c r="I691" s="55">
        <v>7.29</v>
      </c>
      <c r="J691" s="55">
        <f t="shared" si="60"/>
        <v>417.41335862068956</v>
      </c>
      <c r="K691" s="55">
        <f t="shared" si="61"/>
        <v>16.429794009827585</v>
      </c>
      <c r="L691" s="55">
        <f t="shared" si="62"/>
        <v>40.380205344827573</v>
      </c>
      <c r="M691" s="55">
        <f t="shared" si="59"/>
        <v>11.248855860507964</v>
      </c>
    </row>
    <row r="692" spans="1:13" ht="12.75" x14ac:dyDescent="0.2">
      <c r="A692" s="56">
        <v>1976</v>
      </c>
      <c r="B692" s="56">
        <v>12</v>
      </c>
      <c r="C692" s="67">
        <f t="shared" si="58"/>
        <v>28125</v>
      </c>
      <c r="D692" s="55">
        <v>104.7</v>
      </c>
      <c r="E692" s="55">
        <v>4.05</v>
      </c>
      <c r="F692" s="55">
        <v>9.91</v>
      </c>
      <c r="G692" s="55">
        <v>58.2</v>
      </c>
      <c r="H692" s="55" t="e">
        <f t="shared" si="63"/>
        <v>#REF!</v>
      </c>
      <c r="I692" s="55">
        <v>6.87</v>
      </c>
      <c r="J692" s="55">
        <f t="shared" si="60"/>
        <v>430.36557216494839</v>
      </c>
      <c r="K692" s="55">
        <f t="shared" si="61"/>
        <v>16.647378865979377</v>
      </c>
      <c r="L692" s="55">
        <f t="shared" si="62"/>
        <v>40.734697422680405</v>
      </c>
      <c r="M692" s="55">
        <f t="shared" si="59"/>
        <v>11.597589726582942</v>
      </c>
    </row>
    <row r="693" spans="1:13" ht="12.75" x14ac:dyDescent="0.2">
      <c r="A693" s="56">
        <v>1977</v>
      </c>
      <c r="B693" s="56">
        <v>1</v>
      </c>
      <c r="C693" s="67">
        <f t="shared" si="58"/>
        <v>28156</v>
      </c>
      <c r="D693" s="55">
        <v>103.8</v>
      </c>
      <c r="E693" s="55">
        <v>4.0966699999999996</v>
      </c>
      <c r="F693" s="55">
        <v>9.9666700000000006</v>
      </c>
      <c r="G693" s="55">
        <v>58.5</v>
      </c>
      <c r="H693" s="55" t="e">
        <f t="shared" si="63"/>
        <v>#REF!</v>
      </c>
      <c r="I693" s="55">
        <v>7.21</v>
      </c>
      <c r="J693" s="55">
        <f t="shared" si="60"/>
        <v>424.478123076923</v>
      </c>
      <c r="K693" s="55">
        <f t="shared" si="61"/>
        <v>16.752859272307688</v>
      </c>
      <c r="L693" s="55">
        <f t="shared" si="62"/>
        <v>40.757546964615379</v>
      </c>
      <c r="M693" s="55">
        <f t="shared" si="59"/>
        <v>11.437961346787555</v>
      </c>
    </row>
    <row r="694" spans="1:13" ht="12.75" x14ac:dyDescent="0.2">
      <c r="A694" s="56">
        <v>1977</v>
      </c>
      <c r="B694" s="56">
        <v>2</v>
      </c>
      <c r="C694" s="67">
        <f t="shared" si="58"/>
        <v>28184</v>
      </c>
      <c r="D694" s="55">
        <v>101</v>
      </c>
      <c r="E694" s="55">
        <v>4.1433299999999997</v>
      </c>
      <c r="F694" s="55">
        <v>10.023300000000001</v>
      </c>
      <c r="G694" s="55">
        <v>59.1</v>
      </c>
      <c r="H694" s="55" t="e">
        <f t="shared" si="63"/>
        <v>#REF!</v>
      </c>
      <c r="I694" s="55">
        <v>7.39</v>
      </c>
      <c r="J694" s="55">
        <f t="shared" si="60"/>
        <v>408.83467005076136</v>
      </c>
      <c r="K694" s="55">
        <f t="shared" si="61"/>
        <v>16.771653004568524</v>
      </c>
      <c r="L694" s="55">
        <f t="shared" si="62"/>
        <v>40.572995527918778</v>
      </c>
      <c r="M694" s="55">
        <f t="shared" si="59"/>
        <v>11.014841854222777</v>
      </c>
    </row>
    <row r="695" spans="1:13" ht="12.75" x14ac:dyDescent="0.2">
      <c r="A695" s="56">
        <v>1977</v>
      </c>
      <c r="B695" s="56">
        <v>3</v>
      </c>
      <c r="C695" s="67">
        <f t="shared" si="58"/>
        <v>28215</v>
      </c>
      <c r="D695" s="55">
        <v>100.6</v>
      </c>
      <c r="E695" s="55">
        <v>4.1900000000000004</v>
      </c>
      <c r="F695" s="55">
        <v>10.08</v>
      </c>
      <c r="G695" s="55">
        <v>59.5</v>
      </c>
      <c r="H695" s="55" t="e">
        <f t="shared" si="63"/>
        <v>#REF!</v>
      </c>
      <c r="I695" s="55">
        <v>7.46</v>
      </c>
      <c r="J695" s="55">
        <f t="shared" si="60"/>
        <v>404.47793949579824</v>
      </c>
      <c r="K695" s="55">
        <f t="shared" si="61"/>
        <v>16.846546386554621</v>
      </c>
      <c r="L695" s="55">
        <f t="shared" si="62"/>
        <v>40.528207058823519</v>
      </c>
      <c r="M695" s="55">
        <f t="shared" si="59"/>
        <v>10.895746511662741</v>
      </c>
    </row>
    <row r="696" spans="1:13" ht="12.75" x14ac:dyDescent="0.2">
      <c r="A696" s="56">
        <v>1977</v>
      </c>
      <c r="B696" s="56">
        <v>4</v>
      </c>
      <c r="C696" s="67">
        <f t="shared" si="58"/>
        <v>28245</v>
      </c>
      <c r="D696" s="55">
        <v>99.05</v>
      </c>
      <c r="E696" s="55">
        <v>4.2466699999999999</v>
      </c>
      <c r="F696" s="55">
        <v>10.193300000000001</v>
      </c>
      <c r="G696" s="55">
        <v>60</v>
      </c>
      <c r="H696" s="55" t="e">
        <f t="shared" si="63"/>
        <v>#REF!</v>
      </c>
      <c r="I696" s="55">
        <v>7.37</v>
      </c>
      <c r="J696" s="55">
        <f t="shared" si="60"/>
        <v>394.92720749999989</v>
      </c>
      <c r="K696" s="55">
        <f t="shared" si="61"/>
        <v>16.932110290499999</v>
      </c>
      <c r="L696" s="55">
        <f t="shared" si="62"/>
        <v>40.642216094999995</v>
      </c>
      <c r="M696" s="55">
        <f t="shared" si="59"/>
        <v>10.636037409141359</v>
      </c>
    </row>
    <row r="697" spans="1:13" ht="12.75" x14ac:dyDescent="0.2">
      <c r="A697" s="56">
        <v>1977</v>
      </c>
      <c r="B697" s="56">
        <v>5</v>
      </c>
      <c r="C697" s="67">
        <f t="shared" si="58"/>
        <v>28276</v>
      </c>
      <c r="D697" s="55">
        <v>98.76</v>
      </c>
      <c r="E697" s="55">
        <v>4.3033299999999999</v>
      </c>
      <c r="F697" s="55">
        <v>10.306699999999999</v>
      </c>
      <c r="G697" s="55">
        <v>60.3</v>
      </c>
      <c r="H697" s="55" t="e">
        <f t="shared" si="63"/>
        <v>#REF!</v>
      </c>
      <c r="I697" s="55">
        <v>7.46</v>
      </c>
      <c r="J697" s="55">
        <f t="shared" si="60"/>
        <v>391.81187462686563</v>
      </c>
      <c r="K697" s="55">
        <f t="shared" si="61"/>
        <v>17.07265891492537</v>
      </c>
      <c r="L697" s="55">
        <f t="shared" si="62"/>
        <v>40.889909358208946</v>
      </c>
      <c r="M697" s="55">
        <f t="shared" si="59"/>
        <v>10.548486693557001</v>
      </c>
    </row>
    <row r="698" spans="1:13" ht="12.75" x14ac:dyDescent="0.2">
      <c r="A698" s="56">
        <v>1977</v>
      </c>
      <c r="B698" s="56">
        <v>6</v>
      </c>
      <c r="C698" s="67">
        <f t="shared" si="58"/>
        <v>28306</v>
      </c>
      <c r="D698" s="55">
        <v>99.29</v>
      </c>
      <c r="E698" s="55">
        <v>4.3600000000000003</v>
      </c>
      <c r="F698" s="55">
        <v>10.42</v>
      </c>
      <c r="G698" s="55">
        <v>60.7</v>
      </c>
      <c r="H698" s="55" t="e">
        <f t="shared" si="63"/>
        <v>#REF!</v>
      </c>
      <c r="I698" s="55">
        <v>7.28</v>
      </c>
      <c r="J698" s="55">
        <f t="shared" si="60"/>
        <v>391.31873822075772</v>
      </c>
      <c r="K698" s="55">
        <f t="shared" si="61"/>
        <v>17.183499835255351</v>
      </c>
      <c r="L698" s="55">
        <f t="shared" si="62"/>
        <v>41.066988138385497</v>
      </c>
      <c r="M698" s="55">
        <f t="shared" si="59"/>
        <v>10.530023959090757</v>
      </c>
    </row>
    <row r="699" spans="1:13" ht="12.75" x14ac:dyDescent="0.2">
      <c r="A699" s="56">
        <v>1977</v>
      </c>
      <c r="B699" s="56">
        <v>7</v>
      </c>
      <c r="C699" s="67">
        <f t="shared" si="58"/>
        <v>28337</v>
      </c>
      <c r="D699" s="55">
        <v>100.2</v>
      </c>
      <c r="E699" s="55">
        <v>4.4066700000000001</v>
      </c>
      <c r="F699" s="55">
        <v>10.5167</v>
      </c>
      <c r="G699" s="55">
        <v>61</v>
      </c>
      <c r="H699" s="55" t="e">
        <f t="shared" si="63"/>
        <v>#REF!</v>
      </c>
      <c r="I699" s="55">
        <v>7.33</v>
      </c>
      <c r="J699" s="55">
        <f t="shared" si="60"/>
        <v>392.9630459016393</v>
      </c>
      <c r="K699" s="55">
        <f t="shared" si="61"/>
        <v>17.282020613606555</v>
      </c>
      <c r="L699" s="55">
        <f t="shared" si="62"/>
        <v>41.244256136065566</v>
      </c>
      <c r="M699" s="55">
        <f t="shared" si="59"/>
        <v>10.567692447775409</v>
      </c>
    </row>
    <row r="700" spans="1:13" ht="12.75" x14ac:dyDescent="0.2">
      <c r="A700" s="56">
        <v>1977</v>
      </c>
      <c r="B700" s="56">
        <v>8</v>
      </c>
      <c r="C700" s="67">
        <f t="shared" si="58"/>
        <v>28368</v>
      </c>
      <c r="D700" s="55">
        <v>97.75</v>
      </c>
      <c r="E700" s="55">
        <v>4.4533300000000002</v>
      </c>
      <c r="F700" s="55">
        <v>10.613300000000001</v>
      </c>
      <c r="G700" s="55">
        <v>61.2</v>
      </c>
      <c r="H700" s="55" t="e">
        <f t="shared" si="63"/>
        <v>#REF!</v>
      </c>
      <c r="I700" s="55">
        <v>7.4</v>
      </c>
      <c r="J700" s="55">
        <f t="shared" si="60"/>
        <v>382.10187499999995</v>
      </c>
      <c r="K700" s="55">
        <f t="shared" si="61"/>
        <v>17.407935989705877</v>
      </c>
      <c r="L700" s="55">
        <f t="shared" si="62"/>
        <v>41.487077544117646</v>
      </c>
      <c r="M700" s="55">
        <f t="shared" si="59"/>
        <v>10.268385666711</v>
      </c>
    </row>
    <row r="701" spans="1:13" ht="12.75" x14ac:dyDescent="0.2">
      <c r="A701" s="56">
        <v>1977</v>
      </c>
      <c r="B701" s="56">
        <v>9</v>
      </c>
      <c r="C701" s="67">
        <f t="shared" si="58"/>
        <v>28398</v>
      </c>
      <c r="D701" s="55">
        <v>96.23</v>
      </c>
      <c r="E701" s="55">
        <v>4.5</v>
      </c>
      <c r="F701" s="55">
        <v>10.71</v>
      </c>
      <c r="G701" s="55">
        <v>61.4</v>
      </c>
      <c r="H701" s="55" t="e">
        <f t="shared" si="63"/>
        <v>#REF!</v>
      </c>
      <c r="I701" s="55">
        <v>7.34</v>
      </c>
      <c r="J701" s="55">
        <f t="shared" si="60"/>
        <v>374.93496205211721</v>
      </c>
      <c r="K701" s="55">
        <f t="shared" si="61"/>
        <v>17.533070032573288</v>
      </c>
      <c r="L701" s="55">
        <f t="shared" si="62"/>
        <v>41.728706677524428</v>
      </c>
      <c r="M701" s="55">
        <f t="shared" si="59"/>
        <v>10.067742820070706</v>
      </c>
    </row>
    <row r="702" spans="1:13" ht="12.75" x14ac:dyDescent="0.2">
      <c r="A702" s="56">
        <v>1977</v>
      </c>
      <c r="B702" s="56">
        <v>1</v>
      </c>
      <c r="C702" s="67">
        <f t="shared" ref="C702:C765" si="64">EOMONTH(DATE(A702,B702,1),0)</f>
        <v>28156</v>
      </c>
      <c r="D702" s="55">
        <v>93.74</v>
      </c>
      <c r="E702" s="55">
        <v>4.5566700000000004</v>
      </c>
      <c r="F702" s="55">
        <v>10.77</v>
      </c>
      <c r="G702" s="55">
        <v>61.6</v>
      </c>
      <c r="H702" s="55" t="e">
        <f t="shared" si="63"/>
        <v>#REF!</v>
      </c>
      <c r="I702" s="55">
        <v>7.52</v>
      </c>
      <c r="J702" s="55">
        <f t="shared" si="60"/>
        <v>364.04750746753234</v>
      </c>
      <c r="K702" s="55">
        <f t="shared" si="61"/>
        <v>17.696227393344156</v>
      </c>
      <c r="L702" s="55">
        <f t="shared" si="62"/>
        <v>41.826239123376617</v>
      </c>
      <c r="M702" s="55">
        <f t="shared" si="59"/>
        <v>9.7666662995565474</v>
      </c>
    </row>
    <row r="703" spans="1:13" ht="12.75" x14ac:dyDescent="0.2">
      <c r="A703" s="56">
        <v>1977</v>
      </c>
      <c r="B703" s="56">
        <v>11</v>
      </c>
      <c r="C703" s="67">
        <f t="shared" si="64"/>
        <v>28459</v>
      </c>
      <c r="D703" s="55">
        <v>94.28</v>
      </c>
      <c r="E703" s="55">
        <v>4.6133300000000004</v>
      </c>
      <c r="F703" s="55">
        <v>10.83</v>
      </c>
      <c r="G703" s="55">
        <v>61.9</v>
      </c>
      <c r="H703" s="55" t="e">
        <f t="shared" si="63"/>
        <v>#REF!</v>
      </c>
      <c r="I703" s="55">
        <v>7.58</v>
      </c>
      <c r="J703" s="55">
        <f t="shared" si="60"/>
        <v>364.37011502423258</v>
      </c>
      <c r="K703" s="55">
        <f t="shared" si="61"/>
        <v>17.829439783037152</v>
      </c>
      <c r="L703" s="55">
        <f t="shared" si="62"/>
        <v>41.855413085621961</v>
      </c>
      <c r="M703" s="55">
        <f t="shared" si="59"/>
        <v>9.7662999836602022</v>
      </c>
    </row>
    <row r="704" spans="1:13" ht="12.75" x14ac:dyDescent="0.2">
      <c r="A704" s="56">
        <v>1977</v>
      </c>
      <c r="B704" s="56">
        <v>12</v>
      </c>
      <c r="C704" s="67">
        <f t="shared" si="64"/>
        <v>28490</v>
      </c>
      <c r="D704" s="55">
        <v>93.82</v>
      </c>
      <c r="E704" s="55">
        <v>4.67</v>
      </c>
      <c r="F704" s="55">
        <v>10.89</v>
      </c>
      <c r="G704" s="55">
        <v>62.1</v>
      </c>
      <c r="H704" s="55" t="e">
        <f t="shared" si="63"/>
        <v>#REF!</v>
      </c>
      <c r="I704" s="55">
        <v>7.69</v>
      </c>
      <c r="J704" s="55">
        <f t="shared" si="60"/>
        <v>361.42455362318833</v>
      </c>
      <c r="K704" s="55">
        <f t="shared" si="61"/>
        <v>17.990328985507244</v>
      </c>
      <c r="L704" s="55">
        <f t="shared" si="62"/>
        <v>41.951752173913036</v>
      </c>
      <c r="M704" s="55">
        <f t="shared" si="59"/>
        <v>9.6782665825359242</v>
      </c>
    </row>
    <row r="705" spans="1:13" ht="12.75" x14ac:dyDescent="0.2">
      <c r="A705" s="56">
        <v>1978</v>
      </c>
      <c r="B705" s="56">
        <v>1</v>
      </c>
      <c r="C705" s="67">
        <f t="shared" si="64"/>
        <v>28521</v>
      </c>
      <c r="D705" s="55">
        <v>90.25</v>
      </c>
      <c r="E705" s="55">
        <v>4.71333</v>
      </c>
      <c r="F705" s="55">
        <v>10.9</v>
      </c>
      <c r="G705" s="55">
        <v>62.5</v>
      </c>
      <c r="H705" s="55" t="e">
        <f t="shared" si="63"/>
        <v>#REF!</v>
      </c>
      <c r="I705" s="55">
        <v>7.96</v>
      </c>
      <c r="J705" s="55">
        <f t="shared" si="60"/>
        <v>345.44667599999991</v>
      </c>
      <c r="K705" s="55">
        <f t="shared" si="61"/>
        <v>18.041043561119999</v>
      </c>
      <c r="L705" s="55">
        <f t="shared" si="62"/>
        <v>41.721537599999998</v>
      </c>
      <c r="M705" s="55">
        <f t="shared" ref="M705:M768" si="65">J705/AVERAGE(L585:L704)</f>
        <v>9.2414622609346946</v>
      </c>
    </row>
    <row r="706" spans="1:13" ht="12.75" x14ac:dyDescent="0.2">
      <c r="A706" s="56">
        <v>1978</v>
      </c>
      <c r="B706" s="56">
        <v>2</v>
      </c>
      <c r="C706" s="67">
        <f t="shared" si="64"/>
        <v>28549</v>
      </c>
      <c r="D706" s="55">
        <v>88.98</v>
      </c>
      <c r="E706" s="55">
        <v>4.7566699999999997</v>
      </c>
      <c r="F706" s="55">
        <v>10.91</v>
      </c>
      <c r="G706" s="55">
        <v>62.9</v>
      </c>
      <c r="H706" s="55" t="e">
        <f t="shared" si="63"/>
        <v>#REF!</v>
      </c>
      <c r="I706" s="55">
        <v>8.0299999999999994</v>
      </c>
      <c r="J706" s="55">
        <f t="shared" si="60"/>
        <v>338.41965691573927</v>
      </c>
      <c r="K706" s="55">
        <f t="shared" si="61"/>
        <v>18.091151151510331</v>
      </c>
      <c r="L706" s="55">
        <f t="shared" si="62"/>
        <v>41.49425103338632</v>
      </c>
      <c r="M706" s="55">
        <f t="shared" si="65"/>
        <v>9.0452635707047442</v>
      </c>
    </row>
    <row r="707" spans="1:13" ht="12.75" x14ac:dyDescent="0.2">
      <c r="A707" s="56">
        <v>1978</v>
      </c>
      <c r="B707" s="56">
        <v>3</v>
      </c>
      <c r="C707" s="67">
        <f t="shared" si="64"/>
        <v>28580</v>
      </c>
      <c r="D707" s="55">
        <v>88.82</v>
      </c>
      <c r="E707" s="55">
        <v>4.8</v>
      </c>
      <c r="F707" s="55">
        <v>10.92</v>
      </c>
      <c r="G707" s="55">
        <v>63.4</v>
      </c>
      <c r="H707" s="55" t="e">
        <f t="shared" si="63"/>
        <v>#REF!</v>
      </c>
      <c r="I707" s="55">
        <v>8.0399999999999991</v>
      </c>
      <c r="J707" s="55">
        <f t="shared" si="60"/>
        <v>335.14699968454249</v>
      </c>
      <c r="K707" s="55">
        <f t="shared" si="61"/>
        <v>18.111974763406934</v>
      </c>
      <c r="L707" s="55">
        <f t="shared" si="62"/>
        <v>41.204742586750776</v>
      </c>
      <c r="M707" s="55">
        <f t="shared" si="65"/>
        <v>8.9504200776338951</v>
      </c>
    </row>
    <row r="708" spans="1:13" ht="12.75" x14ac:dyDescent="0.2">
      <c r="A708" s="56">
        <v>1978</v>
      </c>
      <c r="B708" s="56">
        <v>4</v>
      </c>
      <c r="C708" s="67">
        <f t="shared" si="64"/>
        <v>28610</v>
      </c>
      <c r="D708" s="55">
        <v>92.71</v>
      </c>
      <c r="E708" s="55">
        <v>4.8366699999999998</v>
      </c>
      <c r="F708" s="55">
        <v>11.023300000000001</v>
      </c>
      <c r="G708" s="55">
        <v>63.9</v>
      </c>
      <c r="H708" s="55" t="e">
        <f t="shared" si="63"/>
        <v>#REF!</v>
      </c>
      <c r="I708" s="55">
        <v>8.15</v>
      </c>
      <c r="J708" s="55">
        <f t="shared" si="60"/>
        <v>347.08795915492948</v>
      </c>
      <c r="K708" s="55">
        <f t="shared" si="61"/>
        <v>18.107538770422533</v>
      </c>
      <c r="L708" s="55">
        <f t="shared" si="62"/>
        <v>41.269061591549296</v>
      </c>
      <c r="M708" s="55">
        <f t="shared" si="65"/>
        <v>9.2625887208668427</v>
      </c>
    </row>
    <row r="709" spans="1:13" ht="12.75" x14ac:dyDescent="0.2">
      <c r="A709" s="56">
        <v>1978</v>
      </c>
      <c r="B709" s="56">
        <v>5</v>
      </c>
      <c r="C709" s="67">
        <f t="shared" si="64"/>
        <v>28641</v>
      </c>
      <c r="D709" s="55">
        <v>97.41</v>
      </c>
      <c r="E709" s="55">
        <v>4.8733300000000002</v>
      </c>
      <c r="F709" s="55">
        <v>11.1267</v>
      </c>
      <c r="G709" s="55">
        <v>64.5</v>
      </c>
      <c r="H709" s="55" t="e">
        <f t="shared" si="63"/>
        <v>#REF!</v>
      </c>
      <c r="I709" s="55">
        <v>8.35</v>
      </c>
      <c r="J709" s="55">
        <f t="shared" si="60"/>
        <v>361.29142465116269</v>
      </c>
      <c r="K709" s="55">
        <f t="shared" si="61"/>
        <v>18.075067636744183</v>
      </c>
      <c r="L709" s="55">
        <f t="shared" si="62"/>
        <v>41.268671539534878</v>
      </c>
      <c r="M709" s="55">
        <f t="shared" si="65"/>
        <v>9.6349107285984488</v>
      </c>
    </row>
    <row r="710" spans="1:13" ht="12.75" x14ac:dyDescent="0.2">
      <c r="A710" s="56">
        <v>1978</v>
      </c>
      <c r="B710" s="56">
        <v>6</v>
      </c>
      <c r="C710" s="67">
        <f t="shared" si="64"/>
        <v>28671</v>
      </c>
      <c r="D710" s="55">
        <v>97.66</v>
      </c>
      <c r="E710" s="55">
        <v>4.91</v>
      </c>
      <c r="F710" s="55">
        <v>11.23</v>
      </c>
      <c r="G710" s="55">
        <v>65.2</v>
      </c>
      <c r="H710" s="55" t="e">
        <f t="shared" si="63"/>
        <v>#REF!</v>
      </c>
      <c r="I710" s="55">
        <v>8.4600000000000009</v>
      </c>
      <c r="J710" s="55">
        <f t="shared" si="60"/>
        <v>358.32981809815942</v>
      </c>
      <c r="K710" s="55">
        <f t="shared" si="61"/>
        <v>18.01555812883435</v>
      </c>
      <c r="L710" s="55">
        <f t="shared" si="62"/>
        <v>41.204626840490789</v>
      </c>
      <c r="M710" s="55">
        <f t="shared" si="65"/>
        <v>9.5496789810417404</v>
      </c>
    </row>
    <row r="711" spans="1:13" ht="12.75" x14ac:dyDescent="0.2">
      <c r="A711" s="56">
        <v>1978</v>
      </c>
      <c r="B711" s="56">
        <v>7</v>
      </c>
      <c r="C711" s="67">
        <f t="shared" si="64"/>
        <v>28702</v>
      </c>
      <c r="D711" s="55">
        <v>97.19</v>
      </c>
      <c r="E711" s="55">
        <v>4.9466700000000001</v>
      </c>
      <c r="F711" s="55">
        <v>11.343299999999999</v>
      </c>
      <c r="G711" s="55">
        <v>65.7</v>
      </c>
      <c r="H711" s="55" t="e">
        <f t="shared" si="63"/>
        <v>#REF!</v>
      </c>
      <c r="I711" s="55">
        <v>8.64</v>
      </c>
      <c r="J711" s="55">
        <f t="shared" si="60"/>
        <v>353.89142328767116</v>
      </c>
      <c r="K711" s="55">
        <f t="shared" si="61"/>
        <v>18.011977434246571</v>
      </c>
      <c r="L711" s="55">
        <f t="shared" si="62"/>
        <v>41.303596890410951</v>
      </c>
      <c r="M711" s="55">
        <f t="shared" si="65"/>
        <v>9.4255240477873592</v>
      </c>
    </row>
    <row r="712" spans="1:13" ht="12.75" x14ac:dyDescent="0.2">
      <c r="A712" s="56">
        <v>1978</v>
      </c>
      <c r="B712" s="56">
        <v>8</v>
      </c>
      <c r="C712" s="67">
        <f t="shared" si="64"/>
        <v>28733</v>
      </c>
      <c r="D712" s="55">
        <v>103.9</v>
      </c>
      <c r="E712" s="55">
        <v>4.9833299999999996</v>
      </c>
      <c r="F712" s="55">
        <v>11.4567</v>
      </c>
      <c r="G712" s="55">
        <v>66</v>
      </c>
      <c r="H712" s="55" t="e">
        <f t="shared" si="63"/>
        <v>#REF!</v>
      </c>
      <c r="I712" s="55">
        <v>8.41</v>
      </c>
      <c r="J712" s="55">
        <f t="shared" si="60"/>
        <v>376.6044409090909</v>
      </c>
      <c r="K712" s="55">
        <f t="shared" si="61"/>
        <v>18.062985644999994</v>
      </c>
      <c r="L712" s="55">
        <f t="shared" si="62"/>
        <v>41.526892186363625</v>
      </c>
      <c r="M712" s="55">
        <f t="shared" si="65"/>
        <v>10.023970854003755</v>
      </c>
    </row>
    <row r="713" spans="1:13" ht="12.75" x14ac:dyDescent="0.2">
      <c r="A713" s="56">
        <v>1978</v>
      </c>
      <c r="B713" s="56">
        <v>9</v>
      </c>
      <c r="C713" s="67">
        <f t="shared" si="64"/>
        <v>28763</v>
      </c>
      <c r="D713" s="55">
        <v>103.9</v>
      </c>
      <c r="E713" s="55">
        <v>5.0199999999999996</v>
      </c>
      <c r="F713" s="55">
        <v>11.57</v>
      </c>
      <c r="G713" s="55">
        <v>66.5</v>
      </c>
      <c r="H713" s="55" t="e">
        <f t="shared" si="63"/>
        <v>#REF!</v>
      </c>
      <c r="I713" s="55">
        <v>8.42</v>
      </c>
      <c r="J713" s="55">
        <f t="shared" ref="J713:J776" si="66">D713*$G$1144/G713</f>
        <v>373.77282857142853</v>
      </c>
      <c r="K713" s="55">
        <f t="shared" ref="K713:K776" si="67">E713*$G$1144/G713</f>
        <v>18.059091428571424</v>
      </c>
      <c r="L713" s="55">
        <f t="shared" ref="L713:L776" si="68">F713*$G$1144/G713</f>
        <v>41.622248571428564</v>
      </c>
      <c r="M713" s="55">
        <f t="shared" si="65"/>
        <v>9.941887473004412</v>
      </c>
    </row>
    <row r="714" spans="1:13" ht="12.75" x14ac:dyDescent="0.2">
      <c r="A714" s="56">
        <v>1978</v>
      </c>
      <c r="B714" s="56">
        <v>1</v>
      </c>
      <c r="C714" s="67">
        <f t="shared" si="64"/>
        <v>28521</v>
      </c>
      <c r="D714" s="55">
        <v>100.6</v>
      </c>
      <c r="E714" s="55">
        <v>5.03667</v>
      </c>
      <c r="F714" s="55">
        <v>11.8233</v>
      </c>
      <c r="G714" s="55">
        <v>67.099999999999994</v>
      </c>
      <c r="H714" s="55" t="e">
        <f t="shared" ref="H714:H777" si="69">H713+1/12</f>
        <v>#REF!</v>
      </c>
      <c r="I714" s="55">
        <v>8.64</v>
      </c>
      <c r="J714" s="55">
        <f t="shared" si="66"/>
        <v>358.6652369597615</v>
      </c>
      <c r="K714" s="55">
        <f t="shared" si="67"/>
        <v>17.957042137555884</v>
      </c>
      <c r="L714" s="55">
        <f t="shared" si="68"/>
        <v>42.153148073025335</v>
      </c>
      <c r="M714" s="55">
        <f t="shared" si="65"/>
        <v>9.5336083582088325</v>
      </c>
    </row>
    <row r="715" spans="1:13" ht="12.75" x14ac:dyDescent="0.2">
      <c r="A715" s="56">
        <v>1978</v>
      </c>
      <c r="B715" s="56">
        <v>11</v>
      </c>
      <c r="C715" s="67">
        <f t="shared" si="64"/>
        <v>28824</v>
      </c>
      <c r="D715" s="55">
        <v>94.71</v>
      </c>
      <c r="E715" s="55">
        <v>5.0533299999999999</v>
      </c>
      <c r="F715" s="55">
        <v>12.076700000000001</v>
      </c>
      <c r="G715" s="55">
        <v>67.400000000000006</v>
      </c>
      <c r="H715" s="55" t="e">
        <f t="shared" si="69"/>
        <v>#REF!</v>
      </c>
      <c r="I715" s="55">
        <v>8.81</v>
      </c>
      <c r="J715" s="55">
        <f t="shared" si="66"/>
        <v>336.16288709198801</v>
      </c>
      <c r="K715" s="55">
        <f t="shared" si="67"/>
        <v>17.936247515875365</v>
      </c>
      <c r="L715" s="55">
        <f t="shared" si="68"/>
        <v>42.864938639465869</v>
      </c>
      <c r="M715" s="55">
        <f t="shared" si="65"/>
        <v>8.9284189022931493</v>
      </c>
    </row>
    <row r="716" spans="1:13" ht="12.75" x14ac:dyDescent="0.2">
      <c r="A716" s="56">
        <v>1978</v>
      </c>
      <c r="B716" s="56">
        <v>12</v>
      </c>
      <c r="C716" s="67">
        <f t="shared" si="64"/>
        <v>28855</v>
      </c>
      <c r="D716" s="55">
        <v>96.11</v>
      </c>
      <c r="E716" s="55">
        <v>5.07</v>
      </c>
      <c r="F716" s="55">
        <v>12.33</v>
      </c>
      <c r="G716" s="55">
        <v>67.7</v>
      </c>
      <c r="H716" s="55" t="e">
        <f t="shared" si="69"/>
        <v>#REF!</v>
      </c>
      <c r="I716" s="55">
        <v>9.01</v>
      </c>
      <c r="J716" s="55">
        <f t="shared" si="66"/>
        <v>339.62037208271778</v>
      </c>
      <c r="K716" s="55">
        <f t="shared" si="67"/>
        <v>17.915672525849331</v>
      </c>
      <c r="L716" s="55">
        <f t="shared" si="68"/>
        <v>43.570067503692755</v>
      </c>
      <c r="M716" s="55">
        <f t="shared" si="65"/>
        <v>9.0119418191338294</v>
      </c>
    </row>
    <row r="717" spans="1:13" ht="12.75" x14ac:dyDescent="0.2">
      <c r="A717" s="56">
        <v>1979</v>
      </c>
      <c r="B717" s="56">
        <v>1</v>
      </c>
      <c r="C717" s="67">
        <f t="shared" si="64"/>
        <v>28886</v>
      </c>
      <c r="D717" s="55">
        <v>99.71</v>
      </c>
      <c r="E717" s="55">
        <v>5.1133300000000004</v>
      </c>
      <c r="F717" s="55">
        <v>12.6533</v>
      </c>
      <c r="G717" s="55">
        <v>68.3</v>
      </c>
      <c r="H717" s="55" t="e">
        <f t="shared" si="69"/>
        <v>#REF!</v>
      </c>
      <c r="I717" s="55">
        <v>9.1</v>
      </c>
      <c r="J717" s="55">
        <f t="shared" si="66"/>
        <v>349.24631903367487</v>
      </c>
      <c r="K717" s="55">
        <f t="shared" si="67"/>
        <v>17.910055967349926</v>
      </c>
      <c r="L717" s="55">
        <f t="shared" si="68"/>
        <v>44.319711650073202</v>
      </c>
      <c r="M717" s="55">
        <f t="shared" si="65"/>
        <v>9.2576369191399746</v>
      </c>
    </row>
    <row r="718" spans="1:13" ht="12.75" x14ac:dyDescent="0.2">
      <c r="A718" s="56">
        <v>1979</v>
      </c>
      <c r="B718" s="56">
        <v>2</v>
      </c>
      <c r="C718" s="67">
        <f t="shared" si="64"/>
        <v>28914</v>
      </c>
      <c r="D718" s="55">
        <v>98.23</v>
      </c>
      <c r="E718" s="55">
        <v>5.1566700000000001</v>
      </c>
      <c r="F718" s="55">
        <v>12.976699999999999</v>
      </c>
      <c r="G718" s="55">
        <v>69.099999999999994</v>
      </c>
      <c r="H718" s="55" t="e">
        <f t="shared" si="69"/>
        <v>#REF!</v>
      </c>
      <c r="I718" s="55">
        <v>9.1</v>
      </c>
      <c r="J718" s="55">
        <f t="shared" si="66"/>
        <v>340.07908350217076</v>
      </c>
      <c r="K718" s="55">
        <f t="shared" si="67"/>
        <v>17.852749745730826</v>
      </c>
      <c r="L718" s="55">
        <f t="shared" si="68"/>
        <v>44.926236820549924</v>
      </c>
      <c r="M718" s="55">
        <f t="shared" si="65"/>
        <v>9.0037403710456356</v>
      </c>
    </row>
    <row r="719" spans="1:13" ht="12.75" x14ac:dyDescent="0.2">
      <c r="A719" s="56">
        <v>1979</v>
      </c>
      <c r="B719" s="56">
        <v>3</v>
      </c>
      <c r="C719" s="67">
        <f t="shared" si="64"/>
        <v>28945</v>
      </c>
      <c r="D719" s="55">
        <v>100.1</v>
      </c>
      <c r="E719" s="55">
        <v>5.2</v>
      </c>
      <c r="F719" s="55">
        <v>13.3</v>
      </c>
      <c r="G719" s="55">
        <v>69.8</v>
      </c>
      <c r="H719" s="55" t="e">
        <f t="shared" si="69"/>
        <v>#REF!</v>
      </c>
      <c r="I719" s="55">
        <v>9.1199999999999992</v>
      </c>
      <c r="J719" s="55">
        <f t="shared" si="66"/>
        <v>343.07769197707734</v>
      </c>
      <c r="K719" s="55">
        <f t="shared" si="67"/>
        <v>17.822217765042978</v>
      </c>
      <c r="L719" s="55">
        <f t="shared" si="68"/>
        <v>45.583749283667615</v>
      </c>
      <c r="M719" s="55">
        <f t="shared" si="65"/>
        <v>9.0707850296607653</v>
      </c>
    </row>
    <row r="720" spans="1:13" ht="12.75" x14ac:dyDescent="0.2">
      <c r="A720" s="56">
        <v>1979</v>
      </c>
      <c r="B720" s="56">
        <v>4</v>
      </c>
      <c r="C720" s="67">
        <f t="shared" si="64"/>
        <v>28975</v>
      </c>
      <c r="D720" s="55">
        <v>102.1</v>
      </c>
      <c r="E720" s="55">
        <v>5.2466699999999999</v>
      </c>
      <c r="F720" s="55">
        <v>13.5267</v>
      </c>
      <c r="G720" s="55">
        <v>70.599999999999994</v>
      </c>
      <c r="H720" s="55" t="e">
        <f t="shared" si="69"/>
        <v>#REF!</v>
      </c>
      <c r="I720" s="55">
        <v>9.18</v>
      </c>
      <c r="J720" s="55">
        <f t="shared" si="66"/>
        <v>345.96715155807362</v>
      </c>
      <c r="K720" s="55">
        <f t="shared" si="67"/>
        <v>17.77840817889518</v>
      </c>
      <c r="L720" s="55">
        <f t="shared" si="68"/>
        <v>45.835395386685548</v>
      </c>
      <c r="M720" s="55">
        <f t="shared" si="65"/>
        <v>9.133063566217416</v>
      </c>
    </row>
    <row r="721" spans="1:13" ht="12.75" x14ac:dyDescent="0.2">
      <c r="A721" s="56">
        <v>1979</v>
      </c>
      <c r="B721" s="56">
        <v>5</v>
      </c>
      <c r="C721" s="67">
        <f t="shared" si="64"/>
        <v>29006</v>
      </c>
      <c r="D721" s="55">
        <v>99.73</v>
      </c>
      <c r="E721" s="55">
        <v>5.2933300000000001</v>
      </c>
      <c r="F721" s="55">
        <v>13.753299999999999</v>
      </c>
      <c r="G721" s="55">
        <v>71.5</v>
      </c>
      <c r="H721" s="55" t="e">
        <f t="shared" si="69"/>
        <v>#REF!</v>
      </c>
      <c r="I721" s="55">
        <v>9.25</v>
      </c>
      <c r="J721" s="55">
        <f t="shared" si="66"/>
        <v>333.68263174825171</v>
      </c>
      <c r="K721" s="55">
        <f t="shared" si="67"/>
        <v>17.710741854125871</v>
      </c>
      <c r="L721" s="55">
        <f t="shared" si="68"/>
        <v>46.016618261538454</v>
      </c>
      <c r="M721" s="55">
        <f t="shared" si="65"/>
        <v>8.7943832898149576</v>
      </c>
    </row>
    <row r="722" spans="1:13" ht="12.75" x14ac:dyDescent="0.2">
      <c r="A722" s="56">
        <v>1979</v>
      </c>
      <c r="B722" s="56">
        <v>6</v>
      </c>
      <c r="C722" s="67">
        <f t="shared" si="64"/>
        <v>29036</v>
      </c>
      <c r="D722" s="55">
        <v>101.7</v>
      </c>
      <c r="E722" s="55">
        <v>5.34</v>
      </c>
      <c r="F722" s="55">
        <v>13.98</v>
      </c>
      <c r="G722" s="55">
        <v>72.3</v>
      </c>
      <c r="H722" s="55" t="e">
        <f t="shared" si="69"/>
        <v>#REF!</v>
      </c>
      <c r="I722" s="55">
        <v>8.91</v>
      </c>
      <c r="J722" s="55">
        <f t="shared" si="66"/>
        <v>336.50884232365144</v>
      </c>
      <c r="K722" s="55">
        <f t="shared" si="67"/>
        <v>17.669195850622405</v>
      </c>
      <c r="L722" s="55">
        <f t="shared" si="68"/>
        <v>46.257557676348547</v>
      </c>
      <c r="M722" s="55">
        <f t="shared" si="65"/>
        <v>8.8539377646939545</v>
      </c>
    </row>
    <row r="723" spans="1:13" ht="12.75" x14ac:dyDescent="0.2">
      <c r="A723" s="56">
        <v>1979</v>
      </c>
      <c r="B723" s="56">
        <v>7</v>
      </c>
      <c r="C723" s="67">
        <f t="shared" si="64"/>
        <v>29067</v>
      </c>
      <c r="D723" s="55">
        <v>102.7</v>
      </c>
      <c r="E723" s="55">
        <v>5.3966700000000003</v>
      </c>
      <c r="F723" s="55">
        <v>14.1967</v>
      </c>
      <c r="G723" s="55">
        <v>73.099999999999994</v>
      </c>
      <c r="H723" s="55" t="e">
        <f t="shared" si="69"/>
        <v>#REF!</v>
      </c>
      <c r="I723" s="55">
        <v>8.9499999999999993</v>
      </c>
      <c r="J723" s="55">
        <f t="shared" si="66"/>
        <v>336.09874555403553</v>
      </c>
      <c r="K723" s="55">
        <f t="shared" si="67"/>
        <v>17.661285464158688</v>
      </c>
      <c r="L723" s="55">
        <f t="shared" si="68"/>
        <v>46.460497186046503</v>
      </c>
      <c r="M723" s="55">
        <f t="shared" si="65"/>
        <v>8.8274980455423631</v>
      </c>
    </row>
    <row r="724" spans="1:13" ht="12.75" x14ac:dyDescent="0.2">
      <c r="A724" s="56">
        <v>1979</v>
      </c>
      <c r="B724" s="56">
        <v>8</v>
      </c>
      <c r="C724" s="67">
        <f t="shared" si="64"/>
        <v>29098</v>
      </c>
      <c r="D724" s="55">
        <v>107.4</v>
      </c>
      <c r="E724" s="55">
        <v>5.4533300000000002</v>
      </c>
      <c r="F724" s="55">
        <v>14.4133</v>
      </c>
      <c r="G724" s="55">
        <v>73.8</v>
      </c>
      <c r="H724" s="55" t="e">
        <f t="shared" si="69"/>
        <v>#REF!</v>
      </c>
      <c r="I724" s="55">
        <v>9.0299999999999994</v>
      </c>
      <c r="J724" s="55">
        <f t="shared" si="66"/>
        <v>348.14626829268286</v>
      </c>
      <c r="K724" s="55">
        <f t="shared" si="67"/>
        <v>17.67743472317073</v>
      </c>
      <c r="L724" s="55">
        <f t="shared" si="68"/>
        <v>46.721942353658527</v>
      </c>
      <c r="M724" s="55">
        <f t="shared" si="65"/>
        <v>9.1271657972150333</v>
      </c>
    </row>
    <row r="725" spans="1:13" ht="12.75" x14ac:dyDescent="0.2">
      <c r="A725" s="56">
        <v>1979</v>
      </c>
      <c r="B725" s="56">
        <v>9</v>
      </c>
      <c r="C725" s="67">
        <f t="shared" si="64"/>
        <v>29128</v>
      </c>
      <c r="D725" s="55">
        <v>108.6</v>
      </c>
      <c r="E725" s="55">
        <v>5.51</v>
      </c>
      <c r="F725" s="55">
        <v>14.63</v>
      </c>
      <c r="G725" s="55">
        <v>74.599999999999994</v>
      </c>
      <c r="H725" s="55" t="e">
        <f t="shared" si="69"/>
        <v>#REF!</v>
      </c>
      <c r="I725" s="55">
        <v>9.33</v>
      </c>
      <c r="J725" s="55">
        <f t="shared" si="66"/>
        <v>348.26098391420908</v>
      </c>
      <c r="K725" s="55">
        <f t="shared" si="67"/>
        <v>17.669595040214475</v>
      </c>
      <c r="L725" s="55">
        <f t="shared" si="68"/>
        <v>46.915821313672922</v>
      </c>
      <c r="M725" s="55">
        <f t="shared" si="65"/>
        <v>9.1127589907409607</v>
      </c>
    </row>
    <row r="726" spans="1:13" ht="12.75" x14ac:dyDescent="0.2">
      <c r="A726" s="56">
        <v>1979</v>
      </c>
      <c r="B726" s="56">
        <v>1</v>
      </c>
      <c r="C726" s="67">
        <f t="shared" si="64"/>
        <v>28886</v>
      </c>
      <c r="D726" s="55">
        <v>104.5</v>
      </c>
      <c r="E726" s="55">
        <v>5.5566700000000004</v>
      </c>
      <c r="F726" s="55">
        <v>14.7067</v>
      </c>
      <c r="G726" s="55">
        <v>75.2</v>
      </c>
      <c r="H726" s="55" t="e">
        <f t="shared" si="69"/>
        <v>#REF!</v>
      </c>
      <c r="I726" s="55">
        <v>10.3</v>
      </c>
      <c r="J726" s="55">
        <f t="shared" si="66"/>
        <v>332.43923537234036</v>
      </c>
      <c r="K726" s="55">
        <f t="shared" si="67"/>
        <v>17.6770825456117</v>
      </c>
      <c r="L726" s="55">
        <f t="shared" si="68"/>
        <v>46.785493807180842</v>
      </c>
      <c r="M726" s="55">
        <f t="shared" si="65"/>
        <v>8.6818433068993137</v>
      </c>
    </row>
    <row r="727" spans="1:13" ht="12.75" x14ac:dyDescent="0.2">
      <c r="A727" s="56">
        <v>1979</v>
      </c>
      <c r="B727" s="56">
        <v>11</v>
      </c>
      <c r="C727" s="67">
        <f t="shared" si="64"/>
        <v>29189</v>
      </c>
      <c r="D727" s="55">
        <v>103.7</v>
      </c>
      <c r="E727" s="55">
        <v>5.6033299999999997</v>
      </c>
      <c r="F727" s="55">
        <v>14.783300000000001</v>
      </c>
      <c r="G727" s="55">
        <v>75.900000000000006</v>
      </c>
      <c r="H727" s="55" t="e">
        <f t="shared" si="69"/>
        <v>#REF!</v>
      </c>
      <c r="I727" s="55">
        <v>10.65</v>
      </c>
      <c r="J727" s="55">
        <f t="shared" si="66"/>
        <v>326.85174308300384</v>
      </c>
      <c r="K727" s="55">
        <f t="shared" si="67"/>
        <v>17.661120323715409</v>
      </c>
      <c r="L727" s="55">
        <f t="shared" si="68"/>
        <v>46.595442367588923</v>
      </c>
      <c r="M727" s="55">
        <f t="shared" si="65"/>
        <v>8.5187843029835602</v>
      </c>
    </row>
    <row r="728" spans="1:13" ht="12.75" x14ac:dyDescent="0.2">
      <c r="A728" s="56">
        <v>1979</v>
      </c>
      <c r="B728" s="56">
        <v>12</v>
      </c>
      <c r="C728" s="67">
        <f t="shared" si="64"/>
        <v>29220</v>
      </c>
      <c r="D728" s="55">
        <v>107.8</v>
      </c>
      <c r="E728" s="55">
        <v>5.65</v>
      </c>
      <c r="F728" s="55">
        <v>14.86</v>
      </c>
      <c r="G728" s="55">
        <v>76.7</v>
      </c>
      <c r="H728" s="55" t="e">
        <f t="shared" si="69"/>
        <v>#REF!</v>
      </c>
      <c r="I728" s="55">
        <v>10.39</v>
      </c>
      <c r="J728" s="55">
        <f t="shared" si="66"/>
        <v>336.230589308996</v>
      </c>
      <c r="K728" s="55">
        <f t="shared" si="67"/>
        <v>17.622475228161669</v>
      </c>
      <c r="L728" s="55">
        <f t="shared" si="68"/>
        <v>46.348669361147316</v>
      </c>
      <c r="M728" s="55">
        <f t="shared" si="65"/>
        <v>8.7452044046692947</v>
      </c>
    </row>
    <row r="729" spans="1:13" ht="12.75" x14ac:dyDescent="0.2">
      <c r="A729" s="56">
        <v>1980</v>
      </c>
      <c r="B729" s="56">
        <v>1</v>
      </c>
      <c r="C729" s="67">
        <f t="shared" si="64"/>
        <v>29251</v>
      </c>
      <c r="D729" s="55">
        <v>110.9</v>
      </c>
      <c r="E729" s="55">
        <v>5.7</v>
      </c>
      <c r="F729" s="55">
        <v>15.003299999999999</v>
      </c>
      <c r="G729" s="55">
        <v>77.8</v>
      </c>
      <c r="H729" s="55" t="e">
        <f t="shared" si="69"/>
        <v>#REF!</v>
      </c>
      <c r="I729" s="55">
        <v>10.8</v>
      </c>
      <c r="J729" s="55">
        <f t="shared" si="66"/>
        <v>341.00894730077118</v>
      </c>
      <c r="K729" s="55">
        <f t="shared" si="67"/>
        <v>17.527060411311052</v>
      </c>
      <c r="L729" s="55">
        <f t="shared" si="68"/>
        <v>46.133990433161941</v>
      </c>
      <c r="M729" s="55">
        <f t="shared" si="65"/>
        <v>8.8509341807291122</v>
      </c>
    </row>
    <row r="730" spans="1:13" ht="12.75" x14ac:dyDescent="0.2">
      <c r="A730" s="56">
        <v>1980</v>
      </c>
      <c r="B730" s="56">
        <v>2</v>
      </c>
      <c r="C730" s="67">
        <f t="shared" si="64"/>
        <v>29280</v>
      </c>
      <c r="D730" s="55">
        <v>115.3</v>
      </c>
      <c r="E730" s="55">
        <v>5.75</v>
      </c>
      <c r="F730" s="55">
        <v>15.146699999999999</v>
      </c>
      <c r="G730" s="55">
        <v>78.900000000000006</v>
      </c>
      <c r="H730" s="55" t="e">
        <f t="shared" si="69"/>
        <v>#REF!</v>
      </c>
      <c r="I730" s="55">
        <v>12.41</v>
      </c>
      <c r="J730" s="55">
        <f t="shared" si="66"/>
        <v>349.59573764258545</v>
      </c>
      <c r="K730" s="55">
        <f t="shared" si="67"/>
        <v>17.434306083650185</v>
      </c>
      <c r="L730" s="55">
        <f t="shared" si="68"/>
        <v>45.925600688212917</v>
      </c>
      <c r="M730" s="55">
        <f t="shared" si="65"/>
        <v>9.0544760921925214</v>
      </c>
    </row>
    <row r="731" spans="1:13" ht="12.75" x14ac:dyDescent="0.2">
      <c r="A731" s="56">
        <v>1980</v>
      </c>
      <c r="B731" s="56">
        <v>3</v>
      </c>
      <c r="C731" s="67">
        <f t="shared" si="64"/>
        <v>29311</v>
      </c>
      <c r="D731" s="55">
        <v>104.7</v>
      </c>
      <c r="E731" s="55">
        <v>5.8</v>
      </c>
      <c r="F731" s="55">
        <v>15.29</v>
      </c>
      <c r="G731" s="55">
        <v>80.099999999999994</v>
      </c>
      <c r="H731" s="55" t="e">
        <f t="shared" si="69"/>
        <v>#REF!</v>
      </c>
      <c r="I731" s="55">
        <v>12.75</v>
      </c>
      <c r="J731" s="55">
        <f t="shared" si="66"/>
        <v>312.70007865168537</v>
      </c>
      <c r="K731" s="55">
        <f t="shared" si="67"/>
        <v>17.322449438202245</v>
      </c>
      <c r="L731" s="55">
        <f t="shared" si="68"/>
        <v>45.665560674157298</v>
      </c>
      <c r="M731" s="55">
        <f t="shared" si="65"/>
        <v>8.0811509007855005</v>
      </c>
    </row>
    <row r="732" spans="1:13" ht="12.75" x14ac:dyDescent="0.2">
      <c r="A732" s="56">
        <v>1980</v>
      </c>
      <c r="B732" s="56">
        <v>4</v>
      </c>
      <c r="C732" s="67">
        <f t="shared" si="64"/>
        <v>29341</v>
      </c>
      <c r="D732" s="55">
        <v>103</v>
      </c>
      <c r="E732" s="55">
        <v>5.8466699999999996</v>
      </c>
      <c r="F732" s="55">
        <v>15.173299999999999</v>
      </c>
      <c r="G732" s="55">
        <v>81</v>
      </c>
      <c r="H732" s="55" t="e">
        <f t="shared" si="69"/>
        <v>#REF!</v>
      </c>
      <c r="I732" s="55">
        <v>11.47</v>
      </c>
      <c r="J732" s="55">
        <f t="shared" si="66"/>
        <v>304.20477777777774</v>
      </c>
      <c r="K732" s="55">
        <f t="shared" si="67"/>
        <v>17.267815029999994</v>
      </c>
      <c r="L732" s="55">
        <f t="shared" si="68"/>
        <v>44.813498588888876</v>
      </c>
      <c r="M732" s="55">
        <f t="shared" si="65"/>
        <v>7.8440245047192194</v>
      </c>
    </row>
    <row r="733" spans="1:13" ht="12.75" x14ac:dyDescent="0.2">
      <c r="A733" s="56">
        <v>1980</v>
      </c>
      <c r="B733" s="56">
        <v>5</v>
      </c>
      <c r="C733" s="67">
        <f t="shared" si="64"/>
        <v>29372</v>
      </c>
      <c r="D733" s="55">
        <v>107.7</v>
      </c>
      <c r="E733" s="55">
        <v>5.8933299999999997</v>
      </c>
      <c r="F733" s="55">
        <v>15.056699999999999</v>
      </c>
      <c r="G733" s="55">
        <v>81.8</v>
      </c>
      <c r="H733" s="55" t="e">
        <f t="shared" si="69"/>
        <v>#REF!</v>
      </c>
      <c r="I733" s="55">
        <v>10.18</v>
      </c>
      <c r="J733" s="55">
        <f t="shared" si="66"/>
        <v>314.97510146699261</v>
      </c>
      <c r="K733" s="55">
        <f t="shared" si="67"/>
        <v>17.235396608435206</v>
      </c>
      <c r="L733" s="55">
        <f t="shared" si="68"/>
        <v>44.034221079462093</v>
      </c>
      <c r="M733" s="55">
        <f t="shared" si="65"/>
        <v>8.1042258071764941</v>
      </c>
    </row>
    <row r="734" spans="1:13" ht="12.75" x14ac:dyDescent="0.2">
      <c r="A734" s="56">
        <v>1980</v>
      </c>
      <c r="B734" s="56">
        <v>6</v>
      </c>
      <c r="C734" s="67">
        <f t="shared" si="64"/>
        <v>29402</v>
      </c>
      <c r="D734" s="55">
        <v>114.6</v>
      </c>
      <c r="E734" s="55">
        <v>5.94</v>
      </c>
      <c r="F734" s="55">
        <v>14.94</v>
      </c>
      <c r="G734" s="55">
        <v>82.7</v>
      </c>
      <c r="H734" s="55" t="e">
        <f t="shared" si="69"/>
        <v>#REF!</v>
      </c>
      <c r="I734" s="55">
        <v>9.7799999999999994</v>
      </c>
      <c r="J734" s="55">
        <f t="shared" si="66"/>
        <v>331.50717533252714</v>
      </c>
      <c r="K734" s="55">
        <f t="shared" si="67"/>
        <v>17.182832648125753</v>
      </c>
      <c r="L734" s="55">
        <f t="shared" si="68"/>
        <v>43.217427569528404</v>
      </c>
      <c r="M734" s="55">
        <f t="shared" si="65"/>
        <v>8.5120779623067406</v>
      </c>
    </row>
    <row r="735" spans="1:13" ht="12.75" x14ac:dyDescent="0.2">
      <c r="A735" s="56">
        <v>1980</v>
      </c>
      <c r="B735" s="56">
        <v>7</v>
      </c>
      <c r="C735" s="67">
        <f t="shared" si="64"/>
        <v>29433</v>
      </c>
      <c r="D735" s="55">
        <v>119.8</v>
      </c>
      <c r="E735" s="55">
        <v>5.9833299999999996</v>
      </c>
      <c r="F735" s="55">
        <v>14.84</v>
      </c>
      <c r="G735" s="55">
        <v>82.7</v>
      </c>
      <c r="H735" s="55" t="e">
        <f t="shared" si="69"/>
        <v>#REF!</v>
      </c>
      <c r="I735" s="55">
        <v>10.25</v>
      </c>
      <c r="J735" s="55">
        <f t="shared" si="66"/>
        <v>346.54938573155977</v>
      </c>
      <c r="K735" s="55">
        <f t="shared" si="67"/>
        <v>17.308174759008459</v>
      </c>
      <c r="L735" s="55">
        <f t="shared" si="68"/>
        <v>42.928154292623937</v>
      </c>
      <c r="M735" s="55">
        <f t="shared" si="65"/>
        <v>8.880865527295839</v>
      </c>
    </row>
    <row r="736" spans="1:13" ht="12.75" x14ac:dyDescent="0.2">
      <c r="A736" s="56">
        <v>1980</v>
      </c>
      <c r="B736" s="56">
        <v>8</v>
      </c>
      <c r="C736" s="67">
        <f t="shared" si="64"/>
        <v>29464</v>
      </c>
      <c r="D736" s="55">
        <v>123.5</v>
      </c>
      <c r="E736" s="55">
        <v>6.0266700000000002</v>
      </c>
      <c r="F736" s="55">
        <v>14.74</v>
      </c>
      <c r="G736" s="55">
        <v>83.3</v>
      </c>
      <c r="H736" s="55" t="e">
        <f t="shared" si="69"/>
        <v>#REF!</v>
      </c>
      <c r="I736" s="55">
        <v>11.1</v>
      </c>
      <c r="J736" s="55">
        <f t="shared" si="66"/>
        <v>354.6792496998799</v>
      </c>
      <c r="K736" s="55">
        <f t="shared" si="67"/>
        <v>17.307974038775509</v>
      </c>
      <c r="L736" s="55">
        <f t="shared" si="68"/>
        <v>42.331758223289313</v>
      </c>
      <c r="M736" s="55">
        <f t="shared" si="65"/>
        <v>9.0710059816183808</v>
      </c>
    </row>
    <row r="737" spans="1:13" ht="12.75" x14ac:dyDescent="0.2">
      <c r="A737" s="56">
        <v>1980</v>
      </c>
      <c r="B737" s="56">
        <v>9</v>
      </c>
      <c r="C737" s="67">
        <f t="shared" si="64"/>
        <v>29494</v>
      </c>
      <c r="D737" s="55">
        <v>126.5</v>
      </c>
      <c r="E737" s="55">
        <v>6.07</v>
      </c>
      <c r="F737" s="55">
        <v>14.64</v>
      </c>
      <c r="G737" s="55">
        <v>84</v>
      </c>
      <c r="H737" s="55" t="e">
        <f t="shared" si="69"/>
        <v>#REF!</v>
      </c>
      <c r="I737" s="55">
        <v>11.51</v>
      </c>
      <c r="J737" s="55">
        <f t="shared" si="66"/>
        <v>360.26748214285709</v>
      </c>
      <c r="K737" s="55">
        <f t="shared" si="67"/>
        <v>17.287143214285713</v>
      </c>
      <c r="L737" s="55">
        <f t="shared" si="68"/>
        <v>41.694197142857135</v>
      </c>
      <c r="M737" s="55">
        <f t="shared" si="65"/>
        <v>9.1960401317432403</v>
      </c>
    </row>
    <row r="738" spans="1:13" ht="12.75" x14ac:dyDescent="0.2">
      <c r="A738" s="56">
        <v>1980</v>
      </c>
      <c r="B738" s="56">
        <v>1</v>
      </c>
      <c r="C738" s="67">
        <f t="shared" si="64"/>
        <v>29251</v>
      </c>
      <c r="D738" s="55">
        <v>130.19999999999999</v>
      </c>
      <c r="E738" s="55">
        <v>6.1</v>
      </c>
      <c r="F738" s="55">
        <v>14.7</v>
      </c>
      <c r="G738" s="55">
        <v>84.8</v>
      </c>
      <c r="H738" s="55" t="e">
        <f t="shared" si="69"/>
        <v>#REF!</v>
      </c>
      <c r="I738" s="55">
        <v>11.75</v>
      </c>
      <c r="J738" s="55">
        <f t="shared" si="66"/>
        <v>367.30679009433953</v>
      </c>
      <c r="K738" s="55">
        <f t="shared" si="67"/>
        <v>17.208689858490562</v>
      </c>
      <c r="L738" s="55">
        <f t="shared" si="68"/>
        <v>41.470121462264146</v>
      </c>
      <c r="M738" s="55">
        <f t="shared" si="65"/>
        <v>9.3578410467571107</v>
      </c>
    </row>
    <row r="739" spans="1:13" ht="12.75" x14ac:dyDescent="0.2">
      <c r="A739" s="56">
        <v>1980</v>
      </c>
      <c r="B739" s="56">
        <v>11</v>
      </c>
      <c r="C739" s="67">
        <f t="shared" si="64"/>
        <v>29555</v>
      </c>
      <c r="D739" s="55">
        <v>135.69999999999999</v>
      </c>
      <c r="E739" s="55">
        <v>6.13</v>
      </c>
      <c r="F739" s="55">
        <v>14.76</v>
      </c>
      <c r="G739" s="55">
        <v>85.5</v>
      </c>
      <c r="H739" s="55" t="e">
        <f t="shared" si="69"/>
        <v>#REF!</v>
      </c>
      <c r="I739" s="55">
        <v>12.68</v>
      </c>
      <c r="J739" s="55">
        <f t="shared" si="66"/>
        <v>379.68859999999989</v>
      </c>
      <c r="K739" s="55">
        <f t="shared" si="67"/>
        <v>17.151739999999997</v>
      </c>
      <c r="L739" s="55">
        <f t="shared" si="68"/>
        <v>41.298479999999991</v>
      </c>
      <c r="M739" s="55">
        <f t="shared" si="65"/>
        <v>9.6540436632333897</v>
      </c>
    </row>
    <row r="740" spans="1:13" ht="12.75" x14ac:dyDescent="0.2">
      <c r="A740" s="56">
        <v>1980</v>
      </c>
      <c r="B740" s="56">
        <v>12</v>
      </c>
      <c r="C740" s="67">
        <f t="shared" si="64"/>
        <v>29586</v>
      </c>
      <c r="D740" s="55">
        <v>133.5</v>
      </c>
      <c r="E740" s="55">
        <v>6.16</v>
      </c>
      <c r="F740" s="55">
        <v>14.82</v>
      </c>
      <c r="G740" s="55">
        <v>86.3</v>
      </c>
      <c r="H740" s="55" t="e">
        <f t="shared" si="69"/>
        <v>#REF!</v>
      </c>
      <c r="I740" s="55">
        <v>12.84</v>
      </c>
      <c r="J740" s="55">
        <f t="shared" si="66"/>
        <v>370.07035341830817</v>
      </c>
      <c r="K740" s="55">
        <f t="shared" si="67"/>
        <v>17.075905446118192</v>
      </c>
      <c r="L740" s="55">
        <f t="shared" si="68"/>
        <v>41.08196732329084</v>
      </c>
      <c r="M740" s="55">
        <f t="shared" si="65"/>
        <v>9.3899020849217418</v>
      </c>
    </row>
    <row r="741" spans="1:13" ht="12.75" x14ac:dyDescent="0.2">
      <c r="A741" s="56">
        <v>1981</v>
      </c>
      <c r="B741" s="56">
        <v>1</v>
      </c>
      <c r="C741" s="67">
        <f t="shared" si="64"/>
        <v>29617</v>
      </c>
      <c r="D741" s="55">
        <v>133</v>
      </c>
      <c r="E741" s="55">
        <v>6.2</v>
      </c>
      <c r="F741" s="55">
        <v>14.74</v>
      </c>
      <c r="G741" s="55">
        <v>87</v>
      </c>
      <c r="H741" s="55" t="e">
        <f t="shared" si="69"/>
        <v>#REF!</v>
      </c>
      <c r="I741" s="55">
        <v>12.57</v>
      </c>
      <c r="J741" s="55">
        <f t="shared" si="66"/>
        <v>365.7178965517241</v>
      </c>
      <c r="K741" s="55">
        <f t="shared" si="67"/>
        <v>17.048503448275859</v>
      </c>
      <c r="L741" s="55">
        <f t="shared" si="68"/>
        <v>40.531442068965511</v>
      </c>
      <c r="M741" s="55">
        <f t="shared" si="65"/>
        <v>9.2594045308779531</v>
      </c>
    </row>
    <row r="742" spans="1:13" ht="12.75" x14ac:dyDescent="0.2">
      <c r="A742" s="56">
        <v>1981</v>
      </c>
      <c r="B742" s="56">
        <v>2</v>
      </c>
      <c r="C742" s="67">
        <f t="shared" si="64"/>
        <v>29645</v>
      </c>
      <c r="D742" s="55">
        <v>128.4</v>
      </c>
      <c r="E742" s="55">
        <v>6.24</v>
      </c>
      <c r="F742" s="55">
        <v>14.66</v>
      </c>
      <c r="G742" s="55">
        <v>87.9</v>
      </c>
      <c r="H742" s="55" t="e">
        <f t="shared" si="69"/>
        <v>#REF!</v>
      </c>
      <c r="I742" s="55">
        <v>13.19</v>
      </c>
      <c r="J742" s="55">
        <f t="shared" si="66"/>
        <v>349.45396587030712</v>
      </c>
      <c r="K742" s="55">
        <f t="shared" si="67"/>
        <v>16.982809556313992</v>
      </c>
      <c r="L742" s="55">
        <f t="shared" si="68"/>
        <v>39.89871604095562</v>
      </c>
      <c r="M742" s="55">
        <f t="shared" si="65"/>
        <v>8.8298993538313049</v>
      </c>
    </row>
    <row r="743" spans="1:13" ht="12.75" x14ac:dyDescent="0.2">
      <c r="A743" s="56">
        <v>1981</v>
      </c>
      <c r="B743" s="56">
        <v>3</v>
      </c>
      <c r="C743" s="67">
        <f t="shared" si="64"/>
        <v>29676</v>
      </c>
      <c r="D743" s="55">
        <v>133.19999999999999</v>
      </c>
      <c r="E743" s="55">
        <v>6.28</v>
      </c>
      <c r="F743" s="55">
        <v>14.58</v>
      </c>
      <c r="G743" s="55">
        <v>88.5</v>
      </c>
      <c r="H743" s="55" t="e">
        <f t="shared" si="69"/>
        <v>#REF!</v>
      </c>
      <c r="I743" s="55">
        <v>13.12</v>
      </c>
      <c r="J743" s="55">
        <f t="shared" si="66"/>
        <v>360.05991864406769</v>
      </c>
      <c r="K743" s="55">
        <f t="shared" si="67"/>
        <v>16.975797966101695</v>
      </c>
      <c r="L743" s="55">
        <f t="shared" si="68"/>
        <v>39.411964067796603</v>
      </c>
      <c r="M743" s="55">
        <f t="shared" si="65"/>
        <v>9.0810968838546202</v>
      </c>
    </row>
    <row r="744" spans="1:13" ht="12.75" x14ac:dyDescent="0.2">
      <c r="A744" s="56">
        <v>1981</v>
      </c>
      <c r="B744" s="56">
        <v>4</v>
      </c>
      <c r="C744" s="67">
        <f t="shared" si="64"/>
        <v>29706</v>
      </c>
      <c r="D744" s="55">
        <v>134.4</v>
      </c>
      <c r="E744" s="55">
        <v>6.3166700000000002</v>
      </c>
      <c r="F744" s="55">
        <v>14.7233</v>
      </c>
      <c r="G744" s="55">
        <v>89.1</v>
      </c>
      <c r="H744" s="55" t="e">
        <f t="shared" si="69"/>
        <v>#REF!</v>
      </c>
      <c r="I744" s="55">
        <v>13.68</v>
      </c>
      <c r="J744" s="55">
        <f t="shared" si="66"/>
        <v>360.85721212121211</v>
      </c>
      <c r="K744" s="55">
        <f t="shared" si="67"/>
        <v>16.959939926262624</v>
      </c>
      <c r="L744" s="55">
        <f t="shared" si="68"/>
        <v>39.531316898989893</v>
      </c>
      <c r="M744" s="55">
        <f t="shared" si="65"/>
        <v>9.0855612307887395</v>
      </c>
    </row>
    <row r="745" spans="1:13" ht="12.75" x14ac:dyDescent="0.2">
      <c r="A745" s="56">
        <v>1981</v>
      </c>
      <c r="B745" s="56">
        <v>5</v>
      </c>
      <c r="C745" s="67">
        <f t="shared" si="64"/>
        <v>29737</v>
      </c>
      <c r="D745" s="55">
        <v>131.69999999999999</v>
      </c>
      <c r="E745" s="55">
        <v>6.3533299999999997</v>
      </c>
      <c r="F745" s="55">
        <v>14.8667</v>
      </c>
      <c r="G745" s="55">
        <v>89.8</v>
      </c>
      <c r="H745" s="55" t="e">
        <f t="shared" si="69"/>
        <v>#REF!</v>
      </c>
      <c r="I745" s="55">
        <v>14.1</v>
      </c>
      <c r="J745" s="55">
        <f t="shared" si="66"/>
        <v>350.85143986636962</v>
      </c>
      <c r="K745" s="55">
        <f t="shared" si="67"/>
        <v>16.925398469599106</v>
      </c>
      <c r="L745" s="55">
        <f t="shared" si="68"/>
        <v>39.6051867962138</v>
      </c>
      <c r="M745" s="55">
        <f t="shared" si="65"/>
        <v>8.8184834665480629</v>
      </c>
    </row>
    <row r="746" spans="1:13" ht="12.75" x14ac:dyDescent="0.2">
      <c r="A746" s="56">
        <v>1981</v>
      </c>
      <c r="B746" s="56">
        <v>6</v>
      </c>
      <c r="C746" s="67">
        <f t="shared" si="64"/>
        <v>29767</v>
      </c>
      <c r="D746" s="55">
        <v>132.30000000000001</v>
      </c>
      <c r="E746" s="55">
        <v>6.39</v>
      </c>
      <c r="F746" s="55">
        <v>15.01</v>
      </c>
      <c r="G746" s="55">
        <v>90.6</v>
      </c>
      <c r="H746" s="55" t="e">
        <f t="shared" si="69"/>
        <v>#REF!</v>
      </c>
      <c r="I746" s="55">
        <v>13.47</v>
      </c>
      <c r="J746" s="55">
        <f t="shared" si="66"/>
        <v>349.33771192052978</v>
      </c>
      <c r="K746" s="55">
        <f t="shared" si="67"/>
        <v>16.872773841059601</v>
      </c>
      <c r="L746" s="55">
        <f t="shared" si="68"/>
        <v>39.633855298013238</v>
      </c>
      <c r="M746" s="55">
        <f t="shared" si="65"/>
        <v>8.7653407443049254</v>
      </c>
    </row>
    <row r="747" spans="1:13" ht="12.75" x14ac:dyDescent="0.2">
      <c r="A747" s="56">
        <v>1981</v>
      </c>
      <c r="B747" s="56">
        <v>7</v>
      </c>
      <c r="C747" s="67">
        <f t="shared" si="64"/>
        <v>29798</v>
      </c>
      <c r="D747" s="55">
        <v>129.1</v>
      </c>
      <c r="E747" s="55">
        <v>6.4333299999999998</v>
      </c>
      <c r="F747" s="55">
        <v>15.0967</v>
      </c>
      <c r="G747" s="55">
        <v>91.6</v>
      </c>
      <c r="H747" s="55" t="e">
        <f t="shared" si="69"/>
        <v>#REF!</v>
      </c>
      <c r="I747" s="55">
        <v>14.28</v>
      </c>
      <c r="J747" s="55">
        <f t="shared" si="66"/>
        <v>337.16663646288202</v>
      </c>
      <c r="K747" s="55">
        <f t="shared" si="67"/>
        <v>16.801736927620084</v>
      </c>
      <c r="L747" s="55">
        <f t="shared" si="68"/>
        <v>39.427603103711789</v>
      </c>
      <c r="M747" s="55">
        <f t="shared" si="65"/>
        <v>8.4453194678755068</v>
      </c>
    </row>
    <row r="748" spans="1:13" ht="12.75" x14ac:dyDescent="0.2">
      <c r="A748" s="56">
        <v>1981</v>
      </c>
      <c r="B748" s="56">
        <v>8</v>
      </c>
      <c r="C748" s="67">
        <f t="shared" si="64"/>
        <v>29829</v>
      </c>
      <c r="D748" s="55">
        <v>129.6</v>
      </c>
      <c r="E748" s="55">
        <v>6.4766700000000004</v>
      </c>
      <c r="F748" s="55">
        <v>15.183299999999999</v>
      </c>
      <c r="G748" s="55">
        <v>92.3</v>
      </c>
      <c r="H748" s="55" t="e">
        <f t="shared" si="69"/>
        <v>#REF!</v>
      </c>
      <c r="I748" s="55">
        <v>14.94</v>
      </c>
      <c r="J748" s="55">
        <f t="shared" si="66"/>
        <v>335.90550812567704</v>
      </c>
      <c r="K748" s="55">
        <f t="shared" si="67"/>
        <v>16.786644500866736</v>
      </c>
      <c r="L748" s="55">
        <f t="shared" si="68"/>
        <v>39.353040906825562</v>
      </c>
      <c r="M748" s="55">
        <f t="shared" si="65"/>
        <v>8.3998063165664352</v>
      </c>
    </row>
    <row r="749" spans="1:13" ht="12.75" x14ac:dyDescent="0.2">
      <c r="A749" s="56">
        <v>1981</v>
      </c>
      <c r="B749" s="56">
        <v>9</v>
      </c>
      <c r="C749" s="67">
        <f t="shared" si="64"/>
        <v>29859</v>
      </c>
      <c r="D749" s="55">
        <v>118.3</v>
      </c>
      <c r="E749" s="55">
        <v>6.52</v>
      </c>
      <c r="F749" s="55">
        <v>15.27</v>
      </c>
      <c r="G749" s="55">
        <v>93.2</v>
      </c>
      <c r="H749" s="55" t="e">
        <f t="shared" si="69"/>
        <v>#REF!</v>
      </c>
      <c r="I749" s="55">
        <v>15.32</v>
      </c>
      <c r="J749" s="55">
        <f t="shared" si="66"/>
        <v>303.65655257510724</v>
      </c>
      <c r="K749" s="55">
        <f t="shared" si="67"/>
        <v>16.735762660944204</v>
      </c>
      <c r="L749" s="55">
        <f t="shared" si="68"/>
        <v>39.195566845493552</v>
      </c>
      <c r="M749" s="55">
        <f t="shared" si="65"/>
        <v>7.5811630519231556</v>
      </c>
    </row>
    <row r="750" spans="1:13" ht="12.75" x14ac:dyDescent="0.2">
      <c r="A750" s="56">
        <v>1981</v>
      </c>
      <c r="B750" s="56">
        <v>1</v>
      </c>
      <c r="C750" s="67">
        <f t="shared" si="64"/>
        <v>29617</v>
      </c>
      <c r="D750" s="55">
        <v>119.8</v>
      </c>
      <c r="E750" s="55">
        <v>6.5566700000000004</v>
      </c>
      <c r="F750" s="55">
        <v>15.3</v>
      </c>
      <c r="G750" s="55">
        <v>93.4</v>
      </c>
      <c r="H750" s="55" t="e">
        <f t="shared" si="69"/>
        <v>#REF!</v>
      </c>
      <c r="I750" s="55">
        <v>15.15</v>
      </c>
      <c r="J750" s="55">
        <f t="shared" si="66"/>
        <v>306.84833190578149</v>
      </c>
      <c r="K750" s="55">
        <f t="shared" si="67"/>
        <v>16.793850186616698</v>
      </c>
      <c r="L750" s="55">
        <f t="shared" si="68"/>
        <v>39.188476445396141</v>
      </c>
      <c r="M750" s="55">
        <f t="shared" si="65"/>
        <v>7.6491417133192092</v>
      </c>
    </row>
    <row r="751" spans="1:13" ht="12.75" x14ac:dyDescent="0.2">
      <c r="A751" s="56">
        <v>1981</v>
      </c>
      <c r="B751" s="56">
        <v>11</v>
      </c>
      <c r="C751" s="67">
        <f t="shared" si="64"/>
        <v>29920</v>
      </c>
      <c r="D751" s="55">
        <v>122.9</v>
      </c>
      <c r="E751" s="55">
        <v>6.5933299999999999</v>
      </c>
      <c r="F751" s="55">
        <v>15.33</v>
      </c>
      <c r="G751" s="55">
        <v>93.7</v>
      </c>
      <c r="H751" s="55" t="e">
        <f t="shared" si="69"/>
        <v>#REF!</v>
      </c>
      <c r="I751" s="55">
        <v>13.39</v>
      </c>
      <c r="J751" s="55">
        <f t="shared" si="66"/>
        <v>313.78062006403411</v>
      </c>
      <c r="K751" s="55">
        <f t="shared" si="67"/>
        <v>16.833679216328704</v>
      </c>
      <c r="L751" s="55">
        <f t="shared" si="68"/>
        <v>39.139600533617923</v>
      </c>
      <c r="M751" s="55">
        <f t="shared" si="65"/>
        <v>7.8107525657161094</v>
      </c>
    </row>
    <row r="752" spans="1:13" ht="12.75" x14ac:dyDescent="0.2">
      <c r="A752" s="56">
        <v>1981</v>
      </c>
      <c r="B752" s="56">
        <v>12</v>
      </c>
      <c r="C752" s="67">
        <f t="shared" si="64"/>
        <v>29951</v>
      </c>
      <c r="D752" s="55">
        <v>123.8</v>
      </c>
      <c r="E752" s="55">
        <v>6.63</v>
      </c>
      <c r="F752" s="55">
        <v>15.36</v>
      </c>
      <c r="G752" s="55">
        <v>94</v>
      </c>
      <c r="H752" s="55" t="e">
        <f t="shared" si="69"/>
        <v>#REF!</v>
      </c>
      <c r="I752" s="55">
        <v>13.72</v>
      </c>
      <c r="J752" s="55">
        <f t="shared" si="66"/>
        <v>315.06968297872334</v>
      </c>
      <c r="K752" s="55">
        <f t="shared" si="67"/>
        <v>16.873279468085105</v>
      </c>
      <c r="L752" s="55">
        <f t="shared" si="68"/>
        <v>39.091036595744669</v>
      </c>
      <c r="M752" s="55">
        <f t="shared" si="65"/>
        <v>7.8325621371418936</v>
      </c>
    </row>
    <row r="753" spans="1:13" ht="12.75" x14ac:dyDescent="0.2">
      <c r="A753" s="56">
        <v>1982</v>
      </c>
      <c r="B753" s="56">
        <v>1</v>
      </c>
      <c r="C753" s="67">
        <f t="shared" si="64"/>
        <v>29982</v>
      </c>
      <c r="D753" s="55">
        <v>117.3</v>
      </c>
      <c r="E753" s="55">
        <v>6.66</v>
      </c>
      <c r="F753" s="55">
        <v>15.1767</v>
      </c>
      <c r="G753" s="55">
        <v>94.3</v>
      </c>
      <c r="H753" s="55" t="e">
        <f t="shared" si="69"/>
        <v>#REF!</v>
      </c>
      <c r="I753" s="55">
        <v>14.59</v>
      </c>
      <c r="J753" s="55">
        <f t="shared" si="66"/>
        <v>297.57753658536581</v>
      </c>
      <c r="K753" s="55">
        <f t="shared" si="67"/>
        <v>16.895706680805937</v>
      </c>
      <c r="L753" s="55">
        <f t="shared" si="68"/>
        <v>38.501662399787911</v>
      </c>
      <c r="M753" s="55">
        <f t="shared" si="65"/>
        <v>7.3886599733759937</v>
      </c>
    </row>
    <row r="754" spans="1:13" ht="12.75" x14ac:dyDescent="0.2">
      <c r="A754" s="56">
        <v>1982</v>
      </c>
      <c r="B754" s="56">
        <v>2</v>
      </c>
      <c r="C754" s="67">
        <f t="shared" si="64"/>
        <v>30010</v>
      </c>
      <c r="D754" s="55">
        <v>114.5</v>
      </c>
      <c r="E754" s="55">
        <v>6.69</v>
      </c>
      <c r="F754" s="55">
        <v>14.9933</v>
      </c>
      <c r="G754" s="55">
        <v>94.6</v>
      </c>
      <c r="H754" s="55" t="e">
        <f t="shared" si="69"/>
        <v>#REF!</v>
      </c>
      <c r="I754" s="55">
        <v>14.43</v>
      </c>
      <c r="J754" s="55">
        <f t="shared" si="66"/>
        <v>289.5530708245243</v>
      </c>
      <c r="K754" s="55">
        <f t="shared" si="67"/>
        <v>16.917991649048624</v>
      </c>
      <c r="L754" s="55">
        <f t="shared" si="68"/>
        <v>37.915773421775896</v>
      </c>
      <c r="M754" s="55">
        <f t="shared" si="65"/>
        <v>7.1818234505467329</v>
      </c>
    </row>
    <row r="755" spans="1:13" ht="12.75" x14ac:dyDescent="0.2">
      <c r="A755" s="56">
        <v>1982</v>
      </c>
      <c r="B755" s="56">
        <v>3</v>
      </c>
      <c r="C755" s="67">
        <f t="shared" si="64"/>
        <v>30041</v>
      </c>
      <c r="D755" s="55">
        <v>110.8</v>
      </c>
      <c r="E755" s="55">
        <v>6.72</v>
      </c>
      <c r="F755" s="55">
        <v>14.81</v>
      </c>
      <c r="G755" s="55">
        <v>94.5</v>
      </c>
      <c r="H755" s="55" t="e">
        <f t="shared" si="69"/>
        <v>#REF!</v>
      </c>
      <c r="I755" s="55">
        <v>13.86</v>
      </c>
      <c r="J755" s="55">
        <f t="shared" si="66"/>
        <v>280.49283809523803</v>
      </c>
      <c r="K755" s="55">
        <f t="shared" si="67"/>
        <v>17.011839999999996</v>
      </c>
      <c r="L755" s="55">
        <f t="shared" si="68"/>
        <v>37.491867619047618</v>
      </c>
      <c r="M755" s="55">
        <f t="shared" si="65"/>
        <v>6.9506737935360299</v>
      </c>
    </row>
    <row r="756" spans="1:13" ht="12.75" x14ac:dyDescent="0.2">
      <c r="A756" s="56">
        <v>1982</v>
      </c>
      <c r="B756" s="56">
        <v>4</v>
      </c>
      <c r="C756" s="67">
        <f t="shared" si="64"/>
        <v>30071</v>
      </c>
      <c r="D756" s="55">
        <v>116.3</v>
      </c>
      <c r="E756" s="55">
        <v>6.75</v>
      </c>
      <c r="F756" s="55">
        <v>14.5967</v>
      </c>
      <c r="G756" s="55">
        <v>94.9</v>
      </c>
      <c r="H756" s="55" t="e">
        <f t="shared" si="69"/>
        <v>#REF!</v>
      </c>
      <c r="I756" s="55">
        <v>13.87</v>
      </c>
      <c r="J756" s="55">
        <f t="shared" si="66"/>
        <v>293.17526554267641</v>
      </c>
      <c r="K756" s="55">
        <f t="shared" si="67"/>
        <v>17.015761327713378</v>
      </c>
      <c r="L756" s="55">
        <f t="shared" si="68"/>
        <v>36.796142721812423</v>
      </c>
      <c r="M756" s="55">
        <f t="shared" si="65"/>
        <v>7.2590726254261453</v>
      </c>
    </row>
    <row r="757" spans="1:13" ht="12.75" x14ac:dyDescent="0.2">
      <c r="A757" s="56">
        <v>1982</v>
      </c>
      <c r="B757" s="56">
        <v>5</v>
      </c>
      <c r="C757" s="67">
        <f t="shared" si="64"/>
        <v>30102</v>
      </c>
      <c r="D757" s="55">
        <v>116.4</v>
      </c>
      <c r="E757" s="55">
        <v>6.78</v>
      </c>
      <c r="F757" s="55">
        <v>14.3833</v>
      </c>
      <c r="G757" s="55">
        <v>95.8</v>
      </c>
      <c r="H757" s="55" t="e">
        <f t="shared" si="69"/>
        <v>#REF!</v>
      </c>
      <c r="I757" s="55">
        <v>13.62</v>
      </c>
      <c r="J757" s="55">
        <f t="shared" si="66"/>
        <v>290.67072651356989</v>
      </c>
      <c r="K757" s="55">
        <f t="shared" si="67"/>
        <v>16.930820668058452</v>
      </c>
      <c r="L757" s="55">
        <f t="shared" si="68"/>
        <v>35.917562376826716</v>
      </c>
      <c r="M757" s="55">
        <f t="shared" si="65"/>
        <v>7.1926124844646218</v>
      </c>
    </row>
    <row r="758" spans="1:13" ht="12.75" x14ac:dyDescent="0.2">
      <c r="A758" s="56">
        <v>1982</v>
      </c>
      <c r="B758" s="56">
        <v>6</v>
      </c>
      <c r="C758" s="67">
        <f t="shared" si="64"/>
        <v>30132</v>
      </c>
      <c r="D758" s="55">
        <v>109.7</v>
      </c>
      <c r="E758" s="55">
        <v>6.81</v>
      </c>
      <c r="F758" s="55">
        <v>14.17</v>
      </c>
      <c r="G758" s="55">
        <v>97</v>
      </c>
      <c r="H758" s="55" t="e">
        <f t="shared" si="69"/>
        <v>#REF!</v>
      </c>
      <c r="I758" s="55">
        <v>14.3</v>
      </c>
      <c r="J758" s="55">
        <f t="shared" si="66"/>
        <v>270.55073505154633</v>
      </c>
      <c r="K758" s="55">
        <f t="shared" si="67"/>
        <v>16.795355567010304</v>
      </c>
      <c r="L758" s="55">
        <f t="shared" si="68"/>
        <v>34.947164226804119</v>
      </c>
      <c r="M758" s="55">
        <f t="shared" si="65"/>
        <v>6.6921339881975861</v>
      </c>
    </row>
    <row r="759" spans="1:13" ht="12.75" x14ac:dyDescent="0.2">
      <c r="A759" s="56">
        <v>1982</v>
      </c>
      <c r="B759" s="56">
        <v>7</v>
      </c>
      <c r="C759" s="67">
        <f t="shared" si="64"/>
        <v>30163</v>
      </c>
      <c r="D759" s="55">
        <v>109.4</v>
      </c>
      <c r="E759" s="55">
        <v>6.8233300000000003</v>
      </c>
      <c r="F759" s="55">
        <v>13.966699999999999</v>
      </c>
      <c r="G759" s="55">
        <v>97.5</v>
      </c>
      <c r="H759" s="55" t="e">
        <f t="shared" si="69"/>
        <v>#REF!</v>
      </c>
      <c r="I759" s="55">
        <v>13.95</v>
      </c>
      <c r="J759" s="55">
        <f t="shared" si="66"/>
        <v>268.42720615384616</v>
      </c>
      <c r="K759" s="55">
        <f t="shared" si="67"/>
        <v>16.741932436615382</v>
      </c>
      <c r="L759" s="55">
        <f t="shared" si="68"/>
        <v>34.269124864615378</v>
      </c>
      <c r="M759" s="55">
        <f t="shared" si="65"/>
        <v>6.6386531002087574</v>
      </c>
    </row>
    <row r="760" spans="1:13" ht="12.75" x14ac:dyDescent="0.2">
      <c r="A760" s="56">
        <v>1982</v>
      </c>
      <c r="B760" s="56">
        <v>8</v>
      </c>
      <c r="C760" s="67">
        <f t="shared" si="64"/>
        <v>30194</v>
      </c>
      <c r="D760" s="55">
        <v>109.7</v>
      </c>
      <c r="E760" s="55">
        <v>6.8366699999999998</v>
      </c>
      <c r="F760" s="55">
        <v>13.763299999999999</v>
      </c>
      <c r="G760" s="55">
        <v>97.7</v>
      </c>
      <c r="H760" s="55" t="e">
        <f t="shared" si="69"/>
        <v>#REF!</v>
      </c>
      <c r="I760" s="55">
        <v>13.06</v>
      </c>
      <c r="J760" s="55">
        <f t="shared" si="66"/>
        <v>268.61229580347998</v>
      </c>
      <c r="K760" s="55">
        <f t="shared" si="67"/>
        <v>16.740324743398155</v>
      </c>
      <c r="L760" s="55">
        <f t="shared" si="68"/>
        <v>33.700926261003062</v>
      </c>
      <c r="M760" s="55">
        <f t="shared" si="65"/>
        <v>6.6434227521660878</v>
      </c>
    </row>
    <row r="761" spans="1:13" ht="12.75" x14ac:dyDescent="0.2">
      <c r="A761" s="56">
        <v>1982</v>
      </c>
      <c r="B761" s="56">
        <v>9</v>
      </c>
      <c r="C761" s="67">
        <f t="shared" si="64"/>
        <v>30224</v>
      </c>
      <c r="D761" s="55">
        <v>122.4</v>
      </c>
      <c r="E761" s="55">
        <v>6.85</v>
      </c>
      <c r="F761" s="55">
        <v>13.56</v>
      </c>
      <c r="G761" s="55">
        <v>97.9</v>
      </c>
      <c r="H761" s="55" t="e">
        <f t="shared" si="69"/>
        <v>#REF!</v>
      </c>
      <c r="I761" s="55">
        <v>12.34</v>
      </c>
      <c r="J761" s="55">
        <f t="shared" si="66"/>
        <v>299.09734014300301</v>
      </c>
      <c r="K761" s="55">
        <f t="shared" si="67"/>
        <v>16.738699182839628</v>
      </c>
      <c r="L761" s="55">
        <f t="shared" si="68"/>
        <v>33.135293564862096</v>
      </c>
      <c r="M761" s="55">
        <f t="shared" si="65"/>
        <v>7.3988382003233051</v>
      </c>
    </row>
    <row r="762" spans="1:13" ht="12.75" x14ac:dyDescent="0.2">
      <c r="A762" s="56">
        <v>1982</v>
      </c>
      <c r="B762" s="56">
        <v>1</v>
      </c>
      <c r="C762" s="67">
        <f t="shared" si="64"/>
        <v>29982</v>
      </c>
      <c r="D762" s="55">
        <v>132.69999999999999</v>
      </c>
      <c r="E762" s="55">
        <v>6.8566700000000003</v>
      </c>
      <c r="F762" s="55">
        <v>13.253299999999999</v>
      </c>
      <c r="G762" s="55">
        <v>98.2</v>
      </c>
      <c r="H762" s="55" t="e">
        <f t="shared" si="69"/>
        <v>#REF!</v>
      </c>
      <c r="I762" s="55">
        <v>10.91</v>
      </c>
      <c r="J762" s="55">
        <f t="shared" si="66"/>
        <v>323.27584826883901</v>
      </c>
      <c r="K762" s="55">
        <f t="shared" si="67"/>
        <v>16.703811684623215</v>
      </c>
      <c r="L762" s="55">
        <f t="shared" si="68"/>
        <v>32.286901280040723</v>
      </c>
      <c r="M762" s="55">
        <f t="shared" si="65"/>
        <v>7.9998409945345879</v>
      </c>
    </row>
    <row r="763" spans="1:13" ht="12.75" x14ac:dyDescent="0.2">
      <c r="A763" s="56">
        <v>1982</v>
      </c>
      <c r="B763" s="56">
        <v>11</v>
      </c>
      <c r="C763" s="67">
        <f t="shared" si="64"/>
        <v>30285</v>
      </c>
      <c r="D763" s="55">
        <v>138.1</v>
      </c>
      <c r="E763" s="55">
        <v>6.8633300000000004</v>
      </c>
      <c r="F763" s="55">
        <v>12.9467</v>
      </c>
      <c r="G763" s="55">
        <v>98</v>
      </c>
      <c r="H763" s="55" t="e">
        <f t="shared" si="69"/>
        <v>#REF!</v>
      </c>
      <c r="I763" s="55">
        <v>10.55</v>
      </c>
      <c r="J763" s="55">
        <f t="shared" si="66"/>
        <v>337.11760102040807</v>
      </c>
      <c r="K763" s="55">
        <f t="shared" si="67"/>
        <v>16.754158903775508</v>
      </c>
      <c r="L763" s="55">
        <f t="shared" si="68"/>
        <v>31.6043479010204</v>
      </c>
      <c r="M763" s="55">
        <f t="shared" si="65"/>
        <v>8.3474769381554275</v>
      </c>
    </row>
    <row r="764" spans="1:13" ht="12.75" x14ac:dyDescent="0.2">
      <c r="A764" s="56">
        <v>1982</v>
      </c>
      <c r="B764" s="56">
        <v>12</v>
      </c>
      <c r="C764" s="67">
        <f t="shared" si="64"/>
        <v>30316</v>
      </c>
      <c r="D764" s="55">
        <v>139.4</v>
      </c>
      <c r="E764" s="55">
        <v>6.87</v>
      </c>
      <c r="F764" s="55">
        <v>12.64</v>
      </c>
      <c r="G764" s="55">
        <v>97.6</v>
      </c>
      <c r="H764" s="55" t="e">
        <f t="shared" si="69"/>
        <v>#REF!</v>
      </c>
      <c r="I764" s="55">
        <v>10.54</v>
      </c>
      <c r="J764" s="55">
        <f t="shared" si="66"/>
        <v>341.68568237704915</v>
      </c>
      <c r="K764" s="55">
        <f t="shared" si="67"/>
        <v>16.839172438524589</v>
      </c>
      <c r="L764" s="55">
        <f t="shared" si="68"/>
        <v>30.982116393442624</v>
      </c>
      <c r="M764" s="55">
        <f t="shared" si="65"/>
        <v>8.467738401400478</v>
      </c>
    </row>
    <row r="765" spans="1:13" ht="12.75" x14ac:dyDescent="0.2">
      <c r="A765" s="56">
        <v>1983</v>
      </c>
      <c r="B765" s="56">
        <v>1</v>
      </c>
      <c r="C765" s="67">
        <f t="shared" si="64"/>
        <v>30347</v>
      </c>
      <c r="D765" s="55">
        <v>144.30000000000001</v>
      </c>
      <c r="E765" s="55">
        <v>6.8833299999999999</v>
      </c>
      <c r="F765" s="55">
        <v>12.566700000000001</v>
      </c>
      <c r="G765" s="55">
        <v>97.8</v>
      </c>
      <c r="H765" s="55" t="e">
        <f t="shared" si="69"/>
        <v>#REF!</v>
      </c>
      <c r="I765" s="55">
        <v>10.46</v>
      </c>
      <c r="J765" s="55">
        <f t="shared" si="66"/>
        <v>352.97284969325148</v>
      </c>
      <c r="K765" s="55">
        <f t="shared" si="67"/>
        <v>16.83734307331288</v>
      </c>
      <c r="L765" s="55">
        <f t="shared" si="68"/>
        <v>30.73945883742331</v>
      </c>
      <c r="M765" s="55">
        <f t="shared" si="65"/>
        <v>8.7567832241347414</v>
      </c>
    </row>
    <row r="766" spans="1:13" ht="12.75" x14ac:dyDescent="0.2">
      <c r="A766" s="56">
        <v>1983</v>
      </c>
      <c r="B766" s="56">
        <v>2</v>
      </c>
      <c r="C766" s="67">
        <f t="shared" ref="C766:C829" si="70">EOMONTH(DATE(A766,B766,1),0)</f>
        <v>30375</v>
      </c>
      <c r="D766" s="55">
        <v>146.80000000000001</v>
      </c>
      <c r="E766" s="55">
        <v>6.8966700000000003</v>
      </c>
      <c r="F766" s="55">
        <v>12.4933</v>
      </c>
      <c r="G766" s="55">
        <v>97.9</v>
      </c>
      <c r="H766" s="55" t="e">
        <f t="shared" si="69"/>
        <v>#REF!</v>
      </c>
      <c r="I766" s="55">
        <v>10.72</v>
      </c>
      <c r="J766" s="55">
        <f t="shared" si="66"/>
        <v>358.72131971399381</v>
      </c>
      <c r="K766" s="55">
        <f t="shared" si="67"/>
        <v>16.852742261797751</v>
      </c>
      <c r="L766" s="55">
        <f t="shared" si="68"/>
        <v>30.528699343207347</v>
      </c>
      <c r="M766" s="55">
        <f t="shared" si="65"/>
        <v>8.9104934366241171</v>
      </c>
    </row>
    <row r="767" spans="1:13" ht="12.75" x14ac:dyDescent="0.2">
      <c r="A767" s="56">
        <v>1983</v>
      </c>
      <c r="B767" s="56">
        <v>3</v>
      </c>
      <c r="C767" s="67">
        <f t="shared" si="70"/>
        <v>30406</v>
      </c>
      <c r="D767" s="55">
        <v>151.9</v>
      </c>
      <c r="E767" s="55">
        <v>6.91</v>
      </c>
      <c r="F767" s="55">
        <v>12.42</v>
      </c>
      <c r="G767" s="55">
        <v>97.9</v>
      </c>
      <c r="H767" s="55" t="e">
        <f t="shared" si="69"/>
        <v>#REF!</v>
      </c>
      <c r="I767" s="55">
        <v>10.51</v>
      </c>
      <c r="J767" s="55">
        <f t="shared" si="66"/>
        <v>371.18370888661889</v>
      </c>
      <c r="K767" s="55">
        <f t="shared" si="67"/>
        <v>16.885315526046984</v>
      </c>
      <c r="L767" s="55">
        <f t="shared" si="68"/>
        <v>30.349583043922362</v>
      </c>
      <c r="M767" s="55">
        <f t="shared" si="65"/>
        <v>9.2328297051905217</v>
      </c>
    </row>
    <row r="768" spans="1:13" ht="12.75" x14ac:dyDescent="0.2">
      <c r="A768" s="56">
        <v>1983</v>
      </c>
      <c r="B768" s="56">
        <v>4</v>
      </c>
      <c r="C768" s="67">
        <f t="shared" si="70"/>
        <v>30436</v>
      </c>
      <c r="D768" s="55">
        <v>157.69999999999999</v>
      </c>
      <c r="E768" s="55">
        <v>6.92</v>
      </c>
      <c r="F768" s="55">
        <v>12.476699999999999</v>
      </c>
      <c r="G768" s="55">
        <v>98.6</v>
      </c>
      <c r="H768" s="55" t="e">
        <f t="shared" si="69"/>
        <v>#REF!</v>
      </c>
      <c r="I768" s="55">
        <v>10.4</v>
      </c>
      <c r="J768" s="55">
        <f t="shared" si="66"/>
        <v>382.62082454361052</v>
      </c>
      <c r="K768" s="55">
        <f t="shared" si="67"/>
        <v>16.789702636916832</v>
      </c>
      <c r="L768" s="55">
        <f t="shared" si="68"/>
        <v>30.271688278904659</v>
      </c>
      <c r="M768" s="55">
        <f t="shared" si="65"/>
        <v>9.53158128416041</v>
      </c>
    </row>
    <row r="769" spans="1:13" ht="12.75" x14ac:dyDescent="0.2">
      <c r="A769" s="56">
        <v>1983</v>
      </c>
      <c r="B769" s="56">
        <v>5</v>
      </c>
      <c r="C769" s="67">
        <f t="shared" si="70"/>
        <v>30467</v>
      </c>
      <c r="D769" s="55">
        <v>164.1</v>
      </c>
      <c r="E769" s="55">
        <v>6.93</v>
      </c>
      <c r="F769" s="55">
        <v>12.533300000000001</v>
      </c>
      <c r="G769" s="55">
        <v>99.2</v>
      </c>
      <c r="H769" s="55" t="e">
        <f t="shared" si="69"/>
        <v>#REF!</v>
      </c>
      <c r="I769" s="55">
        <v>10.38</v>
      </c>
      <c r="J769" s="55">
        <f t="shared" si="66"/>
        <v>395.74071471774187</v>
      </c>
      <c r="K769" s="55">
        <f t="shared" si="67"/>
        <v>16.71226784274193</v>
      </c>
      <c r="L769" s="55">
        <f t="shared" si="68"/>
        <v>30.225088968749994</v>
      </c>
      <c r="M769" s="55">
        <f t="shared" ref="M769:M832" si="71">J769/AVERAGE(L649:L768)</f>
        <v>9.8744565046683963</v>
      </c>
    </row>
    <row r="770" spans="1:13" ht="12.75" x14ac:dyDescent="0.2">
      <c r="A770" s="56">
        <v>1983</v>
      </c>
      <c r="B770" s="56">
        <v>6</v>
      </c>
      <c r="C770" s="67">
        <f t="shared" si="70"/>
        <v>30497</v>
      </c>
      <c r="D770" s="55">
        <v>166.4</v>
      </c>
      <c r="E770" s="55">
        <v>6.94</v>
      </c>
      <c r="F770" s="55">
        <v>12.59</v>
      </c>
      <c r="G770" s="55">
        <v>99.5</v>
      </c>
      <c r="H770" s="55" t="e">
        <f t="shared" si="69"/>
        <v>#REF!</v>
      </c>
      <c r="I770" s="55">
        <v>10.85</v>
      </c>
      <c r="J770" s="55">
        <f t="shared" si="66"/>
        <v>400.07744321608033</v>
      </c>
      <c r="K770" s="55">
        <f t="shared" si="67"/>
        <v>16.685922211055274</v>
      </c>
      <c r="L770" s="55">
        <f t="shared" si="68"/>
        <v>30.270282512562808</v>
      </c>
      <c r="M770" s="55">
        <f t="shared" si="71"/>
        <v>10.000117903130018</v>
      </c>
    </row>
    <row r="771" spans="1:13" ht="12.75" x14ac:dyDescent="0.2">
      <c r="A771" s="56">
        <v>1983</v>
      </c>
      <c r="B771" s="56">
        <v>7</v>
      </c>
      <c r="C771" s="67">
        <f t="shared" si="70"/>
        <v>30528</v>
      </c>
      <c r="D771" s="55">
        <v>167</v>
      </c>
      <c r="E771" s="55">
        <v>6.96</v>
      </c>
      <c r="F771" s="55">
        <v>12.826700000000001</v>
      </c>
      <c r="G771" s="55">
        <v>99.9</v>
      </c>
      <c r="H771" s="55" t="e">
        <f t="shared" si="69"/>
        <v>#REF!</v>
      </c>
      <c r="I771" s="55">
        <v>11.38</v>
      </c>
      <c r="J771" s="55">
        <f t="shared" si="66"/>
        <v>399.91234234234224</v>
      </c>
      <c r="K771" s="55">
        <f t="shared" si="67"/>
        <v>16.667005405405401</v>
      </c>
      <c r="L771" s="55">
        <f t="shared" si="68"/>
        <v>30.715902045045041</v>
      </c>
      <c r="M771" s="55">
        <f t="shared" si="71"/>
        <v>10.014475995571022</v>
      </c>
    </row>
    <row r="772" spans="1:13" ht="12.75" x14ac:dyDescent="0.2">
      <c r="A772" s="56">
        <v>1983</v>
      </c>
      <c r="B772" s="56">
        <v>8</v>
      </c>
      <c r="C772" s="67">
        <f t="shared" si="70"/>
        <v>30559</v>
      </c>
      <c r="D772" s="55">
        <v>162.4</v>
      </c>
      <c r="E772" s="55">
        <v>6.98</v>
      </c>
      <c r="F772" s="55">
        <v>13.0633</v>
      </c>
      <c r="G772" s="55">
        <v>100.2</v>
      </c>
      <c r="H772" s="55" t="e">
        <f t="shared" si="69"/>
        <v>#REF!</v>
      </c>
      <c r="I772" s="55">
        <v>11.85</v>
      </c>
      <c r="J772" s="55">
        <f t="shared" si="66"/>
        <v>387.73243113772452</v>
      </c>
      <c r="K772" s="55">
        <f t="shared" si="67"/>
        <v>16.664854491017962</v>
      </c>
      <c r="L772" s="55">
        <f t="shared" si="68"/>
        <v>31.188824308383225</v>
      </c>
      <c r="M772" s="55">
        <f t="shared" si="71"/>
        <v>9.7280569356652062</v>
      </c>
    </row>
    <row r="773" spans="1:13" ht="12.75" x14ac:dyDescent="0.2">
      <c r="A773" s="56">
        <v>1983</v>
      </c>
      <c r="B773" s="56">
        <v>9</v>
      </c>
      <c r="C773" s="67">
        <f t="shared" si="70"/>
        <v>30589</v>
      </c>
      <c r="D773" s="55">
        <v>167.2</v>
      </c>
      <c r="E773" s="55">
        <v>7</v>
      </c>
      <c r="F773" s="55">
        <v>13.3</v>
      </c>
      <c r="G773" s="55">
        <v>100.7</v>
      </c>
      <c r="H773" s="55" t="e">
        <f t="shared" si="69"/>
        <v>#REF!</v>
      </c>
      <c r="I773" s="55">
        <v>11.65</v>
      </c>
      <c r="J773" s="55">
        <f t="shared" si="66"/>
        <v>397.21041509433951</v>
      </c>
      <c r="K773" s="55">
        <f t="shared" si="67"/>
        <v>16.629622641509428</v>
      </c>
      <c r="L773" s="55">
        <f t="shared" si="68"/>
        <v>31.596283018867918</v>
      </c>
      <c r="M773" s="55">
        <f t="shared" si="71"/>
        <v>9.9842024580287738</v>
      </c>
    </row>
    <row r="774" spans="1:13" ht="12.75" x14ac:dyDescent="0.2">
      <c r="A774" s="56">
        <v>1983</v>
      </c>
      <c r="B774" s="56">
        <v>1</v>
      </c>
      <c r="C774" s="67">
        <f t="shared" si="70"/>
        <v>30347</v>
      </c>
      <c r="D774" s="55">
        <v>167.7</v>
      </c>
      <c r="E774" s="55">
        <v>7.03</v>
      </c>
      <c r="F774" s="55">
        <v>13.5433</v>
      </c>
      <c r="G774" s="55">
        <v>101</v>
      </c>
      <c r="H774" s="55" t="e">
        <f t="shared" si="69"/>
        <v>#REF!</v>
      </c>
      <c r="I774" s="55">
        <v>11.54</v>
      </c>
      <c r="J774" s="55">
        <f t="shared" si="66"/>
        <v>397.21488415841571</v>
      </c>
      <c r="K774" s="55">
        <f t="shared" si="67"/>
        <v>16.651285841584158</v>
      </c>
      <c r="L774" s="55">
        <f t="shared" si="68"/>
        <v>32.078714016831675</v>
      </c>
      <c r="M774" s="55">
        <f t="shared" si="71"/>
        <v>10.003391799449622</v>
      </c>
    </row>
    <row r="775" spans="1:13" ht="12.75" x14ac:dyDescent="0.2">
      <c r="A775" s="56">
        <v>1983</v>
      </c>
      <c r="B775" s="56">
        <v>11</v>
      </c>
      <c r="C775" s="67">
        <f t="shared" si="70"/>
        <v>30650</v>
      </c>
      <c r="D775" s="55">
        <v>165.2</v>
      </c>
      <c r="E775" s="55">
        <v>7.06</v>
      </c>
      <c r="F775" s="55">
        <v>13.7867</v>
      </c>
      <c r="G775" s="55">
        <v>101.2</v>
      </c>
      <c r="H775" s="55" t="e">
        <f t="shared" si="69"/>
        <v>#REF!</v>
      </c>
      <c r="I775" s="55">
        <v>11.69</v>
      </c>
      <c r="J775" s="55">
        <f t="shared" si="66"/>
        <v>390.5200671936758</v>
      </c>
      <c r="K775" s="55">
        <f t="shared" si="67"/>
        <v>16.689295849802367</v>
      </c>
      <c r="L775" s="55">
        <f t="shared" si="68"/>
        <v>32.590696188735173</v>
      </c>
      <c r="M775" s="55">
        <f t="shared" si="71"/>
        <v>9.8535816493642798</v>
      </c>
    </row>
    <row r="776" spans="1:13" ht="12.75" x14ac:dyDescent="0.2">
      <c r="A776" s="56">
        <v>1983</v>
      </c>
      <c r="B776" s="56">
        <v>12</v>
      </c>
      <c r="C776" s="67">
        <f t="shared" si="70"/>
        <v>30681</v>
      </c>
      <c r="D776" s="55">
        <v>164.4</v>
      </c>
      <c r="E776" s="55">
        <v>7.09</v>
      </c>
      <c r="F776" s="55">
        <v>14.03</v>
      </c>
      <c r="G776" s="55">
        <v>101.3</v>
      </c>
      <c r="H776" s="55" t="e">
        <f t="shared" si="69"/>
        <v>#REF!</v>
      </c>
      <c r="I776" s="55">
        <v>11.83</v>
      </c>
      <c r="J776" s="55">
        <f t="shared" si="66"/>
        <v>388.24528726554786</v>
      </c>
      <c r="K776" s="55">
        <f t="shared" si="67"/>
        <v>16.7436684106614</v>
      </c>
      <c r="L776" s="55">
        <f t="shared" si="68"/>
        <v>33.133098420533067</v>
      </c>
      <c r="M776" s="55">
        <f t="shared" si="71"/>
        <v>9.8150109036086697</v>
      </c>
    </row>
    <row r="777" spans="1:13" ht="12.75" x14ac:dyDescent="0.2">
      <c r="A777" s="56">
        <v>1984</v>
      </c>
      <c r="B777" s="56">
        <v>1</v>
      </c>
      <c r="C777" s="67">
        <f t="shared" si="70"/>
        <v>30712</v>
      </c>
      <c r="D777" s="55">
        <v>166.4</v>
      </c>
      <c r="E777" s="55">
        <v>7.12</v>
      </c>
      <c r="F777" s="55">
        <v>14.44</v>
      </c>
      <c r="G777" s="55">
        <v>101.9</v>
      </c>
      <c r="H777" s="55" t="e">
        <f t="shared" si="69"/>
        <v>#REF!</v>
      </c>
      <c r="I777" s="55">
        <v>11.67</v>
      </c>
      <c r="J777" s="55">
        <f t="shared" ref="J777:J840" si="72">D777*$G$1144/G777</f>
        <v>390.65461825318931</v>
      </c>
      <c r="K777" s="55">
        <f t="shared" ref="K777:K840" si="73">E777*$G$1144/G777</f>
        <v>16.715510107948965</v>
      </c>
      <c r="L777" s="55">
        <f t="shared" ref="L777:L840" si="74">F777*$G$1144/G777</f>
        <v>33.900557016683017</v>
      </c>
      <c r="M777" s="55">
        <f t="shared" si="71"/>
        <v>9.894931809202534</v>
      </c>
    </row>
    <row r="778" spans="1:13" ht="12.75" x14ac:dyDescent="0.2">
      <c r="A778" s="56">
        <v>1984</v>
      </c>
      <c r="B778" s="56">
        <v>2</v>
      </c>
      <c r="C778" s="67">
        <f t="shared" si="70"/>
        <v>30741</v>
      </c>
      <c r="D778" s="55">
        <v>157.30000000000001</v>
      </c>
      <c r="E778" s="55">
        <v>7.15</v>
      </c>
      <c r="F778" s="55">
        <v>14.85</v>
      </c>
      <c r="G778" s="55">
        <v>102.4</v>
      </c>
      <c r="H778" s="55" t="e">
        <f t="shared" ref="H778:H841" si="75">H777+1/12</f>
        <v>#REF!</v>
      </c>
      <c r="I778" s="55">
        <v>11.84</v>
      </c>
      <c r="J778" s="55">
        <f t="shared" si="72"/>
        <v>367.48751660156245</v>
      </c>
      <c r="K778" s="55">
        <f t="shared" si="73"/>
        <v>16.703978027343748</v>
      </c>
      <c r="L778" s="55">
        <f t="shared" si="74"/>
        <v>34.692877441406239</v>
      </c>
      <c r="M778" s="55">
        <f t="shared" si="71"/>
        <v>9.3245296457279814</v>
      </c>
    </row>
    <row r="779" spans="1:13" ht="12.75" x14ac:dyDescent="0.2">
      <c r="A779" s="56">
        <v>1984</v>
      </c>
      <c r="B779" s="56">
        <v>3</v>
      </c>
      <c r="C779" s="67">
        <f t="shared" si="70"/>
        <v>30772</v>
      </c>
      <c r="D779" s="55">
        <v>157.4</v>
      </c>
      <c r="E779" s="55">
        <v>7.18</v>
      </c>
      <c r="F779" s="55">
        <v>15.26</v>
      </c>
      <c r="G779" s="55">
        <v>102.6</v>
      </c>
      <c r="H779" s="55" t="e">
        <f t="shared" si="75"/>
        <v>#REF!</v>
      </c>
      <c r="I779" s="55">
        <v>12.32</v>
      </c>
      <c r="J779" s="55">
        <f t="shared" si="72"/>
        <v>367.00433333333331</v>
      </c>
      <c r="K779" s="55">
        <f t="shared" si="73"/>
        <v>16.741366666666664</v>
      </c>
      <c r="L779" s="55">
        <f t="shared" si="74"/>
        <v>35.58123333333333</v>
      </c>
      <c r="M779" s="55">
        <f t="shared" si="71"/>
        <v>9.3267470665082417</v>
      </c>
    </row>
    <row r="780" spans="1:13" ht="12.75" x14ac:dyDescent="0.2">
      <c r="A780" s="56">
        <v>1984</v>
      </c>
      <c r="B780" s="56">
        <v>4</v>
      </c>
      <c r="C780" s="67">
        <f t="shared" si="70"/>
        <v>30802</v>
      </c>
      <c r="D780" s="55">
        <v>157.6</v>
      </c>
      <c r="E780" s="55">
        <v>7.2233299999999998</v>
      </c>
      <c r="F780" s="55">
        <v>15.5733</v>
      </c>
      <c r="G780" s="55">
        <v>103.1</v>
      </c>
      <c r="H780" s="55" t="e">
        <f t="shared" si="75"/>
        <v>#REF!</v>
      </c>
      <c r="I780" s="55">
        <v>12.63</v>
      </c>
      <c r="J780" s="55">
        <f t="shared" si="72"/>
        <v>365.6885586808923</v>
      </c>
      <c r="K780" s="55">
        <f t="shared" si="73"/>
        <v>16.760717871677979</v>
      </c>
      <c r="L780" s="55">
        <f t="shared" si="74"/>
        <v>36.135644866149363</v>
      </c>
      <c r="M780" s="55">
        <f t="shared" si="71"/>
        <v>9.3056434045948215</v>
      </c>
    </row>
    <row r="781" spans="1:13" ht="12.75" x14ac:dyDescent="0.2">
      <c r="A781" s="56">
        <v>1984</v>
      </c>
      <c r="B781" s="56">
        <v>5</v>
      </c>
      <c r="C781" s="67">
        <f t="shared" si="70"/>
        <v>30833</v>
      </c>
      <c r="D781" s="55">
        <v>156.6</v>
      </c>
      <c r="E781" s="55">
        <v>7.2666700000000004</v>
      </c>
      <c r="F781" s="55">
        <v>15.886699999999999</v>
      </c>
      <c r="G781" s="55">
        <v>103.4</v>
      </c>
      <c r="H781" s="55" t="e">
        <f t="shared" si="75"/>
        <v>#REF!</v>
      </c>
      <c r="I781" s="55">
        <v>13.41</v>
      </c>
      <c r="J781" s="55">
        <f t="shared" si="72"/>
        <v>362.31394003868456</v>
      </c>
      <c r="K781" s="55">
        <f t="shared" si="73"/>
        <v>16.812361677272722</v>
      </c>
      <c r="L781" s="55">
        <f t="shared" si="74"/>
        <v>36.755893175048342</v>
      </c>
      <c r="M781" s="55">
        <f t="shared" si="71"/>
        <v>9.231831816896042</v>
      </c>
    </row>
    <row r="782" spans="1:13" ht="12.75" x14ac:dyDescent="0.2">
      <c r="A782" s="56">
        <v>1984</v>
      </c>
      <c r="B782" s="56">
        <v>6</v>
      </c>
      <c r="C782" s="67">
        <f t="shared" si="70"/>
        <v>30863</v>
      </c>
      <c r="D782" s="55">
        <v>153.1</v>
      </c>
      <c r="E782" s="55">
        <v>7.31</v>
      </c>
      <c r="F782" s="55">
        <v>16.2</v>
      </c>
      <c r="G782" s="55">
        <v>103.7</v>
      </c>
      <c r="H782" s="55" t="e">
        <f t="shared" si="75"/>
        <v>#REF!</v>
      </c>
      <c r="I782" s="55">
        <v>13.56</v>
      </c>
      <c r="J782" s="55">
        <f t="shared" si="72"/>
        <v>353.19151301832204</v>
      </c>
      <c r="K782" s="55">
        <f t="shared" si="73"/>
        <v>16.863683606557373</v>
      </c>
      <c r="L782" s="55">
        <f t="shared" si="74"/>
        <v>37.372322082931518</v>
      </c>
      <c r="M782" s="55">
        <f t="shared" si="71"/>
        <v>9.0101855122910077</v>
      </c>
    </row>
    <row r="783" spans="1:13" ht="12.75" x14ac:dyDescent="0.2">
      <c r="A783" s="56">
        <v>1984</v>
      </c>
      <c r="B783" s="56">
        <v>7</v>
      </c>
      <c r="C783" s="67">
        <f t="shared" si="70"/>
        <v>30894</v>
      </c>
      <c r="D783" s="55">
        <v>151.1</v>
      </c>
      <c r="E783" s="55">
        <v>7.3333300000000001</v>
      </c>
      <c r="F783" s="55">
        <v>16.32</v>
      </c>
      <c r="G783" s="55">
        <v>104.1</v>
      </c>
      <c r="H783" s="55" t="e">
        <f t="shared" si="75"/>
        <v>#REF!</v>
      </c>
      <c r="I783" s="55">
        <v>13.36</v>
      </c>
      <c r="J783" s="55">
        <f t="shared" si="72"/>
        <v>347.23825072046105</v>
      </c>
      <c r="K783" s="55">
        <f t="shared" si="73"/>
        <v>16.8524995443804</v>
      </c>
      <c r="L783" s="55">
        <f t="shared" si="74"/>
        <v>37.504488760806915</v>
      </c>
      <c r="M783" s="55">
        <f t="shared" si="71"/>
        <v>8.8683022140433003</v>
      </c>
    </row>
    <row r="784" spans="1:13" ht="12.75" x14ac:dyDescent="0.2">
      <c r="A784" s="56">
        <v>1984</v>
      </c>
      <c r="B784" s="56">
        <v>8</v>
      </c>
      <c r="C784" s="67">
        <f t="shared" si="70"/>
        <v>30925</v>
      </c>
      <c r="D784" s="55">
        <v>164.4</v>
      </c>
      <c r="E784" s="55">
        <v>7.3566700000000003</v>
      </c>
      <c r="F784" s="55">
        <v>16.440000000000001</v>
      </c>
      <c r="G784" s="55">
        <v>104.5</v>
      </c>
      <c r="H784" s="55" t="e">
        <f t="shared" si="75"/>
        <v>#REF!</v>
      </c>
      <c r="I784" s="55">
        <v>12.72</v>
      </c>
      <c r="J784" s="55">
        <f t="shared" si="72"/>
        <v>376.35643636363631</v>
      </c>
      <c r="K784" s="55">
        <f t="shared" si="73"/>
        <v>16.841423994545451</v>
      </c>
      <c r="L784" s="55">
        <f t="shared" si="74"/>
        <v>37.635643636363632</v>
      </c>
      <c r="M784" s="55">
        <f t="shared" si="71"/>
        <v>9.62306325737317</v>
      </c>
    </row>
    <row r="785" spans="1:13" ht="12.75" x14ac:dyDescent="0.2">
      <c r="A785" s="56">
        <v>1984</v>
      </c>
      <c r="B785" s="56">
        <v>9</v>
      </c>
      <c r="C785" s="67">
        <f t="shared" si="70"/>
        <v>30955</v>
      </c>
      <c r="D785" s="55">
        <v>166.1</v>
      </c>
      <c r="E785" s="55">
        <v>7.38</v>
      </c>
      <c r="F785" s="55">
        <v>16.559999999999999</v>
      </c>
      <c r="G785" s="55">
        <v>105</v>
      </c>
      <c r="H785" s="55" t="e">
        <f t="shared" si="75"/>
        <v>#REF!</v>
      </c>
      <c r="I785" s="55">
        <v>12.52</v>
      </c>
      <c r="J785" s="55">
        <f t="shared" si="72"/>
        <v>378.43749428571419</v>
      </c>
      <c r="K785" s="55">
        <f t="shared" si="73"/>
        <v>16.81438114285714</v>
      </c>
      <c r="L785" s="55">
        <f t="shared" si="74"/>
        <v>37.729830857142851</v>
      </c>
      <c r="M785" s="55">
        <f t="shared" si="71"/>
        <v>9.6873413136280817</v>
      </c>
    </row>
    <row r="786" spans="1:13" ht="12.75" x14ac:dyDescent="0.2">
      <c r="A786" s="56">
        <v>1984</v>
      </c>
      <c r="B786" s="56">
        <v>1</v>
      </c>
      <c r="C786" s="67">
        <f t="shared" si="70"/>
        <v>30712</v>
      </c>
      <c r="D786" s="55">
        <v>164.8</v>
      </c>
      <c r="E786" s="55">
        <v>7.43</v>
      </c>
      <c r="F786" s="55">
        <v>16.5867</v>
      </c>
      <c r="G786" s="55">
        <v>105.3</v>
      </c>
      <c r="H786" s="55" t="e">
        <f t="shared" si="75"/>
        <v>#REF!</v>
      </c>
      <c r="I786" s="55">
        <v>12.16</v>
      </c>
      <c r="J786" s="55">
        <f t="shared" si="72"/>
        <v>374.40588034188028</v>
      </c>
      <c r="K786" s="55">
        <f t="shared" si="73"/>
        <v>16.880070940170935</v>
      </c>
      <c r="L786" s="55">
        <f t="shared" si="74"/>
        <v>37.682997666666658</v>
      </c>
      <c r="M786" s="55">
        <f t="shared" si="71"/>
        <v>9.5950707030485045</v>
      </c>
    </row>
    <row r="787" spans="1:13" ht="12.75" x14ac:dyDescent="0.2">
      <c r="A787" s="56">
        <v>1984</v>
      </c>
      <c r="B787" s="56">
        <v>11</v>
      </c>
      <c r="C787" s="67">
        <f t="shared" si="70"/>
        <v>31016</v>
      </c>
      <c r="D787" s="55">
        <v>166.3</v>
      </c>
      <c r="E787" s="55">
        <v>7.48</v>
      </c>
      <c r="F787" s="55">
        <v>16.613299999999999</v>
      </c>
      <c r="G787" s="55">
        <v>105.3</v>
      </c>
      <c r="H787" s="55" t="e">
        <f t="shared" si="75"/>
        <v>#REF!</v>
      </c>
      <c r="I787" s="55">
        <v>11.57</v>
      </c>
      <c r="J787" s="55">
        <f t="shared" si="72"/>
        <v>377.81370085470081</v>
      </c>
      <c r="K787" s="55">
        <f t="shared" si="73"/>
        <v>16.993664957264954</v>
      </c>
      <c r="L787" s="55">
        <f t="shared" si="74"/>
        <v>37.743429683760674</v>
      </c>
      <c r="M787" s="55">
        <f t="shared" si="71"/>
        <v>9.691973221783087</v>
      </c>
    </row>
    <row r="788" spans="1:13" ht="12.75" x14ac:dyDescent="0.2">
      <c r="A788" s="56">
        <v>1984</v>
      </c>
      <c r="B788" s="56">
        <v>12</v>
      </c>
      <c r="C788" s="67">
        <f t="shared" si="70"/>
        <v>31047</v>
      </c>
      <c r="D788" s="55">
        <v>164.5</v>
      </c>
      <c r="E788" s="55">
        <v>7.53</v>
      </c>
      <c r="F788" s="55">
        <v>16.64</v>
      </c>
      <c r="G788" s="55">
        <v>105.3</v>
      </c>
      <c r="H788" s="55" t="e">
        <f t="shared" si="75"/>
        <v>#REF!</v>
      </c>
      <c r="I788" s="55">
        <v>11.5</v>
      </c>
      <c r="J788" s="55">
        <f t="shared" si="72"/>
        <v>373.72431623931618</v>
      </c>
      <c r="K788" s="55">
        <f t="shared" si="73"/>
        <v>17.107258974358974</v>
      </c>
      <c r="L788" s="55">
        <f t="shared" si="74"/>
        <v>37.804088888888884</v>
      </c>
      <c r="M788" s="55">
        <f t="shared" si="71"/>
        <v>9.5950548011334575</v>
      </c>
    </row>
    <row r="789" spans="1:13" ht="12.75" x14ac:dyDescent="0.2">
      <c r="A789" s="56">
        <v>1985</v>
      </c>
      <c r="B789" s="56">
        <v>1</v>
      </c>
      <c r="C789" s="67">
        <f t="shared" si="70"/>
        <v>31078</v>
      </c>
      <c r="D789" s="55">
        <v>171.6</v>
      </c>
      <c r="E789" s="55">
        <v>7.5733300000000003</v>
      </c>
      <c r="F789" s="55">
        <v>16.556699999999999</v>
      </c>
      <c r="G789" s="55">
        <v>105.5</v>
      </c>
      <c r="H789" s="55" t="e">
        <f t="shared" si="75"/>
        <v>#REF!</v>
      </c>
      <c r="I789" s="55">
        <v>11.38</v>
      </c>
      <c r="J789" s="55">
        <f t="shared" si="72"/>
        <v>389.11560568720375</v>
      </c>
      <c r="K789" s="55">
        <f t="shared" si="73"/>
        <v>17.173082109668243</v>
      </c>
      <c r="L789" s="55">
        <f t="shared" si="74"/>
        <v>37.543533500473927</v>
      </c>
      <c r="M789" s="55">
        <f t="shared" si="71"/>
        <v>9.9970011777304499</v>
      </c>
    </row>
    <row r="790" spans="1:13" ht="12.75" x14ac:dyDescent="0.2">
      <c r="A790" s="56">
        <v>1985</v>
      </c>
      <c r="B790" s="56">
        <v>2</v>
      </c>
      <c r="C790" s="67">
        <f t="shared" si="70"/>
        <v>31106</v>
      </c>
      <c r="D790" s="55">
        <v>180.9</v>
      </c>
      <c r="E790" s="55">
        <v>7.6166700000000001</v>
      </c>
      <c r="F790" s="55">
        <v>16.473299999999998</v>
      </c>
      <c r="G790" s="55">
        <v>106</v>
      </c>
      <c r="H790" s="55" t="e">
        <f t="shared" si="75"/>
        <v>#REF!</v>
      </c>
      <c r="I790" s="55">
        <v>11.51</v>
      </c>
      <c r="J790" s="55">
        <f t="shared" si="72"/>
        <v>408.26911415094338</v>
      </c>
      <c r="K790" s="55">
        <f t="shared" si="73"/>
        <v>17.189890070094336</v>
      </c>
      <c r="L790" s="55">
        <f t="shared" si="74"/>
        <v>37.178217789622629</v>
      </c>
      <c r="M790" s="55">
        <f t="shared" si="71"/>
        <v>10.494935172607081</v>
      </c>
    </row>
    <row r="791" spans="1:13" ht="12.75" x14ac:dyDescent="0.2">
      <c r="A791" s="56">
        <v>1985</v>
      </c>
      <c r="B791" s="56">
        <v>3</v>
      </c>
      <c r="C791" s="67">
        <f t="shared" si="70"/>
        <v>31137</v>
      </c>
      <c r="D791" s="55">
        <v>179.4</v>
      </c>
      <c r="E791" s="55">
        <v>7.66</v>
      </c>
      <c r="F791" s="55">
        <v>16.39</v>
      </c>
      <c r="G791" s="55">
        <v>106.4</v>
      </c>
      <c r="H791" s="55" t="e">
        <f t="shared" si="75"/>
        <v>#REF!</v>
      </c>
      <c r="I791" s="55">
        <v>11.86</v>
      </c>
      <c r="J791" s="55">
        <f t="shared" si="72"/>
        <v>403.36167857142846</v>
      </c>
      <c r="K791" s="55">
        <f t="shared" si="73"/>
        <v>17.222689285714281</v>
      </c>
      <c r="L791" s="55">
        <f t="shared" si="74"/>
        <v>36.851158928571422</v>
      </c>
      <c r="M791" s="55">
        <f t="shared" si="71"/>
        <v>10.373217214924729</v>
      </c>
    </row>
    <row r="792" spans="1:13" ht="12.75" x14ac:dyDescent="0.2">
      <c r="A792" s="56">
        <v>1985</v>
      </c>
      <c r="B792" s="56">
        <v>4</v>
      </c>
      <c r="C792" s="67">
        <f t="shared" si="70"/>
        <v>31167</v>
      </c>
      <c r="D792" s="55">
        <v>180.6</v>
      </c>
      <c r="E792" s="55">
        <v>7.6866700000000003</v>
      </c>
      <c r="F792" s="55">
        <v>16.13</v>
      </c>
      <c r="G792" s="55">
        <v>106.9</v>
      </c>
      <c r="H792" s="55" t="e">
        <f t="shared" si="75"/>
        <v>#REF!</v>
      </c>
      <c r="I792" s="55">
        <v>11.43</v>
      </c>
      <c r="J792" s="55">
        <f t="shared" si="72"/>
        <v>404.16049953227304</v>
      </c>
      <c r="K792" s="55">
        <f t="shared" si="73"/>
        <v>17.201818310851259</v>
      </c>
      <c r="L792" s="55">
        <f t="shared" si="74"/>
        <v>36.096948269410653</v>
      </c>
      <c r="M792" s="55">
        <f t="shared" si="71"/>
        <v>10.397118719816813</v>
      </c>
    </row>
    <row r="793" spans="1:13" ht="12.75" x14ac:dyDescent="0.2">
      <c r="A793" s="56">
        <v>1985</v>
      </c>
      <c r="B793" s="56">
        <v>5</v>
      </c>
      <c r="C793" s="67">
        <f t="shared" si="70"/>
        <v>31198</v>
      </c>
      <c r="D793" s="55">
        <v>184.9</v>
      </c>
      <c r="E793" s="55">
        <v>7.71333</v>
      </c>
      <c r="F793" s="55">
        <v>15.87</v>
      </c>
      <c r="G793" s="55">
        <v>107.3</v>
      </c>
      <c r="H793" s="55" t="e">
        <f t="shared" si="75"/>
        <v>#REF!</v>
      </c>
      <c r="I793" s="55">
        <v>10.85</v>
      </c>
      <c r="J793" s="55">
        <f t="shared" si="72"/>
        <v>412.24083970177065</v>
      </c>
      <c r="K793" s="55">
        <f t="shared" si="73"/>
        <v>17.197131617614165</v>
      </c>
      <c r="L793" s="55">
        <f t="shared" si="74"/>
        <v>35.382704846225529</v>
      </c>
      <c r="M793" s="55">
        <f t="shared" si="71"/>
        <v>10.608120467860092</v>
      </c>
    </row>
    <row r="794" spans="1:13" ht="12.75" x14ac:dyDescent="0.2">
      <c r="A794" s="56">
        <v>1985</v>
      </c>
      <c r="B794" s="56">
        <v>6</v>
      </c>
      <c r="C794" s="67">
        <f t="shared" si="70"/>
        <v>31228</v>
      </c>
      <c r="D794" s="55">
        <v>188.9</v>
      </c>
      <c r="E794" s="55">
        <v>7.74</v>
      </c>
      <c r="F794" s="55">
        <v>15.61</v>
      </c>
      <c r="G794" s="55">
        <v>107.6</v>
      </c>
      <c r="H794" s="55" t="e">
        <f t="shared" si="75"/>
        <v>#REF!</v>
      </c>
      <c r="I794" s="55">
        <v>10.16</v>
      </c>
      <c r="J794" s="55">
        <f t="shared" si="72"/>
        <v>419.98474070631966</v>
      </c>
      <c r="K794" s="55">
        <f t="shared" si="73"/>
        <v>17.208480111524164</v>
      </c>
      <c r="L794" s="55">
        <f t="shared" si="74"/>
        <v>34.705991542750922</v>
      </c>
      <c r="M794" s="55">
        <f t="shared" si="71"/>
        <v>10.810049845861212</v>
      </c>
    </row>
    <row r="795" spans="1:13" ht="12.75" x14ac:dyDescent="0.2">
      <c r="A795" s="56">
        <v>1985</v>
      </c>
      <c r="B795" s="56">
        <v>7</v>
      </c>
      <c r="C795" s="67">
        <f t="shared" si="70"/>
        <v>31259</v>
      </c>
      <c r="D795" s="55">
        <v>192.5</v>
      </c>
      <c r="E795" s="55">
        <v>7.7733299999999996</v>
      </c>
      <c r="F795" s="55">
        <v>15.4833</v>
      </c>
      <c r="G795" s="55">
        <v>107.8</v>
      </c>
      <c r="H795" s="55" t="e">
        <f t="shared" si="75"/>
        <v>#REF!</v>
      </c>
      <c r="I795" s="55">
        <v>10.31</v>
      </c>
      <c r="J795" s="55">
        <f t="shared" si="72"/>
        <v>427.19464285714275</v>
      </c>
      <c r="K795" s="55">
        <f t="shared" si="73"/>
        <v>17.250519133302408</v>
      </c>
      <c r="L795" s="55">
        <f t="shared" si="74"/>
        <v>34.360430201298691</v>
      </c>
      <c r="M795" s="55">
        <f t="shared" si="71"/>
        <v>10.997563956793378</v>
      </c>
    </row>
    <row r="796" spans="1:13" ht="12.75" x14ac:dyDescent="0.2">
      <c r="A796" s="56">
        <v>1985</v>
      </c>
      <c r="B796" s="56">
        <v>8</v>
      </c>
      <c r="C796" s="67">
        <f t="shared" si="70"/>
        <v>31290</v>
      </c>
      <c r="D796" s="55">
        <v>188.3</v>
      </c>
      <c r="E796" s="55">
        <v>7.8066700000000004</v>
      </c>
      <c r="F796" s="55">
        <v>15.3567</v>
      </c>
      <c r="G796" s="55">
        <v>108</v>
      </c>
      <c r="H796" s="55" t="e">
        <f t="shared" si="75"/>
        <v>#REF!</v>
      </c>
      <c r="I796" s="55">
        <v>10.33</v>
      </c>
      <c r="J796" s="55">
        <f t="shared" si="72"/>
        <v>417.10019166666666</v>
      </c>
      <c r="K796" s="55">
        <f t="shared" si="73"/>
        <v>17.292424605833329</v>
      </c>
      <c r="L796" s="55">
        <f t="shared" si="74"/>
        <v>34.016370224999996</v>
      </c>
      <c r="M796" s="55">
        <f t="shared" si="71"/>
        <v>10.73879980887728</v>
      </c>
    </row>
    <row r="797" spans="1:13" ht="12.75" x14ac:dyDescent="0.2">
      <c r="A797" s="56">
        <v>1985</v>
      </c>
      <c r="B797" s="56">
        <v>9</v>
      </c>
      <c r="C797" s="67">
        <f t="shared" si="70"/>
        <v>31320</v>
      </c>
      <c r="D797" s="55">
        <v>184.1</v>
      </c>
      <c r="E797" s="55">
        <v>7.84</v>
      </c>
      <c r="F797" s="55">
        <v>15.23</v>
      </c>
      <c r="G797" s="55">
        <v>108.3</v>
      </c>
      <c r="H797" s="55" t="e">
        <f t="shared" si="75"/>
        <v>#REF!</v>
      </c>
      <c r="I797" s="55">
        <v>10.37</v>
      </c>
      <c r="J797" s="55">
        <f t="shared" si="72"/>
        <v>406.66721052631567</v>
      </c>
      <c r="K797" s="55">
        <f t="shared" si="73"/>
        <v>17.318147368421048</v>
      </c>
      <c r="L797" s="55">
        <f t="shared" si="74"/>
        <v>33.642268421052627</v>
      </c>
      <c r="M797" s="55">
        <f t="shared" si="71"/>
        <v>10.47123466169754</v>
      </c>
    </row>
    <row r="798" spans="1:13" ht="12.75" x14ac:dyDescent="0.2">
      <c r="A798" s="56">
        <v>1985</v>
      </c>
      <c r="B798" s="56">
        <v>1</v>
      </c>
      <c r="C798" s="67">
        <f t="shared" si="70"/>
        <v>31078</v>
      </c>
      <c r="D798" s="55">
        <v>186.2</v>
      </c>
      <c r="E798" s="55">
        <v>7.86</v>
      </c>
      <c r="F798" s="55">
        <v>15.023300000000001</v>
      </c>
      <c r="G798" s="55">
        <v>108.7</v>
      </c>
      <c r="H798" s="55" t="e">
        <f t="shared" si="75"/>
        <v>#REF!</v>
      </c>
      <c r="I798" s="55">
        <v>10.24</v>
      </c>
      <c r="J798" s="55">
        <f t="shared" si="72"/>
        <v>409.79245446182148</v>
      </c>
      <c r="K798" s="55">
        <f t="shared" si="73"/>
        <v>17.298435510579576</v>
      </c>
      <c r="L798" s="55">
        <f t="shared" si="74"/>
        <v>33.063560586016557</v>
      </c>
      <c r="M798" s="55">
        <f t="shared" si="71"/>
        <v>10.552516982943745</v>
      </c>
    </row>
    <row r="799" spans="1:13" ht="12.75" x14ac:dyDescent="0.2">
      <c r="A799" s="56">
        <v>1985</v>
      </c>
      <c r="B799" s="56">
        <v>11</v>
      </c>
      <c r="C799" s="67">
        <f t="shared" si="70"/>
        <v>31381</v>
      </c>
      <c r="D799" s="55">
        <v>197.5</v>
      </c>
      <c r="E799" s="55">
        <v>7.88</v>
      </c>
      <c r="F799" s="55">
        <v>14.816700000000001</v>
      </c>
      <c r="G799" s="55">
        <v>109</v>
      </c>
      <c r="H799" s="55" t="e">
        <f t="shared" si="75"/>
        <v>#REF!</v>
      </c>
      <c r="I799" s="55">
        <v>9.7799999999999994</v>
      </c>
      <c r="J799" s="55">
        <f t="shared" si="72"/>
        <v>433.46538990825684</v>
      </c>
      <c r="K799" s="55">
        <f t="shared" si="73"/>
        <v>17.294720366972474</v>
      </c>
      <c r="L799" s="55">
        <f t="shared" si="74"/>
        <v>32.5191222412844</v>
      </c>
      <c r="M799" s="55">
        <f t="shared" si="71"/>
        <v>11.164611128667463</v>
      </c>
    </row>
    <row r="800" spans="1:13" ht="12.75" x14ac:dyDescent="0.2">
      <c r="A800" s="56">
        <v>1985</v>
      </c>
      <c r="B800" s="56">
        <v>12</v>
      </c>
      <c r="C800" s="67">
        <f t="shared" si="70"/>
        <v>31412</v>
      </c>
      <c r="D800" s="55">
        <v>207.3</v>
      </c>
      <c r="E800" s="55">
        <v>7.9</v>
      </c>
      <c r="F800" s="55">
        <v>14.61</v>
      </c>
      <c r="G800" s="55">
        <v>109.3</v>
      </c>
      <c r="H800" s="55" t="e">
        <f t="shared" si="75"/>
        <v>#REF!</v>
      </c>
      <c r="I800" s="55">
        <v>9.26</v>
      </c>
      <c r="J800" s="55">
        <f t="shared" si="72"/>
        <v>453.72526715462027</v>
      </c>
      <c r="K800" s="55">
        <f t="shared" si="73"/>
        <v>17.29102561756633</v>
      </c>
      <c r="L800" s="55">
        <f t="shared" si="74"/>
        <v>31.977453705397981</v>
      </c>
      <c r="M800" s="55">
        <f t="shared" si="71"/>
        <v>11.690521474467593</v>
      </c>
    </row>
    <row r="801" spans="1:13" ht="12.75" x14ac:dyDescent="0.2">
      <c r="A801" s="56">
        <v>1986</v>
      </c>
      <c r="B801" s="56">
        <v>1</v>
      </c>
      <c r="C801" s="67">
        <f t="shared" si="70"/>
        <v>31443</v>
      </c>
      <c r="D801" s="55">
        <v>208.2</v>
      </c>
      <c r="E801" s="55">
        <v>7.94</v>
      </c>
      <c r="F801" s="55">
        <v>14.58</v>
      </c>
      <c r="G801" s="55">
        <v>109.6</v>
      </c>
      <c r="H801" s="55" t="e">
        <f t="shared" si="75"/>
        <v>#REF!</v>
      </c>
      <c r="I801" s="55">
        <v>9.19</v>
      </c>
      <c r="J801" s="55">
        <f t="shared" si="72"/>
        <v>454.44779014598532</v>
      </c>
      <c r="K801" s="55">
        <f t="shared" si="73"/>
        <v>17.331006021897807</v>
      </c>
      <c r="L801" s="55">
        <f t="shared" si="74"/>
        <v>31.824441788321163</v>
      </c>
      <c r="M801" s="55">
        <f t="shared" si="71"/>
        <v>11.715007584487982</v>
      </c>
    </row>
    <row r="802" spans="1:13" ht="12.75" x14ac:dyDescent="0.2">
      <c r="A802" s="56">
        <v>1986</v>
      </c>
      <c r="B802" s="56">
        <v>2</v>
      </c>
      <c r="C802" s="67">
        <f t="shared" si="70"/>
        <v>31471</v>
      </c>
      <c r="D802" s="55">
        <v>219.4</v>
      </c>
      <c r="E802" s="55">
        <v>7.98</v>
      </c>
      <c r="F802" s="55">
        <v>14.55</v>
      </c>
      <c r="G802" s="55">
        <v>109.3</v>
      </c>
      <c r="H802" s="55" t="e">
        <f t="shared" si="75"/>
        <v>#REF!</v>
      </c>
      <c r="I802" s="55">
        <v>8.6999999999999993</v>
      </c>
      <c r="J802" s="55">
        <f t="shared" si="72"/>
        <v>480.20898993595597</v>
      </c>
      <c r="K802" s="55">
        <f t="shared" si="73"/>
        <v>17.466124611161938</v>
      </c>
      <c r="L802" s="55">
        <f t="shared" si="74"/>
        <v>31.846129460201279</v>
      </c>
      <c r="M802" s="55">
        <f t="shared" si="71"/>
        <v>12.388219099418116</v>
      </c>
    </row>
    <row r="803" spans="1:13" ht="12.75" x14ac:dyDescent="0.2">
      <c r="A803" s="56">
        <v>1986</v>
      </c>
      <c r="B803" s="56">
        <v>3</v>
      </c>
      <c r="C803" s="67">
        <f t="shared" si="70"/>
        <v>31502</v>
      </c>
      <c r="D803" s="55">
        <v>232.3</v>
      </c>
      <c r="E803" s="55">
        <v>8.02</v>
      </c>
      <c r="F803" s="55">
        <v>14.52</v>
      </c>
      <c r="G803" s="55">
        <v>108.8</v>
      </c>
      <c r="H803" s="55" t="e">
        <f t="shared" si="75"/>
        <v>#REF!</v>
      </c>
      <c r="I803" s="55">
        <v>7.78</v>
      </c>
      <c r="J803" s="55">
        <f t="shared" si="72"/>
        <v>510.78030055147053</v>
      </c>
      <c r="K803" s="55">
        <f t="shared" si="73"/>
        <v>17.634343566176469</v>
      </c>
      <c r="L803" s="55">
        <f t="shared" si="74"/>
        <v>31.926517279411758</v>
      </c>
      <c r="M803" s="55">
        <f t="shared" si="71"/>
        <v>13.189022981532709</v>
      </c>
    </row>
    <row r="804" spans="1:13" ht="12.75" x14ac:dyDescent="0.2">
      <c r="A804" s="56">
        <v>1986</v>
      </c>
      <c r="B804" s="56">
        <v>4</v>
      </c>
      <c r="C804" s="67">
        <f t="shared" si="70"/>
        <v>31532</v>
      </c>
      <c r="D804" s="55">
        <v>238</v>
      </c>
      <c r="E804" s="55">
        <v>8.0466700000000007</v>
      </c>
      <c r="F804" s="55">
        <v>14.583299999999999</v>
      </c>
      <c r="G804" s="55">
        <v>108.6</v>
      </c>
      <c r="H804" s="55" t="e">
        <f t="shared" si="75"/>
        <v>#REF!</v>
      </c>
      <c r="I804" s="55">
        <v>7.3</v>
      </c>
      <c r="J804" s="55">
        <f t="shared" si="72"/>
        <v>524.27718232044197</v>
      </c>
      <c r="K804" s="55">
        <f t="shared" si="73"/>
        <v>17.725569221270717</v>
      </c>
      <c r="L804" s="55">
        <f t="shared" si="74"/>
        <v>32.1247539198895</v>
      </c>
      <c r="M804" s="55">
        <f t="shared" si="71"/>
        <v>13.552504172869472</v>
      </c>
    </row>
    <row r="805" spans="1:13" ht="12.75" x14ac:dyDescent="0.2">
      <c r="A805" s="56">
        <v>1986</v>
      </c>
      <c r="B805" s="56">
        <v>5</v>
      </c>
      <c r="C805" s="67">
        <f t="shared" si="70"/>
        <v>31563</v>
      </c>
      <c r="D805" s="55">
        <v>238.5</v>
      </c>
      <c r="E805" s="55">
        <v>8.0733300000000003</v>
      </c>
      <c r="F805" s="55">
        <v>14.646699999999999</v>
      </c>
      <c r="G805" s="55">
        <v>108.9</v>
      </c>
      <c r="H805" s="55" t="e">
        <f t="shared" si="75"/>
        <v>#REF!</v>
      </c>
      <c r="I805" s="55">
        <v>7.71</v>
      </c>
      <c r="J805" s="55">
        <f t="shared" si="72"/>
        <v>523.93128099173543</v>
      </c>
      <c r="K805" s="55">
        <f t="shared" si="73"/>
        <v>17.735304523140492</v>
      </c>
      <c r="L805" s="55">
        <f t="shared" si="74"/>
        <v>32.175531628099165</v>
      </c>
      <c r="M805" s="55">
        <f t="shared" si="71"/>
        <v>13.56004619923233</v>
      </c>
    </row>
    <row r="806" spans="1:13" ht="12.75" x14ac:dyDescent="0.2">
      <c r="A806" s="56">
        <v>1986</v>
      </c>
      <c r="B806" s="56">
        <v>6</v>
      </c>
      <c r="C806" s="67">
        <f t="shared" si="70"/>
        <v>31593</v>
      </c>
      <c r="D806" s="55">
        <v>245.3</v>
      </c>
      <c r="E806" s="55">
        <v>8.1</v>
      </c>
      <c r="F806" s="55">
        <v>14.71</v>
      </c>
      <c r="G806" s="55">
        <v>109.5</v>
      </c>
      <c r="H806" s="55" t="e">
        <f t="shared" si="75"/>
        <v>#REF!</v>
      </c>
      <c r="I806" s="55">
        <v>7.8</v>
      </c>
      <c r="J806" s="55">
        <f t="shared" si="72"/>
        <v>535.91665479452047</v>
      </c>
      <c r="K806" s="55">
        <f t="shared" si="73"/>
        <v>17.696391780821912</v>
      </c>
      <c r="L806" s="55">
        <f t="shared" si="74"/>
        <v>32.137521369863009</v>
      </c>
      <c r="M806" s="55">
        <f t="shared" si="71"/>
        <v>13.888688626457109</v>
      </c>
    </row>
    <row r="807" spans="1:13" ht="12.75" x14ac:dyDescent="0.2">
      <c r="A807" s="56">
        <v>1986</v>
      </c>
      <c r="B807" s="56">
        <v>7</v>
      </c>
      <c r="C807" s="67">
        <f t="shared" si="70"/>
        <v>31624</v>
      </c>
      <c r="D807" s="55">
        <v>240.2</v>
      </c>
      <c r="E807" s="55">
        <v>8.1433300000000006</v>
      </c>
      <c r="F807" s="55">
        <v>14.7567</v>
      </c>
      <c r="G807" s="55">
        <v>109.5</v>
      </c>
      <c r="H807" s="55" t="e">
        <f t="shared" si="75"/>
        <v>#REF!</v>
      </c>
      <c r="I807" s="55">
        <v>7.3</v>
      </c>
      <c r="J807" s="55">
        <f t="shared" si="72"/>
        <v>524.77448219178075</v>
      </c>
      <c r="K807" s="55">
        <f t="shared" si="73"/>
        <v>17.791056553150682</v>
      </c>
      <c r="L807" s="55">
        <f t="shared" si="74"/>
        <v>32.239548715068487</v>
      </c>
      <c r="M807" s="55">
        <f t="shared" si="71"/>
        <v>13.619995534083806</v>
      </c>
    </row>
    <row r="808" spans="1:13" ht="12.75" x14ac:dyDescent="0.2">
      <c r="A808" s="56">
        <v>1986</v>
      </c>
      <c r="B808" s="56">
        <v>8</v>
      </c>
      <c r="C808" s="67">
        <f t="shared" si="70"/>
        <v>31655</v>
      </c>
      <c r="D808" s="55">
        <v>245</v>
      </c>
      <c r="E808" s="55">
        <v>8.1866699999999994</v>
      </c>
      <c r="F808" s="55">
        <v>14.8033</v>
      </c>
      <c r="G808" s="55">
        <v>109.7</v>
      </c>
      <c r="H808" s="55" t="e">
        <f t="shared" si="75"/>
        <v>#REF!</v>
      </c>
      <c r="I808" s="55">
        <v>7.17</v>
      </c>
      <c r="J808" s="55">
        <f t="shared" si="72"/>
        <v>534.28536918869634</v>
      </c>
      <c r="K808" s="55">
        <f t="shared" si="73"/>
        <v>17.853134707657244</v>
      </c>
      <c r="L808" s="55">
        <f t="shared" si="74"/>
        <v>32.282394309024603</v>
      </c>
      <c r="M808" s="55">
        <f t="shared" si="71"/>
        <v>13.887667550866052</v>
      </c>
    </row>
    <row r="809" spans="1:13" ht="12.75" x14ac:dyDescent="0.2">
      <c r="A809" s="56">
        <v>1986</v>
      </c>
      <c r="B809" s="56">
        <v>9</v>
      </c>
      <c r="C809" s="67">
        <f t="shared" si="70"/>
        <v>31685</v>
      </c>
      <c r="D809" s="55">
        <v>238.3</v>
      </c>
      <c r="E809" s="55">
        <v>8.23</v>
      </c>
      <c r="F809" s="55">
        <v>14.85</v>
      </c>
      <c r="G809" s="55">
        <v>110.2</v>
      </c>
      <c r="H809" s="55" t="e">
        <f t="shared" si="75"/>
        <v>#REF!</v>
      </c>
      <c r="I809" s="55">
        <v>7.45</v>
      </c>
      <c r="J809" s="55">
        <f t="shared" si="72"/>
        <v>517.31643103448266</v>
      </c>
      <c r="K809" s="55">
        <f t="shared" si="73"/>
        <v>17.866194827586202</v>
      </c>
      <c r="L809" s="55">
        <f t="shared" si="74"/>
        <v>32.237301724137922</v>
      </c>
      <c r="M809" s="55">
        <f t="shared" si="71"/>
        <v>13.46731431297713</v>
      </c>
    </row>
    <row r="810" spans="1:13" ht="12.75" x14ac:dyDescent="0.2">
      <c r="A810" s="56">
        <v>1986</v>
      </c>
      <c r="B810" s="56">
        <v>1</v>
      </c>
      <c r="C810" s="67">
        <f t="shared" si="70"/>
        <v>31443</v>
      </c>
      <c r="D810" s="55">
        <v>237.4</v>
      </c>
      <c r="E810" s="55">
        <v>8.2466699999999999</v>
      </c>
      <c r="F810" s="55">
        <v>14.726699999999999</v>
      </c>
      <c r="G810" s="55">
        <v>110.3</v>
      </c>
      <c r="H810" s="55" t="e">
        <f t="shared" si="75"/>
        <v>#REF!</v>
      </c>
      <c r="I810" s="55">
        <v>7.43</v>
      </c>
      <c r="J810" s="55">
        <f t="shared" si="72"/>
        <v>514.89541795104253</v>
      </c>
      <c r="K810" s="55">
        <f t="shared" si="73"/>
        <v>17.886152469900267</v>
      </c>
      <c r="L810" s="55">
        <f t="shared" si="74"/>
        <v>31.940650174977328</v>
      </c>
      <c r="M810" s="55">
        <f t="shared" si="71"/>
        <v>13.425918860857355</v>
      </c>
    </row>
    <row r="811" spans="1:13" ht="12.75" x14ac:dyDescent="0.2">
      <c r="A811" s="56">
        <v>1986</v>
      </c>
      <c r="B811" s="56">
        <v>11</v>
      </c>
      <c r="C811" s="67">
        <f t="shared" si="70"/>
        <v>31746</v>
      </c>
      <c r="D811" s="55">
        <v>245.1</v>
      </c>
      <c r="E811" s="55">
        <v>8.2633299999999998</v>
      </c>
      <c r="F811" s="55">
        <v>14.603300000000001</v>
      </c>
      <c r="G811" s="55">
        <v>110.4</v>
      </c>
      <c r="H811" s="55" t="e">
        <f t="shared" si="75"/>
        <v>#REF!</v>
      </c>
      <c r="I811" s="55">
        <v>7.25</v>
      </c>
      <c r="J811" s="55">
        <f t="shared" si="72"/>
        <v>531.11438315217379</v>
      </c>
      <c r="K811" s="55">
        <f t="shared" si="73"/>
        <v>17.906052287771736</v>
      </c>
      <c r="L811" s="55">
        <f t="shared" si="74"/>
        <v>31.644319345108688</v>
      </c>
      <c r="M811" s="55">
        <f t="shared" si="71"/>
        <v>13.8729855961386</v>
      </c>
    </row>
    <row r="812" spans="1:13" ht="12.75" x14ac:dyDescent="0.2">
      <c r="A812" s="56">
        <v>1986</v>
      </c>
      <c r="B812" s="56">
        <v>12</v>
      </c>
      <c r="C812" s="67">
        <f t="shared" si="70"/>
        <v>31777</v>
      </c>
      <c r="D812" s="55">
        <v>248.6</v>
      </c>
      <c r="E812" s="55">
        <v>8.2799999999999994</v>
      </c>
      <c r="F812" s="55">
        <v>14.48</v>
      </c>
      <c r="G812" s="55">
        <v>110.5</v>
      </c>
      <c r="H812" s="55" t="e">
        <f t="shared" si="75"/>
        <v>#REF!</v>
      </c>
      <c r="I812" s="55">
        <v>7.11</v>
      </c>
      <c r="J812" s="55">
        <f t="shared" si="72"/>
        <v>538.21112579185512</v>
      </c>
      <c r="K812" s="55">
        <f t="shared" si="73"/>
        <v>17.925937737556556</v>
      </c>
      <c r="L812" s="55">
        <f t="shared" si="74"/>
        <v>31.348741357466057</v>
      </c>
      <c r="M812" s="55">
        <f t="shared" si="71"/>
        <v>14.085139814743311</v>
      </c>
    </row>
    <row r="813" spans="1:13" ht="12.75" x14ac:dyDescent="0.2">
      <c r="A813" s="56">
        <v>1987</v>
      </c>
      <c r="B813" s="56">
        <v>1</v>
      </c>
      <c r="C813" s="67">
        <f t="shared" si="70"/>
        <v>31808</v>
      </c>
      <c r="D813" s="55">
        <v>264.5</v>
      </c>
      <c r="E813" s="55">
        <v>8.3000000000000007</v>
      </c>
      <c r="F813" s="55">
        <v>14.6867</v>
      </c>
      <c r="G813" s="55">
        <v>111.2</v>
      </c>
      <c r="H813" s="55" t="e">
        <f t="shared" si="75"/>
        <v>#REF!</v>
      </c>
      <c r="I813" s="55">
        <v>7.08</v>
      </c>
      <c r="J813" s="55">
        <f t="shared" si="72"/>
        <v>569.02941097122289</v>
      </c>
      <c r="K813" s="55">
        <f t="shared" si="73"/>
        <v>17.856121402877694</v>
      </c>
      <c r="L813" s="55">
        <f t="shared" si="74"/>
        <v>31.596084121402871</v>
      </c>
      <c r="M813" s="55">
        <f t="shared" si="71"/>
        <v>14.922208103718949</v>
      </c>
    </row>
    <row r="814" spans="1:13" ht="12.75" x14ac:dyDescent="0.2">
      <c r="A814" s="56">
        <v>1987</v>
      </c>
      <c r="B814" s="56">
        <v>2</v>
      </c>
      <c r="C814" s="67">
        <f t="shared" si="70"/>
        <v>31836</v>
      </c>
      <c r="D814" s="55">
        <v>280.89999999999998</v>
      </c>
      <c r="E814" s="55">
        <v>8.32</v>
      </c>
      <c r="F814" s="55">
        <v>14.8933</v>
      </c>
      <c r="G814" s="55">
        <v>111.6</v>
      </c>
      <c r="H814" s="55" t="e">
        <f t="shared" si="75"/>
        <v>#REF!</v>
      </c>
      <c r="I814" s="55">
        <v>7.25</v>
      </c>
      <c r="J814" s="55">
        <f t="shared" si="72"/>
        <v>602.14539516129014</v>
      </c>
      <c r="K814" s="55">
        <f t="shared" si="73"/>
        <v>17.834993548387096</v>
      </c>
      <c r="L814" s="55">
        <f t="shared" si="74"/>
        <v>31.925710266129027</v>
      </c>
      <c r="M814" s="55">
        <f t="shared" si="71"/>
        <v>15.822318142836453</v>
      </c>
    </row>
    <row r="815" spans="1:13" ht="12.75" x14ac:dyDescent="0.2">
      <c r="A815" s="56">
        <v>1987</v>
      </c>
      <c r="B815" s="56">
        <v>3</v>
      </c>
      <c r="C815" s="67">
        <f t="shared" si="70"/>
        <v>31867</v>
      </c>
      <c r="D815" s="55">
        <v>292.5</v>
      </c>
      <c r="E815" s="55">
        <v>8.34</v>
      </c>
      <c r="F815" s="55">
        <v>15.1</v>
      </c>
      <c r="G815" s="55">
        <v>112.1</v>
      </c>
      <c r="H815" s="55" t="e">
        <f t="shared" si="75"/>
        <v>#REF!</v>
      </c>
      <c r="I815" s="55">
        <v>7.25</v>
      </c>
      <c r="J815" s="55">
        <f t="shared" si="72"/>
        <v>624.21483050847451</v>
      </c>
      <c r="K815" s="55">
        <f t="shared" si="73"/>
        <v>17.798125423728809</v>
      </c>
      <c r="L815" s="55">
        <f t="shared" si="74"/>
        <v>32.224423728813555</v>
      </c>
      <c r="M815" s="55">
        <f t="shared" si="71"/>
        <v>16.433343976069924</v>
      </c>
    </row>
    <row r="816" spans="1:13" ht="12.75" x14ac:dyDescent="0.2">
      <c r="A816" s="56">
        <v>1987</v>
      </c>
      <c r="B816" s="56">
        <v>4</v>
      </c>
      <c r="C816" s="67">
        <f t="shared" si="70"/>
        <v>31897</v>
      </c>
      <c r="D816" s="55">
        <v>289.3</v>
      </c>
      <c r="E816" s="55">
        <v>8.4</v>
      </c>
      <c r="F816" s="55">
        <v>14.8733</v>
      </c>
      <c r="G816" s="55">
        <v>112.7</v>
      </c>
      <c r="H816" s="55" t="e">
        <f t="shared" si="75"/>
        <v>#REF!</v>
      </c>
      <c r="I816" s="55">
        <v>8.02</v>
      </c>
      <c r="J816" s="55">
        <f t="shared" si="72"/>
        <v>614.09893256433008</v>
      </c>
      <c r="K816" s="55">
        <f t="shared" si="73"/>
        <v>17.830732919254658</v>
      </c>
      <c r="L816" s="55">
        <f t="shared" si="74"/>
        <v>31.571647610470272</v>
      </c>
      <c r="M816" s="55">
        <f t="shared" si="71"/>
        <v>16.196534453220885</v>
      </c>
    </row>
    <row r="817" spans="1:13" ht="12.75" x14ac:dyDescent="0.2">
      <c r="A817" s="56">
        <v>1987</v>
      </c>
      <c r="B817" s="56">
        <v>5</v>
      </c>
      <c r="C817" s="67">
        <f t="shared" si="70"/>
        <v>31928</v>
      </c>
      <c r="D817" s="55">
        <v>289.10000000000002</v>
      </c>
      <c r="E817" s="55">
        <v>8.4600000000000009</v>
      </c>
      <c r="F817" s="55">
        <v>14.646699999999999</v>
      </c>
      <c r="G817" s="55">
        <v>113.1</v>
      </c>
      <c r="H817" s="55" t="e">
        <f t="shared" si="75"/>
        <v>#REF!</v>
      </c>
      <c r="I817" s="55">
        <v>8.61</v>
      </c>
      <c r="J817" s="55">
        <f t="shared" si="72"/>
        <v>611.50401326259941</v>
      </c>
      <c r="K817" s="55">
        <f t="shared" si="73"/>
        <v>17.894583023872677</v>
      </c>
      <c r="L817" s="55">
        <f t="shared" si="74"/>
        <v>30.980684299734744</v>
      </c>
      <c r="M817" s="55">
        <f t="shared" si="71"/>
        <v>16.160311952655743</v>
      </c>
    </row>
    <row r="818" spans="1:13" ht="12.75" x14ac:dyDescent="0.2">
      <c r="A818" s="56">
        <v>1987</v>
      </c>
      <c r="B818" s="56">
        <v>6</v>
      </c>
      <c r="C818" s="67">
        <f t="shared" si="70"/>
        <v>31958</v>
      </c>
      <c r="D818" s="55">
        <v>301.39999999999998</v>
      </c>
      <c r="E818" s="55">
        <v>8.52</v>
      </c>
      <c r="F818" s="55">
        <v>14.42</v>
      </c>
      <c r="G818" s="55">
        <v>113.5</v>
      </c>
      <c r="H818" s="55" t="e">
        <f t="shared" si="75"/>
        <v>#REF!</v>
      </c>
      <c r="I818" s="55">
        <v>8.4</v>
      </c>
      <c r="J818" s="55">
        <f t="shared" si="72"/>
        <v>635.27419030836984</v>
      </c>
      <c r="K818" s="55">
        <f t="shared" si="73"/>
        <v>17.957983083700437</v>
      </c>
      <c r="L818" s="55">
        <f t="shared" si="74"/>
        <v>30.393675594713649</v>
      </c>
      <c r="M818" s="55">
        <f t="shared" si="71"/>
        <v>16.825207307878724</v>
      </c>
    </row>
    <row r="819" spans="1:13" ht="12.75" x14ac:dyDescent="0.2">
      <c r="A819" s="56">
        <v>1987</v>
      </c>
      <c r="B819" s="56">
        <v>7</v>
      </c>
      <c r="C819" s="67">
        <f t="shared" si="70"/>
        <v>31989</v>
      </c>
      <c r="D819" s="55">
        <v>310.10000000000002</v>
      </c>
      <c r="E819" s="55">
        <v>8.5666700000000002</v>
      </c>
      <c r="F819" s="55">
        <v>14.9</v>
      </c>
      <c r="G819" s="55">
        <v>113.8</v>
      </c>
      <c r="H819" s="55" t="e">
        <f t="shared" si="75"/>
        <v>#REF!</v>
      </c>
      <c r="I819" s="55">
        <v>8.4499999999999993</v>
      </c>
      <c r="J819" s="55">
        <f t="shared" si="72"/>
        <v>651.8885140597539</v>
      </c>
      <c r="K819" s="55">
        <f t="shared" si="73"/>
        <v>18.008751295518454</v>
      </c>
      <c r="L819" s="55">
        <f t="shared" si="74"/>
        <v>31.322601933216166</v>
      </c>
      <c r="M819" s="55">
        <f t="shared" si="71"/>
        <v>17.306004390512232</v>
      </c>
    </row>
    <row r="820" spans="1:13" ht="12.75" x14ac:dyDescent="0.2">
      <c r="A820" s="56">
        <v>1987</v>
      </c>
      <c r="B820" s="56">
        <v>8</v>
      </c>
      <c r="C820" s="67">
        <f t="shared" si="70"/>
        <v>32020</v>
      </c>
      <c r="D820" s="55">
        <v>329.4</v>
      </c>
      <c r="E820" s="55">
        <v>8.6133299999999995</v>
      </c>
      <c r="F820" s="55">
        <v>15.38</v>
      </c>
      <c r="G820" s="55">
        <v>114.4</v>
      </c>
      <c r="H820" s="55" t="e">
        <f t="shared" si="75"/>
        <v>#REF!</v>
      </c>
      <c r="I820" s="55">
        <v>8.76</v>
      </c>
      <c r="J820" s="55">
        <f t="shared" si="72"/>
        <v>688.82895629370603</v>
      </c>
      <c r="K820" s="55">
        <f t="shared" si="73"/>
        <v>18.011873449038454</v>
      </c>
      <c r="L820" s="55">
        <f t="shared" si="74"/>
        <v>32.162080594405587</v>
      </c>
      <c r="M820" s="55">
        <f t="shared" si="71"/>
        <v>18.32690724585634</v>
      </c>
    </row>
    <row r="821" spans="1:13" ht="12.75" x14ac:dyDescent="0.2">
      <c r="A821" s="56">
        <v>1987</v>
      </c>
      <c r="B821" s="56">
        <v>9</v>
      </c>
      <c r="C821" s="67">
        <f t="shared" si="70"/>
        <v>32050</v>
      </c>
      <c r="D821" s="55">
        <v>318.7</v>
      </c>
      <c r="E821" s="55">
        <v>8.66</v>
      </c>
      <c r="F821" s="55">
        <v>15.86</v>
      </c>
      <c r="G821" s="55">
        <v>115</v>
      </c>
      <c r="H821" s="55" t="e">
        <f t="shared" si="75"/>
        <v>#REF!</v>
      </c>
      <c r="I821" s="55">
        <v>9.42</v>
      </c>
      <c r="J821" s="55">
        <f t="shared" si="72"/>
        <v>662.97636782608674</v>
      </c>
      <c r="K821" s="55">
        <f t="shared" si="73"/>
        <v>18.014983826086954</v>
      </c>
      <c r="L821" s="55">
        <f t="shared" si="74"/>
        <v>32.992799478260864</v>
      </c>
      <c r="M821" s="55">
        <f t="shared" si="71"/>
        <v>17.675620449938226</v>
      </c>
    </row>
    <row r="822" spans="1:13" ht="12.75" x14ac:dyDescent="0.2">
      <c r="A822" s="56">
        <v>1987</v>
      </c>
      <c r="B822" s="56">
        <v>1</v>
      </c>
      <c r="C822" s="67">
        <f t="shared" si="70"/>
        <v>31808</v>
      </c>
      <c r="D822" s="55">
        <v>280.2</v>
      </c>
      <c r="E822" s="55">
        <v>8.7100000000000009</v>
      </c>
      <c r="F822" s="55">
        <v>16.406700000000001</v>
      </c>
      <c r="G822" s="55">
        <v>115.3</v>
      </c>
      <c r="H822" s="55" t="e">
        <f t="shared" si="75"/>
        <v>#REF!</v>
      </c>
      <c r="I822" s="55">
        <v>9.52</v>
      </c>
      <c r="J822" s="55">
        <f t="shared" si="72"/>
        <v>581.37004163052904</v>
      </c>
      <c r="K822" s="55">
        <f t="shared" si="73"/>
        <v>18.071852471812662</v>
      </c>
      <c r="L822" s="55">
        <f t="shared" si="74"/>
        <v>34.041270028620985</v>
      </c>
      <c r="M822" s="55">
        <f t="shared" si="71"/>
        <v>15.530055563627323</v>
      </c>
    </row>
    <row r="823" spans="1:13" ht="12.75" x14ac:dyDescent="0.2">
      <c r="A823" s="56">
        <v>1987</v>
      </c>
      <c r="B823" s="56">
        <v>11</v>
      </c>
      <c r="C823" s="67">
        <f t="shared" si="70"/>
        <v>32111</v>
      </c>
      <c r="D823" s="55">
        <v>245</v>
      </c>
      <c r="E823" s="55">
        <v>8.76</v>
      </c>
      <c r="F823" s="55">
        <v>16.953299999999999</v>
      </c>
      <c r="G823" s="55">
        <v>115.4</v>
      </c>
      <c r="H823" s="55" t="e">
        <f t="shared" si="75"/>
        <v>#REF!</v>
      </c>
      <c r="I823" s="55">
        <v>8.86</v>
      </c>
      <c r="J823" s="55">
        <f t="shared" si="72"/>
        <v>507.89519064124772</v>
      </c>
      <c r="K823" s="55">
        <f t="shared" si="73"/>
        <v>18.159844367417673</v>
      </c>
      <c r="L823" s="55">
        <f t="shared" si="74"/>
        <v>35.144896063258223</v>
      </c>
      <c r="M823" s="55">
        <f t="shared" si="71"/>
        <v>13.590885143189089</v>
      </c>
    </row>
    <row r="824" spans="1:13" ht="12.75" x14ac:dyDescent="0.2">
      <c r="A824" s="56">
        <v>1987</v>
      </c>
      <c r="B824" s="56">
        <v>12</v>
      </c>
      <c r="C824" s="67">
        <f t="shared" si="70"/>
        <v>32142</v>
      </c>
      <c r="D824" s="55">
        <v>241</v>
      </c>
      <c r="E824" s="55">
        <v>8.81</v>
      </c>
      <c r="F824" s="55">
        <v>17.5</v>
      </c>
      <c r="G824" s="55">
        <v>115.4</v>
      </c>
      <c r="H824" s="55" t="e">
        <f t="shared" si="75"/>
        <v>#REF!</v>
      </c>
      <c r="I824" s="55">
        <v>8.99</v>
      </c>
      <c r="J824" s="55">
        <f t="shared" si="72"/>
        <v>499.60302426343145</v>
      </c>
      <c r="K824" s="55">
        <f t="shared" si="73"/>
        <v>18.26349644714038</v>
      </c>
      <c r="L824" s="55">
        <f t="shared" si="74"/>
        <v>36.278227902946263</v>
      </c>
      <c r="M824" s="55">
        <f t="shared" si="71"/>
        <v>13.38902851442697</v>
      </c>
    </row>
    <row r="825" spans="1:13" ht="12.75" x14ac:dyDescent="0.2">
      <c r="A825" s="56">
        <v>1988</v>
      </c>
      <c r="B825" s="56">
        <v>1</v>
      </c>
      <c r="C825" s="67">
        <f t="shared" si="70"/>
        <v>32173</v>
      </c>
      <c r="D825" s="55">
        <v>250.5</v>
      </c>
      <c r="E825" s="55">
        <v>8.8566699999999994</v>
      </c>
      <c r="F825" s="55">
        <v>17.863299999999999</v>
      </c>
      <c r="G825" s="55">
        <v>115.7</v>
      </c>
      <c r="H825" s="55" t="e">
        <f t="shared" si="75"/>
        <v>#REF!</v>
      </c>
      <c r="I825" s="55">
        <v>8.67</v>
      </c>
      <c r="J825" s="55">
        <f t="shared" si="72"/>
        <v>517.95042783059625</v>
      </c>
      <c r="K825" s="55">
        <f t="shared" si="73"/>
        <v>18.312638785047529</v>
      </c>
      <c r="L825" s="55">
        <f t="shared" si="74"/>
        <v>36.935344820224707</v>
      </c>
      <c r="M825" s="55">
        <f t="shared" si="71"/>
        <v>13.898336683569141</v>
      </c>
    </row>
    <row r="826" spans="1:13" ht="12.75" x14ac:dyDescent="0.2">
      <c r="A826" s="56">
        <v>1988</v>
      </c>
      <c r="B826" s="56">
        <v>2</v>
      </c>
      <c r="C826" s="67">
        <f t="shared" si="70"/>
        <v>32202</v>
      </c>
      <c r="D826" s="55">
        <v>258.10000000000002</v>
      </c>
      <c r="E826" s="55">
        <v>8.9033300000000004</v>
      </c>
      <c r="F826" s="55">
        <v>18.226700000000001</v>
      </c>
      <c r="G826" s="55">
        <v>116</v>
      </c>
      <c r="H826" s="55" t="e">
        <f t="shared" si="75"/>
        <v>#REF!</v>
      </c>
      <c r="I826" s="55">
        <v>8.2100000000000009</v>
      </c>
      <c r="J826" s="55">
        <f t="shared" si="72"/>
        <v>532.28452499999992</v>
      </c>
      <c r="K826" s="55">
        <f t="shared" si="73"/>
        <v>18.361506315258616</v>
      </c>
      <c r="L826" s="55">
        <f t="shared" si="74"/>
        <v>37.589269088793102</v>
      </c>
      <c r="M826" s="55">
        <f t="shared" si="71"/>
        <v>14.298270962469529</v>
      </c>
    </row>
    <row r="827" spans="1:13" ht="12.75" x14ac:dyDescent="0.2">
      <c r="A827" s="56">
        <v>1988</v>
      </c>
      <c r="B827" s="56">
        <v>3</v>
      </c>
      <c r="C827" s="67">
        <f t="shared" si="70"/>
        <v>32233</v>
      </c>
      <c r="D827" s="55">
        <v>265.7</v>
      </c>
      <c r="E827" s="55">
        <v>8.9499999999999993</v>
      </c>
      <c r="F827" s="55">
        <v>18.59</v>
      </c>
      <c r="G827" s="55">
        <v>116.5</v>
      </c>
      <c r="H827" s="55" t="e">
        <f t="shared" si="75"/>
        <v>#REF!</v>
      </c>
      <c r="I827" s="55">
        <v>8.3699999999999992</v>
      </c>
      <c r="J827" s="55">
        <f t="shared" si="72"/>
        <v>545.60639742489263</v>
      </c>
      <c r="K827" s="55">
        <f t="shared" si="73"/>
        <v>18.37853690987124</v>
      </c>
      <c r="L827" s="55">
        <f t="shared" si="74"/>
        <v>38.173966609442047</v>
      </c>
      <c r="M827" s="55">
        <f t="shared" si="71"/>
        <v>14.668946811103465</v>
      </c>
    </row>
    <row r="828" spans="1:13" ht="12.75" x14ac:dyDescent="0.2">
      <c r="A828" s="56">
        <v>1988</v>
      </c>
      <c r="B828" s="56">
        <v>4</v>
      </c>
      <c r="C828" s="67">
        <f t="shared" si="70"/>
        <v>32263</v>
      </c>
      <c r="D828" s="55">
        <v>262.60000000000002</v>
      </c>
      <c r="E828" s="55">
        <v>9.0433299999999992</v>
      </c>
      <c r="F828" s="55">
        <v>19.616700000000002</v>
      </c>
      <c r="G828" s="55">
        <v>117.1</v>
      </c>
      <c r="H828" s="55" t="e">
        <f t="shared" si="75"/>
        <v>#REF!</v>
      </c>
      <c r="I828" s="55">
        <v>8.7200000000000006</v>
      </c>
      <c r="J828" s="55">
        <f t="shared" si="72"/>
        <v>536.47767207514937</v>
      </c>
      <c r="K828" s="55">
        <f t="shared" si="73"/>
        <v>18.475036657301448</v>
      </c>
      <c r="L828" s="55">
        <f t="shared" si="74"/>
        <v>40.075862718189576</v>
      </c>
      <c r="M828" s="55">
        <f t="shared" si="71"/>
        <v>14.433316420838947</v>
      </c>
    </row>
    <row r="829" spans="1:13" ht="12.75" x14ac:dyDescent="0.2">
      <c r="A829" s="56">
        <v>1988</v>
      </c>
      <c r="B829" s="56">
        <v>5</v>
      </c>
      <c r="C829" s="67">
        <f t="shared" si="70"/>
        <v>32294</v>
      </c>
      <c r="D829" s="55">
        <v>256.10000000000002</v>
      </c>
      <c r="E829" s="55">
        <v>9.1366700000000005</v>
      </c>
      <c r="F829" s="55">
        <v>20.6433</v>
      </c>
      <c r="G829" s="55">
        <v>117.5</v>
      </c>
      <c r="H829" s="55" t="e">
        <f t="shared" si="75"/>
        <v>#REF!</v>
      </c>
      <c r="I829" s="55">
        <v>9.09</v>
      </c>
      <c r="J829" s="55">
        <f t="shared" si="72"/>
        <v>521.41742042553187</v>
      </c>
      <c r="K829" s="55">
        <f t="shared" si="73"/>
        <v>18.602182361106383</v>
      </c>
      <c r="L829" s="55">
        <f t="shared" si="74"/>
        <v>42.029583112340418</v>
      </c>
      <c r="M829" s="55">
        <f t="shared" si="71"/>
        <v>14.031891348027779</v>
      </c>
    </row>
    <row r="830" spans="1:13" ht="12.75" x14ac:dyDescent="0.2">
      <c r="A830" s="56">
        <v>1988</v>
      </c>
      <c r="B830" s="56">
        <v>6</v>
      </c>
      <c r="C830" s="67">
        <f t="shared" ref="C830:C893" si="76">EOMONTH(DATE(A830,B830,1),0)</f>
        <v>32324</v>
      </c>
      <c r="D830" s="55">
        <v>270.7</v>
      </c>
      <c r="E830" s="55">
        <v>9.23</v>
      </c>
      <c r="F830" s="55">
        <v>21.67</v>
      </c>
      <c r="G830" s="55">
        <v>118</v>
      </c>
      <c r="H830" s="55" t="e">
        <f t="shared" si="75"/>
        <v>#REF!</v>
      </c>
      <c r="I830" s="55">
        <v>8.92</v>
      </c>
      <c r="J830" s="55">
        <f t="shared" si="72"/>
        <v>548.80754491525408</v>
      </c>
      <c r="K830" s="55">
        <f t="shared" si="73"/>
        <v>18.712573474576267</v>
      </c>
      <c r="L830" s="55">
        <f t="shared" si="74"/>
        <v>43.93298669491525</v>
      </c>
      <c r="M830" s="55">
        <f t="shared" si="71"/>
        <v>14.766468647879623</v>
      </c>
    </row>
    <row r="831" spans="1:13" ht="12.75" x14ac:dyDescent="0.2">
      <c r="A831" s="56">
        <v>1988</v>
      </c>
      <c r="B831" s="56">
        <v>7</v>
      </c>
      <c r="C831" s="67">
        <f t="shared" si="76"/>
        <v>32355</v>
      </c>
      <c r="D831" s="55">
        <v>269.10000000000002</v>
      </c>
      <c r="E831" s="55">
        <v>9.3066700000000004</v>
      </c>
      <c r="F831" s="55">
        <v>22.023299999999999</v>
      </c>
      <c r="G831" s="55">
        <v>118.5</v>
      </c>
      <c r="H831" s="55" t="e">
        <f t="shared" si="75"/>
        <v>#REF!</v>
      </c>
      <c r="I831" s="55">
        <v>9.06</v>
      </c>
      <c r="J831" s="55">
        <f t="shared" si="72"/>
        <v>543.26180506329104</v>
      </c>
      <c r="K831" s="55">
        <f t="shared" si="73"/>
        <v>18.78839964075949</v>
      </c>
      <c r="L831" s="55">
        <f t="shared" si="74"/>
        <v>44.460861060759484</v>
      </c>
      <c r="M831" s="55">
        <f t="shared" si="71"/>
        <v>14.608315717522103</v>
      </c>
    </row>
    <row r="832" spans="1:13" ht="12.75" x14ac:dyDescent="0.2">
      <c r="A832" s="56">
        <v>1988</v>
      </c>
      <c r="B832" s="56">
        <v>8</v>
      </c>
      <c r="C832" s="67">
        <f t="shared" si="76"/>
        <v>32386</v>
      </c>
      <c r="D832" s="55">
        <v>263.7</v>
      </c>
      <c r="E832" s="55">
        <v>9.3833300000000008</v>
      </c>
      <c r="F832" s="55">
        <v>22.3767</v>
      </c>
      <c r="G832" s="55">
        <v>119</v>
      </c>
      <c r="H832" s="55" t="e">
        <f t="shared" si="75"/>
        <v>#REF!</v>
      </c>
      <c r="I832" s="55">
        <v>9.26</v>
      </c>
      <c r="J832" s="55">
        <f t="shared" si="72"/>
        <v>530.12342268907548</v>
      </c>
      <c r="K832" s="55">
        <f t="shared" si="73"/>
        <v>18.863568508991595</v>
      </c>
      <c r="L832" s="55">
        <f t="shared" si="74"/>
        <v>44.984500540336128</v>
      </c>
      <c r="M832" s="55">
        <f t="shared" si="71"/>
        <v>14.244946310675655</v>
      </c>
    </row>
    <row r="833" spans="1:13" ht="12.75" x14ac:dyDescent="0.2">
      <c r="A833" s="56">
        <v>1988</v>
      </c>
      <c r="B833" s="56">
        <v>9</v>
      </c>
      <c r="C833" s="67">
        <f t="shared" si="76"/>
        <v>32416</v>
      </c>
      <c r="D833" s="55">
        <v>268</v>
      </c>
      <c r="E833" s="55">
        <v>9.4600000000000009</v>
      </c>
      <c r="F833" s="55">
        <v>22.73</v>
      </c>
      <c r="G833" s="55">
        <v>119.8</v>
      </c>
      <c r="H833" s="55" t="e">
        <f t="shared" si="75"/>
        <v>#REF!</v>
      </c>
      <c r="I833" s="55">
        <v>8.98</v>
      </c>
      <c r="J833" s="55">
        <f t="shared" si="72"/>
        <v>535.17005008347235</v>
      </c>
      <c r="K833" s="55">
        <f t="shared" si="73"/>
        <v>18.890704006677794</v>
      </c>
      <c r="L833" s="55">
        <f t="shared" si="74"/>
        <v>45.389609098497495</v>
      </c>
      <c r="M833" s="55">
        <f t="shared" ref="M833:M896" si="77">J833/AVERAGE(L713:L832)</f>
        <v>14.369428776140165</v>
      </c>
    </row>
    <row r="834" spans="1:13" ht="12.75" x14ac:dyDescent="0.2">
      <c r="A834" s="56">
        <v>1988</v>
      </c>
      <c r="B834" s="56">
        <v>1</v>
      </c>
      <c r="C834" s="67">
        <f t="shared" si="76"/>
        <v>32173</v>
      </c>
      <c r="D834" s="55">
        <v>277.39999999999998</v>
      </c>
      <c r="E834" s="55">
        <v>9.5500000000000007</v>
      </c>
      <c r="F834" s="55">
        <v>23.0733</v>
      </c>
      <c r="G834" s="55">
        <v>120.2</v>
      </c>
      <c r="H834" s="55" t="e">
        <f t="shared" si="75"/>
        <v>#REF!</v>
      </c>
      <c r="I834" s="55">
        <v>8.8000000000000007</v>
      </c>
      <c r="J834" s="55">
        <f t="shared" si="72"/>
        <v>552.09754242928432</v>
      </c>
      <c r="K834" s="55">
        <f t="shared" si="73"/>
        <v>19.00696297836938</v>
      </c>
      <c r="L834" s="55">
        <f t="shared" si="74"/>
        <v>45.921817684692172</v>
      </c>
      <c r="M834" s="55">
        <f t="shared" si="77"/>
        <v>14.811450153277724</v>
      </c>
    </row>
    <row r="835" spans="1:13" ht="12.75" x14ac:dyDescent="0.2">
      <c r="A835" s="56">
        <v>1988</v>
      </c>
      <c r="B835" s="56">
        <v>11</v>
      </c>
      <c r="C835" s="67">
        <f t="shared" si="76"/>
        <v>32477</v>
      </c>
      <c r="D835" s="55">
        <v>271</v>
      </c>
      <c r="E835" s="55">
        <v>9.64</v>
      </c>
      <c r="F835" s="55">
        <v>23.416699999999999</v>
      </c>
      <c r="G835" s="55">
        <v>120.3</v>
      </c>
      <c r="H835" s="55" t="e">
        <f t="shared" si="75"/>
        <v>#REF!</v>
      </c>
      <c r="I835" s="55">
        <v>8.9600000000000009</v>
      </c>
      <c r="J835" s="55">
        <f t="shared" si="72"/>
        <v>538.91154613466324</v>
      </c>
      <c r="K835" s="55">
        <f t="shared" si="73"/>
        <v>19.170137655860348</v>
      </c>
      <c r="L835" s="55">
        <f t="shared" si="74"/>
        <v>46.56653137406483</v>
      </c>
      <c r="M835" s="55">
        <f t="shared" si="77"/>
        <v>14.445530680872888</v>
      </c>
    </row>
    <row r="836" spans="1:13" ht="12.75" x14ac:dyDescent="0.2">
      <c r="A836" s="56">
        <v>1988</v>
      </c>
      <c r="B836" s="56">
        <v>12</v>
      </c>
      <c r="C836" s="67">
        <f t="shared" si="76"/>
        <v>32508</v>
      </c>
      <c r="D836" s="55">
        <v>276.5</v>
      </c>
      <c r="E836" s="55">
        <v>9.73</v>
      </c>
      <c r="F836" s="55">
        <v>23.76</v>
      </c>
      <c r="G836" s="55">
        <v>120.5</v>
      </c>
      <c r="H836" s="55" t="e">
        <f t="shared" si="75"/>
        <v>#REF!</v>
      </c>
      <c r="I836" s="55">
        <v>9.11</v>
      </c>
      <c r="J836" s="55">
        <f t="shared" si="72"/>
        <v>548.93625311203311</v>
      </c>
      <c r="K836" s="55">
        <f t="shared" si="73"/>
        <v>19.316997261410787</v>
      </c>
      <c r="L836" s="55">
        <f t="shared" si="74"/>
        <v>47.170797012448126</v>
      </c>
      <c r="M836" s="55">
        <f t="shared" si="77"/>
        <v>14.702086748571997</v>
      </c>
    </row>
    <row r="837" spans="1:13" ht="12.75" x14ac:dyDescent="0.2">
      <c r="A837" s="56">
        <v>1989</v>
      </c>
      <c r="B837" s="56">
        <v>1</v>
      </c>
      <c r="C837" s="67">
        <f t="shared" si="76"/>
        <v>32539</v>
      </c>
      <c r="D837" s="55">
        <v>285.39999999999998</v>
      </c>
      <c r="E837" s="55">
        <v>9.8133300000000006</v>
      </c>
      <c r="F837" s="55">
        <v>24.16</v>
      </c>
      <c r="G837" s="55">
        <v>121.1</v>
      </c>
      <c r="H837" s="55" t="e">
        <f t="shared" si="75"/>
        <v>#REF!</v>
      </c>
      <c r="I837" s="55">
        <v>9.09</v>
      </c>
      <c r="J837" s="55">
        <f t="shared" si="72"/>
        <v>563.79815524360015</v>
      </c>
      <c r="K837" s="55">
        <f t="shared" si="73"/>
        <v>19.385905223534266</v>
      </c>
      <c r="L837" s="55">
        <f t="shared" si="74"/>
        <v>47.727272006606107</v>
      </c>
      <c r="M837" s="55">
        <f t="shared" si="77"/>
        <v>15.088005641018665</v>
      </c>
    </row>
    <row r="838" spans="1:13" ht="12.75" x14ac:dyDescent="0.2">
      <c r="A838" s="56">
        <v>1989</v>
      </c>
      <c r="B838" s="56">
        <v>2</v>
      </c>
      <c r="C838" s="67">
        <f t="shared" si="76"/>
        <v>32567</v>
      </c>
      <c r="D838" s="55">
        <v>294</v>
      </c>
      <c r="E838" s="55">
        <v>9.8966700000000003</v>
      </c>
      <c r="F838" s="55">
        <v>24.56</v>
      </c>
      <c r="G838" s="55">
        <v>121.6</v>
      </c>
      <c r="H838" s="55" t="e">
        <f t="shared" si="75"/>
        <v>#REF!</v>
      </c>
      <c r="I838" s="55">
        <v>9.17</v>
      </c>
      <c r="J838" s="55">
        <f t="shared" si="72"/>
        <v>578.3990624999999</v>
      </c>
      <c r="K838" s="55">
        <f t="shared" si="73"/>
        <v>19.470151870312499</v>
      </c>
      <c r="L838" s="55">
        <f t="shared" si="74"/>
        <v>48.317962499999986</v>
      </c>
      <c r="M838" s="55">
        <f t="shared" si="77"/>
        <v>15.466992035089264</v>
      </c>
    </row>
    <row r="839" spans="1:13" ht="12.75" x14ac:dyDescent="0.2">
      <c r="A839" s="56">
        <v>1989</v>
      </c>
      <c r="B839" s="56">
        <v>3</v>
      </c>
      <c r="C839" s="67">
        <f t="shared" si="76"/>
        <v>32598</v>
      </c>
      <c r="D839" s="55">
        <v>292.7</v>
      </c>
      <c r="E839" s="55">
        <v>9.98</v>
      </c>
      <c r="F839" s="55">
        <v>24.96</v>
      </c>
      <c r="G839" s="55">
        <v>122.3</v>
      </c>
      <c r="H839" s="55" t="e">
        <f t="shared" si="75"/>
        <v>#REF!</v>
      </c>
      <c r="I839" s="55">
        <v>9.36</v>
      </c>
      <c r="J839" s="55">
        <f t="shared" si="72"/>
        <v>572.545611610793</v>
      </c>
      <c r="K839" s="55">
        <f t="shared" si="73"/>
        <v>19.521712346688467</v>
      </c>
      <c r="L839" s="55">
        <f t="shared" si="74"/>
        <v>48.82384170073589</v>
      </c>
      <c r="M839" s="55">
        <f t="shared" si="77"/>
        <v>15.298901476006117</v>
      </c>
    </row>
    <row r="840" spans="1:13" ht="12.75" x14ac:dyDescent="0.2">
      <c r="A840" s="56">
        <v>1989</v>
      </c>
      <c r="B840" s="56">
        <v>4</v>
      </c>
      <c r="C840" s="67">
        <f t="shared" si="76"/>
        <v>32628</v>
      </c>
      <c r="D840" s="55">
        <v>302.3</v>
      </c>
      <c r="E840" s="55">
        <v>10.0867</v>
      </c>
      <c r="F840" s="55">
        <v>25.046700000000001</v>
      </c>
      <c r="G840" s="55">
        <v>123.1</v>
      </c>
      <c r="H840" s="55" t="e">
        <f t="shared" si="75"/>
        <v>#REF!</v>
      </c>
      <c r="I840" s="55">
        <v>9.18</v>
      </c>
      <c r="J840" s="55">
        <f t="shared" si="72"/>
        <v>587.48112672623881</v>
      </c>
      <c r="K840" s="55">
        <f t="shared" si="73"/>
        <v>19.60220271567831</v>
      </c>
      <c r="L840" s="55">
        <f t="shared" si="74"/>
        <v>48.675036509341993</v>
      </c>
      <c r="M840" s="55">
        <f t="shared" si="77"/>
        <v>15.686673359016208</v>
      </c>
    </row>
    <row r="841" spans="1:13" ht="12.75" x14ac:dyDescent="0.2">
      <c r="A841" s="56">
        <v>1989</v>
      </c>
      <c r="B841" s="56">
        <v>5</v>
      </c>
      <c r="C841" s="67">
        <f t="shared" si="76"/>
        <v>32659</v>
      </c>
      <c r="D841" s="55">
        <v>313.89999999999998</v>
      </c>
      <c r="E841" s="55">
        <v>10.193300000000001</v>
      </c>
      <c r="F841" s="55">
        <v>25.133299999999998</v>
      </c>
      <c r="G841" s="55">
        <v>123.8</v>
      </c>
      <c r="H841" s="55" t="e">
        <f t="shared" si="75"/>
        <v>#REF!</v>
      </c>
      <c r="I841" s="55">
        <v>8.86</v>
      </c>
      <c r="J841" s="55">
        <f t="shared" ref="J841:J904" si="78">D841*$G$1144/G841</f>
        <v>606.57498465266542</v>
      </c>
      <c r="K841" s="55">
        <f t="shared" ref="K841:K904" si="79">E841*$G$1144/G841</f>
        <v>19.697358365912763</v>
      </c>
      <c r="L841" s="55">
        <f t="shared" ref="L841:L904" si="80">F841*$G$1144/G841</f>
        <v>48.56715852746364</v>
      </c>
      <c r="M841" s="55">
        <f t="shared" si="77"/>
        <v>16.186282079507009</v>
      </c>
    </row>
    <row r="842" spans="1:13" ht="12.75" x14ac:dyDescent="0.2">
      <c r="A842" s="56">
        <v>1989</v>
      </c>
      <c r="B842" s="56">
        <v>6</v>
      </c>
      <c r="C842" s="67">
        <f t="shared" si="76"/>
        <v>32689</v>
      </c>
      <c r="D842" s="55">
        <v>323.7</v>
      </c>
      <c r="E842" s="55">
        <v>10.3</v>
      </c>
      <c r="F842" s="55">
        <v>25.22</v>
      </c>
      <c r="G842" s="55">
        <v>124.1</v>
      </c>
      <c r="H842" s="55" t="e">
        <f t="shared" ref="H842:H905" si="81">H841+1/12</f>
        <v>#REF!</v>
      </c>
      <c r="I842" s="55">
        <v>8.2799999999999994</v>
      </c>
      <c r="J842" s="55">
        <f t="shared" si="78"/>
        <v>624.00021998388388</v>
      </c>
      <c r="K842" s="55">
        <f t="shared" si="79"/>
        <v>19.855428686543107</v>
      </c>
      <c r="L842" s="55">
        <f t="shared" si="80"/>
        <v>48.616884609186137</v>
      </c>
      <c r="M842" s="55">
        <f t="shared" si="77"/>
        <v>16.641830807265713</v>
      </c>
    </row>
    <row r="843" spans="1:13" ht="12.75" x14ac:dyDescent="0.2">
      <c r="A843" s="56">
        <v>1989</v>
      </c>
      <c r="B843" s="56">
        <v>7</v>
      </c>
      <c r="C843" s="67">
        <f t="shared" si="76"/>
        <v>32720</v>
      </c>
      <c r="D843" s="55">
        <v>331.9</v>
      </c>
      <c r="E843" s="55">
        <v>10.423299999999999</v>
      </c>
      <c r="F843" s="55">
        <v>24.71</v>
      </c>
      <c r="G843" s="55">
        <v>124.4</v>
      </c>
      <c r="H843" s="55" t="e">
        <f t="shared" si="81"/>
        <v>#REF!</v>
      </c>
      <c r="I843" s="55">
        <v>8.02</v>
      </c>
      <c r="J843" s="55">
        <f t="shared" si="78"/>
        <v>638.26451045016063</v>
      </c>
      <c r="K843" s="55">
        <f t="shared" si="79"/>
        <v>20.044659450964627</v>
      </c>
      <c r="L843" s="55">
        <f t="shared" si="80"/>
        <v>47.518879340836001</v>
      </c>
      <c r="M843" s="55">
        <f t="shared" si="77"/>
        <v>17.013332622124903</v>
      </c>
    </row>
    <row r="844" spans="1:13" ht="12.75" x14ac:dyDescent="0.2">
      <c r="A844" s="56">
        <v>1989</v>
      </c>
      <c r="B844" s="56">
        <v>8</v>
      </c>
      <c r="C844" s="67">
        <f t="shared" si="76"/>
        <v>32751</v>
      </c>
      <c r="D844" s="55">
        <v>346.6</v>
      </c>
      <c r="E844" s="55">
        <v>10.5467</v>
      </c>
      <c r="F844" s="55">
        <v>24.2</v>
      </c>
      <c r="G844" s="55">
        <v>124.6</v>
      </c>
      <c r="H844" s="55" t="e">
        <f t="shared" si="81"/>
        <v>#REF!</v>
      </c>
      <c r="I844" s="55">
        <v>8.11</v>
      </c>
      <c r="J844" s="55">
        <f t="shared" si="78"/>
        <v>665.46365489566608</v>
      </c>
      <c r="K844" s="55">
        <f t="shared" si="79"/>
        <v>20.249410066613159</v>
      </c>
      <c r="L844" s="55">
        <f t="shared" si="80"/>
        <v>46.463417335473501</v>
      </c>
      <c r="M844" s="55">
        <f t="shared" si="77"/>
        <v>17.734173247696017</v>
      </c>
    </row>
    <row r="845" spans="1:13" ht="12.75" x14ac:dyDescent="0.2">
      <c r="A845" s="56">
        <v>1989</v>
      </c>
      <c r="B845" s="56">
        <v>9</v>
      </c>
      <c r="C845" s="67">
        <f t="shared" si="76"/>
        <v>32781</v>
      </c>
      <c r="D845" s="55">
        <v>347.3</v>
      </c>
      <c r="E845" s="55">
        <v>10.67</v>
      </c>
      <c r="F845" s="55">
        <v>23.69</v>
      </c>
      <c r="G845" s="55">
        <v>125</v>
      </c>
      <c r="H845" s="55" t="e">
        <f t="shared" si="81"/>
        <v>#REF!</v>
      </c>
      <c r="I845" s="55">
        <v>8.19</v>
      </c>
      <c r="J845" s="55">
        <f t="shared" si="78"/>
        <v>664.67385359999992</v>
      </c>
      <c r="K845" s="55">
        <f t="shared" si="79"/>
        <v>20.420587439999995</v>
      </c>
      <c r="L845" s="55">
        <f t="shared" si="80"/>
        <v>45.338680079999989</v>
      </c>
      <c r="M845" s="55">
        <f t="shared" si="77"/>
        <v>17.71414257392755</v>
      </c>
    </row>
    <row r="846" spans="1:13" ht="12.75" x14ac:dyDescent="0.2">
      <c r="A846" s="56">
        <v>1989</v>
      </c>
      <c r="B846" s="56">
        <v>1</v>
      </c>
      <c r="C846" s="67">
        <f t="shared" si="76"/>
        <v>32539</v>
      </c>
      <c r="D846" s="55">
        <v>347.4</v>
      </c>
      <c r="E846" s="55">
        <v>10.7967</v>
      </c>
      <c r="F846" s="55">
        <v>23.4267</v>
      </c>
      <c r="G846" s="55">
        <v>125.6</v>
      </c>
      <c r="H846" s="55" t="e">
        <f t="shared" si="81"/>
        <v>#REF!</v>
      </c>
      <c r="I846" s="55">
        <v>8.01</v>
      </c>
      <c r="J846" s="55">
        <f t="shared" si="78"/>
        <v>661.68912898089161</v>
      </c>
      <c r="K846" s="55">
        <f t="shared" si="79"/>
        <v>20.564361021496811</v>
      </c>
      <c r="L846" s="55">
        <f t="shared" si="80"/>
        <v>44.620589285828025</v>
      </c>
      <c r="M846" s="55">
        <f t="shared" si="77"/>
        <v>17.640776043979436</v>
      </c>
    </row>
    <row r="847" spans="1:13" ht="12.75" x14ac:dyDescent="0.2">
      <c r="A847" s="56">
        <v>1989</v>
      </c>
      <c r="B847" s="56">
        <v>11</v>
      </c>
      <c r="C847" s="67">
        <f t="shared" si="76"/>
        <v>32842</v>
      </c>
      <c r="D847" s="55">
        <v>340.2</v>
      </c>
      <c r="E847" s="55">
        <v>10.923299999999999</v>
      </c>
      <c r="F847" s="55">
        <v>23.1633</v>
      </c>
      <c r="G847" s="55">
        <v>125.9</v>
      </c>
      <c r="H847" s="55" t="e">
        <f t="shared" si="81"/>
        <v>#REF!</v>
      </c>
      <c r="I847" s="55">
        <v>7.87</v>
      </c>
      <c r="J847" s="55">
        <f t="shared" si="78"/>
        <v>646.43134074662407</v>
      </c>
      <c r="K847" s="55">
        <f t="shared" si="79"/>
        <v>20.755918472597294</v>
      </c>
      <c r="L847" s="55">
        <f t="shared" si="80"/>
        <v>44.013765652899117</v>
      </c>
      <c r="M847" s="55">
        <f t="shared" si="77"/>
        <v>17.242293179135523</v>
      </c>
    </row>
    <row r="848" spans="1:13" ht="12.75" x14ac:dyDescent="0.2">
      <c r="A848" s="56">
        <v>1989</v>
      </c>
      <c r="B848" s="56">
        <v>12</v>
      </c>
      <c r="C848" s="67">
        <f t="shared" si="76"/>
        <v>32873</v>
      </c>
      <c r="D848" s="55">
        <v>348.6</v>
      </c>
      <c r="E848" s="55">
        <v>11.05</v>
      </c>
      <c r="F848" s="55">
        <v>22.9</v>
      </c>
      <c r="G848" s="55">
        <v>126.1</v>
      </c>
      <c r="H848" s="55" t="e">
        <f t="shared" si="81"/>
        <v>#REF!</v>
      </c>
      <c r="I848" s="55">
        <v>7.84</v>
      </c>
      <c r="J848" s="55">
        <f t="shared" si="78"/>
        <v>661.34202537668523</v>
      </c>
      <c r="K848" s="55">
        <f t="shared" si="79"/>
        <v>20.96336597938144</v>
      </c>
      <c r="L848" s="55">
        <f t="shared" si="80"/>
        <v>43.444441712926242</v>
      </c>
      <c r="M848" s="55">
        <f t="shared" si="77"/>
        <v>17.650134972665914</v>
      </c>
    </row>
    <row r="849" spans="1:13" ht="12.75" x14ac:dyDescent="0.2">
      <c r="A849" s="56">
        <v>1990</v>
      </c>
      <c r="B849" s="56">
        <v>1</v>
      </c>
      <c r="C849" s="67">
        <f t="shared" si="76"/>
        <v>32904</v>
      </c>
      <c r="D849" s="55">
        <v>339.97</v>
      </c>
      <c r="E849" s="55">
        <v>11.14</v>
      </c>
      <c r="F849" s="55">
        <v>22.49</v>
      </c>
      <c r="G849" s="55">
        <v>127.4</v>
      </c>
      <c r="H849" s="55" t="e">
        <f t="shared" si="81"/>
        <v>#REF!</v>
      </c>
      <c r="I849" s="55">
        <v>8.2100000000000009</v>
      </c>
      <c r="J849" s="55">
        <f t="shared" si="78"/>
        <v>638.38840761381471</v>
      </c>
      <c r="K849" s="55">
        <f t="shared" si="79"/>
        <v>20.918454160125588</v>
      </c>
      <c r="L849" s="55">
        <f t="shared" si="80"/>
        <v>42.231241836734682</v>
      </c>
      <c r="M849" s="55">
        <f t="shared" si="77"/>
        <v>17.048552339675989</v>
      </c>
    </row>
    <row r="850" spans="1:13" ht="12.75" x14ac:dyDescent="0.2">
      <c r="A850" s="56">
        <v>1990</v>
      </c>
      <c r="B850" s="56">
        <v>2</v>
      </c>
      <c r="C850" s="67">
        <f t="shared" si="76"/>
        <v>32932</v>
      </c>
      <c r="D850" s="55">
        <v>330.45</v>
      </c>
      <c r="E850" s="55">
        <v>11.23</v>
      </c>
      <c r="F850" s="55">
        <v>22.08</v>
      </c>
      <c r="G850" s="55">
        <v>128</v>
      </c>
      <c r="H850" s="55" t="e">
        <f t="shared" si="81"/>
        <v>#REF!</v>
      </c>
      <c r="I850" s="55">
        <v>8.4700000000000006</v>
      </c>
      <c r="J850" s="55">
        <f t="shared" si="78"/>
        <v>617.60330507812489</v>
      </c>
      <c r="K850" s="55">
        <f t="shared" si="79"/>
        <v>20.988606796874997</v>
      </c>
      <c r="L850" s="55">
        <f t="shared" si="80"/>
        <v>41.26700249999999</v>
      </c>
      <c r="M850" s="55">
        <f t="shared" si="77"/>
        <v>16.507811242446028</v>
      </c>
    </row>
    <row r="851" spans="1:13" ht="12.75" x14ac:dyDescent="0.2">
      <c r="A851" s="56">
        <v>1990</v>
      </c>
      <c r="B851" s="56">
        <v>3</v>
      </c>
      <c r="C851" s="67">
        <f t="shared" si="76"/>
        <v>32963</v>
      </c>
      <c r="D851" s="55">
        <v>338.46</v>
      </c>
      <c r="E851" s="55">
        <v>11.32</v>
      </c>
      <c r="F851" s="55">
        <v>21.67</v>
      </c>
      <c r="G851" s="55">
        <v>128.69999999999999</v>
      </c>
      <c r="H851" s="55" t="e">
        <f t="shared" si="81"/>
        <v>#REF!</v>
      </c>
      <c r="I851" s="55">
        <v>8.59</v>
      </c>
      <c r="J851" s="55">
        <f t="shared" si="78"/>
        <v>629.13323496503494</v>
      </c>
      <c r="K851" s="55">
        <f t="shared" si="79"/>
        <v>21.041742657342656</v>
      </c>
      <c r="L851" s="55">
        <f t="shared" si="80"/>
        <v>40.280438461538459</v>
      </c>
      <c r="M851" s="55">
        <f t="shared" si="77"/>
        <v>16.833460092032169</v>
      </c>
    </row>
    <row r="852" spans="1:13" ht="12.75" x14ac:dyDescent="0.2">
      <c r="A852" s="56">
        <v>1990</v>
      </c>
      <c r="B852" s="56">
        <v>4</v>
      </c>
      <c r="C852" s="67">
        <f t="shared" si="76"/>
        <v>32993</v>
      </c>
      <c r="D852" s="55">
        <v>338.18</v>
      </c>
      <c r="E852" s="55">
        <v>11.4367</v>
      </c>
      <c r="F852" s="55">
        <v>21.533300000000001</v>
      </c>
      <c r="G852" s="55">
        <v>128.9</v>
      </c>
      <c r="H852" s="55" t="e">
        <f t="shared" si="81"/>
        <v>#REF!</v>
      </c>
      <c r="I852" s="55">
        <v>8.7899999999999991</v>
      </c>
      <c r="J852" s="55">
        <f t="shared" si="78"/>
        <v>627.63741830876643</v>
      </c>
      <c r="K852" s="55">
        <f t="shared" si="79"/>
        <v>21.225681181536068</v>
      </c>
      <c r="L852" s="55">
        <f t="shared" si="80"/>
        <v>39.96423448952676</v>
      </c>
      <c r="M852" s="55">
        <f t="shared" si="77"/>
        <v>16.813625750801503</v>
      </c>
    </row>
    <row r="853" spans="1:13" ht="12.75" x14ac:dyDescent="0.2">
      <c r="A853" s="56">
        <v>1990</v>
      </c>
      <c r="B853" s="56">
        <v>5</v>
      </c>
      <c r="C853" s="67">
        <f t="shared" si="76"/>
        <v>33024</v>
      </c>
      <c r="D853" s="55">
        <v>350.25</v>
      </c>
      <c r="E853" s="55">
        <v>11.5533</v>
      </c>
      <c r="F853" s="55">
        <v>21.396699999999999</v>
      </c>
      <c r="G853" s="55">
        <v>129.19999999999999</v>
      </c>
      <c r="H853" s="55" t="e">
        <f t="shared" si="81"/>
        <v>#REF!</v>
      </c>
      <c r="I853" s="55">
        <v>8.76</v>
      </c>
      <c r="J853" s="55">
        <f t="shared" si="78"/>
        <v>648.52908088235279</v>
      </c>
      <c r="K853" s="55">
        <f t="shared" si="79"/>
        <v>21.392294161764706</v>
      </c>
      <c r="L853" s="55">
        <f t="shared" si="80"/>
        <v>39.618507308823524</v>
      </c>
      <c r="M853" s="55">
        <f t="shared" si="77"/>
        <v>17.392115203673992</v>
      </c>
    </row>
    <row r="854" spans="1:13" ht="12.75" x14ac:dyDescent="0.2">
      <c r="A854" s="56">
        <v>1990</v>
      </c>
      <c r="B854" s="56">
        <v>6</v>
      </c>
      <c r="C854" s="67">
        <f t="shared" si="76"/>
        <v>33054</v>
      </c>
      <c r="D854" s="55">
        <v>360.39</v>
      </c>
      <c r="E854" s="55">
        <v>11.67</v>
      </c>
      <c r="F854" s="55">
        <v>21.26</v>
      </c>
      <c r="G854" s="55">
        <v>129.9</v>
      </c>
      <c r="H854" s="55" t="e">
        <f t="shared" si="81"/>
        <v>#REF!</v>
      </c>
      <c r="I854" s="55">
        <v>8.48</v>
      </c>
      <c r="J854" s="55">
        <f t="shared" si="78"/>
        <v>663.70853972286352</v>
      </c>
      <c r="K854" s="55">
        <f t="shared" si="79"/>
        <v>21.491935565819855</v>
      </c>
      <c r="L854" s="55">
        <f t="shared" si="80"/>
        <v>39.153260508083136</v>
      </c>
      <c r="M854" s="55">
        <f t="shared" si="77"/>
        <v>17.816776849095877</v>
      </c>
    </row>
    <row r="855" spans="1:13" ht="12.75" x14ac:dyDescent="0.2">
      <c r="A855" s="56">
        <v>1990</v>
      </c>
      <c r="B855" s="56">
        <v>7</v>
      </c>
      <c r="C855" s="67">
        <f t="shared" si="76"/>
        <v>33085</v>
      </c>
      <c r="D855" s="55">
        <v>360.03</v>
      </c>
      <c r="E855" s="55">
        <v>11.726699999999999</v>
      </c>
      <c r="F855" s="55">
        <v>21.42</v>
      </c>
      <c r="G855" s="55">
        <v>130.4</v>
      </c>
      <c r="H855" s="55" t="e">
        <f t="shared" si="81"/>
        <v>#REF!</v>
      </c>
      <c r="I855" s="55">
        <v>8.4700000000000006</v>
      </c>
      <c r="J855" s="55">
        <f t="shared" si="78"/>
        <v>660.50319685582804</v>
      </c>
      <c r="K855" s="55">
        <f t="shared" si="79"/>
        <v>21.513548422546005</v>
      </c>
      <c r="L855" s="55">
        <f t="shared" si="80"/>
        <v>39.296665490797544</v>
      </c>
      <c r="M855" s="55">
        <f t="shared" si="77"/>
        <v>17.746866537758208</v>
      </c>
    </row>
    <row r="856" spans="1:13" ht="12.75" x14ac:dyDescent="0.2">
      <c r="A856" s="56">
        <v>1990</v>
      </c>
      <c r="B856" s="56">
        <v>8</v>
      </c>
      <c r="C856" s="67">
        <f t="shared" si="76"/>
        <v>33116</v>
      </c>
      <c r="D856" s="55">
        <v>330.75</v>
      </c>
      <c r="E856" s="55">
        <v>11.783300000000001</v>
      </c>
      <c r="F856" s="55">
        <v>21.58</v>
      </c>
      <c r="G856" s="55">
        <v>131.6</v>
      </c>
      <c r="H856" s="55" t="e">
        <f t="shared" si="81"/>
        <v>#REF!</v>
      </c>
      <c r="I856" s="55">
        <v>8.75</v>
      </c>
      <c r="J856" s="55">
        <f t="shared" si="78"/>
        <v>601.25373670212764</v>
      </c>
      <c r="K856" s="55">
        <f t="shared" si="79"/>
        <v>21.42026653267477</v>
      </c>
      <c r="L856" s="55">
        <f t="shared" si="80"/>
        <v>39.229193161094216</v>
      </c>
      <c r="M856" s="55">
        <f t="shared" si="77"/>
        <v>16.168056619059644</v>
      </c>
    </row>
    <row r="857" spans="1:13" ht="12.75" x14ac:dyDescent="0.2">
      <c r="A857" s="56">
        <v>1990</v>
      </c>
      <c r="B857" s="56">
        <v>9</v>
      </c>
      <c r="C857" s="67">
        <f t="shared" si="76"/>
        <v>33146</v>
      </c>
      <c r="D857" s="55">
        <v>315.41000000000003</v>
      </c>
      <c r="E857" s="55">
        <v>11.84</v>
      </c>
      <c r="F857" s="55">
        <v>21.74</v>
      </c>
      <c r="G857" s="55">
        <v>132.69999999999999</v>
      </c>
      <c r="H857" s="55" t="e">
        <f t="shared" si="81"/>
        <v>#REF!</v>
      </c>
      <c r="I857" s="55">
        <v>8.89</v>
      </c>
      <c r="J857" s="55">
        <f t="shared" si="78"/>
        <v>568.61506322532023</v>
      </c>
      <c r="K857" s="55">
        <f t="shared" si="79"/>
        <v>21.34492358703843</v>
      </c>
      <c r="L857" s="55">
        <f t="shared" si="80"/>
        <v>39.192452599849283</v>
      </c>
      <c r="M857" s="55">
        <f t="shared" si="77"/>
        <v>15.301022038446867</v>
      </c>
    </row>
    <row r="858" spans="1:13" ht="12.75" x14ac:dyDescent="0.2">
      <c r="A858" s="56">
        <v>1990</v>
      </c>
      <c r="B858" s="56">
        <v>1</v>
      </c>
      <c r="C858" s="67">
        <f t="shared" si="76"/>
        <v>32904</v>
      </c>
      <c r="D858" s="55">
        <v>307.12</v>
      </c>
      <c r="E858" s="55">
        <v>11.9267</v>
      </c>
      <c r="F858" s="55">
        <v>21.6067</v>
      </c>
      <c r="G858" s="55">
        <v>133.5</v>
      </c>
      <c r="H858" s="55" t="e">
        <f t="shared" si="81"/>
        <v>#REF!</v>
      </c>
      <c r="I858" s="55">
        <v>8.7200000000000006</v>
      </c>
      <c r="J858" s="55">
        <f t="shared" si="78"/>
        <v>550.35213842696612</v>
      </c>
      <c r="K858" s="55">
        <f t="shared" si="79"/>
        <v>21.372378384269659</v>
      </c>
      <c r="L858" s="55">
        <f t="shared" si="80"/>
        <v>38.718720856179772</v>
      </c>
      <c r="M858" s="55">
        <f t="shared" si="77"/>
        <v>14.817892734244763</v>
      </c>
    </row>
    <row r="859" spans="1:13" ht="12.75" x14ac:dyDescent="0.2">
      <c r="A859" s="56">
        <v>1990</v>
      </c>
      <c r="B859" s="56">
        <v>11</v>
      </c>
      <c r="C859" s="67">
        <f t="shared" si="76"/>
        <v>33207</v>
      </c>
      <c r="D859" s="55">
        <v>315.29000000000002</v>
      </c>
      <c r="E859" s="55">
        <v>12.013299999999999</v>
      </c>
      <c r="F859" s="55">
        <v>21.473299999999998</v>
      </c>
      <c r="G859" s="55">
        <v>133.80000000000001</v>
      </c>
      <c r="H859" s="55" t="e">
        <f t="shared" si="81"/>
        <v>#REF!</v>
      </c>
      <c r="I859" s="55">
        <v>8.39</v>
      </c>
      <c r="J859" s="55">
        <f t="shared" si="78"/>
        <v>563.7257952914797</v>
      </c>
      <c r="K859" s="55">
        <f t="shared" si="79"/>
        <v>21.479295558295956</v>
      </c>
      <c r="L859" s="55">
        <f t="shared" si="80"/>
        <v>38.393393764573979</v>
      </c>
      <c r="M859" s="55">
        <f t="shared" si="77"/>
        <v>15.187345842997253</v>
      </c>
    </row>
    <row r="860" spans="1:13" ht="12.75" x14ac:dyDescent="0.2">
      <c r="A860" s="56">
        <v>1990</v>
      </c>
      <c r="B860" s="56">
        <v>12</v>
      </c>
      <c r="C860" s="67">
        <f t="shared" si="76"/>
        <v>33238</v>
      </c>
      <c r="D860" s="55">
        <v>328.75</v>
      </c>
      <c r="E860" s="55">
        <v>12.1</v>
      </c>
      <c r="F860" s="55">
        <v>21.34</v>
      </c>
      <c r="G860" s="55">
        <v>133.80000000000001</v>
      </c>
      <c r="H860" s="55" t="e">
        <f t="shared" si="81"/>
        <v>#REF!</v>
      </c>
      <c r="I860" s="55">
        <v>8.08</v>
      </c>
      <c r="J860" s="55">
        <f t="shared" si="78"/>
        <v>587.79173206278017</v>
      </c>
      <c r="K860" s="55">
        <f t="shared" si="79"/>
        <v>21.634311659192818</v>
      </c>
      <c r="L860" s="55">
        <f t="shared" si="80"/>
        <v>38.155058744394609</v>
      </c>
      <c r="M860" s="55">
        <f t="shared" si="77"/>
        <v>15.846041687241504</v>
      </c>
    </row>
    <row r="861" spans="1:13" ht="12.75" x14ac:dyDescent="0.2">
      <c r="A861" s="56">
        <v>1991</v>
      </c>
      <c r="B861" s="56">
        <v>1</v>
      </c>
      <c r="C861" s="67">
        <f t="shared" si="76"/>
        <v>33269</v>
      </c>
      <c r="D861" s="55">
        <v>325.49</v>
      </c>
      <c r="E861" s="55">
        <v>12.1067</v>
      </c>
      <c r="F861" s="55">
        <v>21.183299999999999</v>
      </c>
      <c r="G861" s="55">
        <v>134.6</v>
      </c>
      <c r="H861" s="55" t="e">
        <f t="shared" si="81"/>
        <v>#REF!</v>
      </c>
      <c r="I861" s="55">
        <v>8.09</v>
      </c>
      <c r="J861" s="55">
        <f t="shared" si="78"/>
        <v>578.50406545319458</v>
      </c>
      <c r="K861" s="55">
        <f t="shared" si="79"/>
        <v>21.517635470282315</v>
      </c>
      <c r="L861" s="55">
        <f t="shared" si="80"/>
        <v>37.64977470802377</v>
      </c>
      <c r="M861" s="55">
        <f t="shared" si="77"/>
        <v>15.605920795445623</v>
      </c>
    </row>
    <row r="862" spans="1:13" ht="12.75" x14ac:dyDescent="0.2">
      <c r="A862" s="56">
        <v>1991</v>
      </c>
      <c r="B862" s="56">
        <v>2</v>
      </c>
      <c r="C862" s="67">
        <f t="shared" si="76"/>
        <v>33297</v>
      </c>
      <c r="D862" s="55">
        <v>362.26</v>
      </c>
      <c r="E862" s="55">
        <v>12.113300000000001</v>
      </c>
      <c r="F862" s="55">
        <v>21.026700000000002</v>
      </c>
      <c r="G862" s="55">
        <v>134.80000000000001</v>
      </c>
      <c r="H862" s="55" t="e">
        <f t="shared" si="81"/>
        <v>#REF!</v>
      </c>
      <c r="I862" s="55">
        <v>7.85</v>
      </c>
      <c r="J862" s="55">
        <f t="shared" si="78"/>
        <v>642.90131706231443</v>
      </c>
      <c r="K862" s="55">
        <f t="shared" si="79"/>
        <v>21.497423187685456</v>
      </c>
      <c r="L862" s="55">
        <f t="shared" si="80"/>
        <v>37.315997138724029</v>
      </c>
      <c r="M862" s="55">
        <f t="shared" si="77"/>
        <v>17.354365053457691</v>
      </c>
    </row>
    <row r="863" spans="1:13" ht="12.75" x14ac:dyDescent="0.2">
      <c r="A863" s="56">
        <v>1991</v>
      </c>
      <c r="B863" s="56">
        <v>3</v>
      </c>
      <c r="C863" s="67">
        <f t="shared" si="76"/>
        <v>33328</v>
      </c>
      <c r="D863" s="55">
        <v>372.28</v>
      </c>
      <c r="E863" s="55">
        <v>12.12</v>
      </c>
      <c r="F863" s="55">
        <v>20.87</v>
      </c>
      <c r="G863" s="55">
        <v>135</v>
      </c>
      <c r="H863" s="55" t="e">
        <f t="shared" si="81"/>
        <v>#REF!</v>
      </c>
      <c r="I863" s="55">
        <v>8.11</v>
      </c>
      <c r="J863" s="55">
        <f t="shared" si="78"/>
        <v>659.70497866666642</v>
      </c>
      <c r="K863" s="55">
        <f t="shared" si="79"/>
        <v>21.477447999999995</v>
      </c>
      <c r="L863" s="55">
        <f t="shared" si="80"/>
        <v>36.983031333333329</v>
      </c>
      <c r="M863" s="55">
        <f t="shared" si="77"/>
        <v>17.818312200891281</v>
      </c>
    </row>
    <row r="864" spans="1:13" ht="12.75" x14ac:dyDescent="0.2">
      <c r="A864" s="56">
        <v>1991</v>
      </c>
      <c r="B864" s="56">
        <v>4</v>
      </c>
      <c r="C864" s="67">
        <f t="shared" si="76"/>
        <v>33358</v>
      </c>
      <c r="D864" s="55">
        <v>379.68</v>
      </c>
      <c r="E864" s="55">
        <v>12.13</v>
      </c>
      <c r="F864" s="55">
        <v>20.363299999999999</v>
      </c>
      <c r="G864" s="55">
        <v>135.19999999999999</v>
      </c>
      <c r="H864" s="55" t="e">
        <f t="shared" si="81"/>
        <v>#REF!</v>
      </c>
      <c r="I864" s="55">
        <v>8.0399999999999991</v>
      </c>
      <c r="J864" s="55">
        <f t="shared" si="78"/>
        <v>671.8229786982248</v>
      </c>
      <c r="K864" s="55">
        <f t="shared" si="79"/>
        <v>21.463371079881657</v>
      </c>
      <c r="L864" s="55">
        <f t="shared" si="80"/>
        <v>36.03174479068047</v>
      </c>
      <c r="M864" s="55">
        <f t="shared" si="77"/>
        <v>18.155539195388787</v>
      </c>
    </row>
    <row r="865" spans="1:13" ht="12.75" x14ac:dyDescent="0.2">
      <c r="A865" s="56">
        <v>1991</v>
      </c>
      <c r="B865" s="56">
        <v>5</v>
      </c>
      <c r="C865" s="67">
        <f t="shared" si="76"/>
        <v>33389</v>
      </c>
      <c r="D865" s="55">
        <v>377.99</v>
      </c>
      <c r="E865" s="55">
        <v>12.14</v>
      </c>
      <c r="F865" s="55">
        <v>19.8567</v>
      </c>
      <c r="G865" s="55">
        <v>135.6</v>
      </c>
      <c r="H865" s="55" t="e">
        <f t="shared" si="81"/>
        <v>#REF!</v>
      </c>
      <c r="I865" s="55">
        <v>8.07</v>
      </c>
      <c r="J865" s="55">
        <f t="shared" si="78"/>
        <v>666.85965862831847</v>
      </c>
      <c r="K865" s="55">
        <f t="shared" si="79"/>
        <v>21.417699557522123</v>
      </c>
      <c r="L865" s="55">
        <f t="shared" si="80"/>
        <v>35.031699736725663</v>
      </c>
      <c r="M865" s="55">
        <f t="shared" si="77"/>
        <v>18.035623085913883</v>
      </c>
    </row>
    <row r="866" spans="1:13" ht="12.75" x14ac:dyDescent="0.2">
      <c r="A866" s="56">
        <v>1991</v>
      </c>
      <c r="B866" s="56">
        <v>6</v>
      </c>
      <c r="C866" s="67">
        <f t="shared" si="76"/>
        <v>33419</v>
      </c>
      <c r="D866" s="55">
        <v>378.29</v>
      </c>
      <c r="E866" s="55">
        <v>12.15</v>
      </c>
      <c r="F866" s="55">
        <v>19.350000000000001</v>
      </c>
      <c r="G866" s="55">
        <v>136</v>
      </c>
      <c r="H866" s="55" t="e">
        <f t="shared" si="81"/>
        <v>#REF!</v>
      </c>
      <c r="I866" s="55">
        <v>8.2799999999999994</v>
      </c>
      <c r="J866" s="55">
        <f t="shared" si="78"/>
        <v>665.42601772058811</v>
      </c>
      <c r="K866" s="55">
        <f t="shared" si="79"/>
        <v>21.372296691176466</v>
      </c>
      <c r="L866" s="55">
        <f t="shared" si="80"/>
        <v>34.037361397058817</v>
      </c>
      <c r="M866" s="55">
        <f t="shared" si="77"/>
        <v>18.015419202388596</v>
      </c>
    </row>
    <row r="867" spans="1:13" ht="12.75" x14ac:dyDescent="0.2">
      <c r="A867" s="56">
        <v>1991</v>
      </c>
      <c r="B867" s="56">
        <v>7</v>
      </c>
      <c r="C867" s="67">
        <f t="shared" si="76"/>
        <v>33450</v>
      </c>
      <c r="D867" s="55">
        <v>380.23</v>
      </c>
      <c r="E867" s="55">
        <v>12.193300000000001</v>
      </c>
      <c r="F867" s="55">
        <v>18.84</v>
      </c>
      <c r="G867" s="55">
        <v>136.19999999999999</v>
      </c>
      <c r="H867" s="55" t="e">
        <f t="shared" si="81"/>
        <v>#REF!</v>
      </c>
      <c r="I867" s="55">
        <v>8.27</v>
      </c>
      <c r="J867" s="55">
        <f t="shared" si="78"/>
        <v>667.85640726872236</v>
      </c>
      <c r="K867" s="55">
        <f t="shared" si="79"/>
        <v>21.416967442731277</v>
      </c>
      <c r="L867" s="55">
        <f t="shared" si="80"/>
        <v>33.091588546255501</v>
      </c>
      <c r="M867" s="55">
        <f t="shared" si="77"/>
        <v>18.104077306463218</v>
      </c>
    </row>
    <row r="868" spans="1:13" ht="12.75" x14ac:dyDescent="0.2">
      <c r="A868" s="56">
        <v>1991</v>
      </c>
      <c r="B868" s="56">
        <v>8</v>
      </c>
      <c r="C868" s="67">
        <f t="shared" si="76"/>
        <v>33481</v>
      </c>
      <c r="D868" s="55">
        <v>389.4</v>
      </c>
      <c r="E868" s="55">
        <v>12.236700000000001</v>
      </c>
      <c r="F868" s="55">
        <v>18.329999999999998</v>
      </c>
      <c r="G868" s="55">
        <v>136.6</v>
      </c>
      <c r="H868" s="55" t="e">
        <f t="shared" si="81"/>
        <v>#REF!</v>
      </c>
      <c r="I868" s="55">
        <v>7.9</v>
      </c>
      <c r="J868" s="55">
        <f t="shared" si="78"/>
        <v>681.96026793557826</v>
      </c>
      <c r="K868" s="55">
        <f t="shared" si="79"/>
        <v>21.430259914348461</v>
      </c>
      <c r="L868" s="55">
        <f t="shared" si="80"/>
        <v>32.101519546120052</v>
      </c>
      <c r="M868" s="55">
        <f t="shared" si="77"/>
        <v>18.512898444952285</v>
      </c>
    </row>
    <row r="869" spans="1:13" ht="12.75" x14ac:dyDescent="0.2">
      <c r="A869" s="56">
        <v>1991</v>
      </c>
      <c r="B869" s="56">
        <v>9</v>
      </c>
      <c r="C869" s="67">
        <f t="shared" si="76"/>
        <v>33511</v>
      </c>
      <c r="D869" s="55">
        <v>387.2</v>
      </c>
      <c r="E869" s="55">
        <v>12.28</v>
      </c>
      <c r="F869" s="55">
        <v>17.82</v>
      </c>
      <c r="G869" s="55">
        <v>137.19999999999999</v>
      </c>
      <c r="H869" s="55" t="e">
        <f t="shared" si="81"/>
        <v>#REF!</v>
      </c>
      <c r="I869" s="55">
        <v>7.65</v>
      </c>
      <c r="J869" s="55">
        <f t="shared" si="78"/>
        <v>675.14190087463544</v>
      </c>
      <c r="K869" s="55">
        <f t="shared" si="79"/>
        <v>21.412041690962095</v>
      </c>
      <c r="L869" s="55">
        <f t="shared" si="80"/>
        <v>31.071871574344019</v>
      </c>
      <c r="M869" s="55">
        <f t="shared" si="77"/>
        <v>18.357918266491975</v>
      </c>
    </row>
    <row r="870" spans="1:13" ht="12.75" x14ac:dyDescent="0.2">
      <c r="A870" s="56">
        <v>1991</v>
      </c>
      <c r="B870" s="56">
        <v>1</v>
      </c>
      <c r="C870" s="67">
        <f t="shared" si="76"/>
        <v>33269</v>
      </c>
      <c r="D870" s="55">
        <v>386.88</v>
      </c>
      <c r="E870" s="55">
        <v>12.253299999999999</v>
      </c>
      <c r="F870" s="55">
        <v>17.203299999999999</v>
      </c>
      <c r="G870" s="55">
        <v>137.4</v>
      </c>
      <c r="H870" s="55" t="e">
        <f t="shared" si="81"/>
        <v>#REF!</v>
      </c>
      <c r="I870" s="55">
        <v>7.53</v>
      </c>
      <c r="J870" s="55">
        <f t="shared" si="78"/>
        <v>673.60200524017455</v>
      </c>
      <c r="K870" s="55">
        <f t="shared" si="79"/>
        <v>21.334386504366808</v>
      </c>
      <c r="L870" s="55">
        <f t="shared" si="80"/>
        <v>29.952898513100429</v>
      </c>
      <c r="M870" s="55">
        <f t="shared" si="77"/>
        <v>18.349824558195643</v>
      </c>
    </row>
    <row r="871" spans="1:13" ht="12.75" x14ac:dyDescent="0.2">
      <c r="A871" s="56">
        <v>1991</v>
      </c>
      <c r="B871" s="56">
        <v>11</v>
      </c>
      <c r="C871" s="67">
        <f t="shared" si="76"/>
        <v>33572</v>
      </c>
      <c r="D871" s="55">
        <v>385.92</v>
      </c>
      <c r="E871" s="55">
        <v>12.226699999999999</v>
      </c>
      <c r="F871" s="55">
        <v>16.5867</v>
      </c>
      <c r="G871" s="55">
        <v>137.80000000000001</v>
      </c>
      <c r="H871" s="55" t="e">
        <f t="shared" si="81"/>
        <v>#REF!</v>
      </c>
      <c r="I871" s="55">
        <v>7.42</v>
      </c>
      <c r="J871" s="55">
        <f t="shared" si="78"/>
        <v>669.98008476052235</v>
      </c>
      <c r="K871" s="55">
        <f t="shared" si="79"/>
        <v>21.226278768505075</v>
      </c>
      <c r="L871" s="55">
        <f t="shared" si="80"/>
        <v>28.795498216981123</v>
      </c>
      <c r="M871" s="55">
        <f t="shared" si="77"/>
        <v>18.289503975911543</v>
      </c>
    </row>
    <row r="872" spans="1:13" ht="12.75" x14ac:dyDescent="0.2">
      <c r="A872" s="56">
        <v>1991</v>
      </c>
      <c r="B872" s="56">
        <v>12</v>
      </c>
      <c r="C872" s="67">
        <f t="shared" si="76"/>
        <v>33603</v>
      </c>
      <c r="D872" s="55">
        <v>388.51</v>
      </c>
      <c r="E872" s="55">
        <v>12.2</v>
      </c>
      <c r="F872" s="55">
        <v>15.97</v>
      </c>
      <c r="G872" s="55">
        <v>137.9</v>
      </c>
      <c r="H872" s="55" t="e">
        <f t="shared" si="81"/>
        <v>#REF!</v>
      </c>
      <c r="I872" s="55">
        <v>7.09</v>
      </c>
      <c r="J872" s="55">
        <f t="shared" si="78"/>
        <v>673.98737338651188</v>
      </c>
      <c r="K872" s="55">
        <f t="shared" si="79"/>
        <v>21.164567077592451</v>
      </c>
      <c r="L872" s="55">
        <f t="shared" si="80"/>
        <v>27.70476526468455</v>
      </c>
      <c r="M872" s="55">
        <f t="shared" si="77"/>
        <v>18.442294943826919</v>
      </c>
    </row>
    <row r="873" spans="1:13" ht="12.75" x14ac:dyDescent="0.2">
      <c r="A873" s="56">
        <v>1992</v>
      </c>
      <c r="B873" s="56">
        <v>1</v>
      </c>
      <c r="C873" s="67">
        <f t="shared" si="76"/>
        <v>33634</v>
      </c>
      <c r="D873" s="55">
        <v>416.08</v>
      </c>
      <c r="E873" s="55">
        <v>12.24</v>
      </c>
      <c r="F873" s="55">
        <v>16.046700000000001</v>
      </c>
      <c r="G873" s="55">
        <v>138.1</v>
      </c>
      <c r="H873" s="55" t="e">
        <f t="shared" si="81"/>
        <v>#REF!</v>
      </c>
      <c r="I873" s="55">
        <v>7.03</v>
      </c>
      <c r="J873" s="55">
        <f t="shared" si="78"/>
        <v>720.77047299058643</v>
      </c>
      <c r="K873" s="55">
        <f t="shared" si="79"/>
        <v>21.203207530774801</v>
      </c>
      <c r="L873" s="55">
        <f t="shared" si="80"/>
        <v>27.797509010137581</v>
      </c>
      <c r="M873" s="55">
        <f t="shared" si="77"/>
        <v>19.773759030807334</v>
      </c>
    </row>
    <row r="874" spans="1:13" ht="12.75" x14ac:dyDescent="0.2">
      <c r="A874" s="56">
        <v>1992</v>
      </c>
      <c r="B874" s="56">
        <v>2</v>
      </c>
      <c r="C874" s="67">
        <f t="shared" si="76"/>
        <v>33663</v>
      </c>
      <c r="D874" s="55">
        <v>412.56</v>
      </c>
      <c r="E874" s="55">
        <v>12.28</v>
      </c>
      <c r="F874" s="55">
        <v>16.1233</v>
      </c>
      <c r="G874" s="55">
        <v>138.6</v>
      </c>
      <c r="H874" s="55" t="e">
        <f t="shared" si="81"/>
        <v>#REF!</v>
      </c>
      <c r="I874" s="55">
        <v>7.34</v>
      </c>
      <c r="J874" s="55">
        <f t="shared" si="78"/>
        <v>712.09463376623364</v>
      </c>
      <c r="K874" s="55">
        <f t="shared" si="79"/>
        <v>21.195758441558436</v>
      </c>
      <c r="L874" s="55">
        <f t="shared" si="80"/>
        <v>27.829443980519475</v>
      </c>
      <c r="M874" s="55">
        <f t="shared" si="77"/>
        <v>19.583668827054446</v>
      </c>
    </row>
    <row r="875" spans="1:13" ht="12.75" x14ac:dyDescent="0.2">
      <c r="A875" s="56">
        <v>1992</v>
      </c>
      <c r="B875" s="56">
        <v>3</v>
      </c>
      <c r="C875" s="67">
        <f t="shared" si="76"/>
        <v>33694</v>
      </c>
      <c r="D875" s="55">
        <v>407.36</v>
      </c>
      <c r="E875" s="55">
        <v>12.32</v>
      </c>
      <c r="F875" s="55">
        <v>16.2</v>
      </c>
      <c r="G875" s="55">
        <v>139.30000000000001</v>
      </c>
      <c r="H875" s="55" t="e">
        <f t="shared" si="81"/>
        <v>#REF!</v>
      </c>
      <c r="I875" s="55">
        <v>7.54</v>
      </c>
      <c r="J875" s="55">
        <f t="shared" si="78"/>
        <v>699.58596870064594</v>
      </c>
      <c r="K875" s="55">
        <f t="shared" si="79"/>
        <v>21.157941708542708</v>
      </c>
      <c r="L875" s="55">
        <f t="shared" si="80"/>
        <v>27.821319454414922</v>
      </c>
      <c r="M875" s="55">
        <f t="shared" si="77"/>
        <v>19.284238796098872</v>
      </c>
    </row>
    <row r="876" spans="1:13" ht="12.75" x14ac:dyDescent="0.2">
      <c r="A876" s="56">
        <v>1992</v>
      </c>
      <c r="B876" s="56">
        <v>4</v>
      </c>
      <c r="C876" s="67">
        <f t="shared" si="76"/>
        <v>33724</v>
      </c>
      <c r="D876" s="55">
        <v>407.41</v>
      </c>
      <c r="E876" s="55">
        <v>12.32</v>
      </c>
      <c r="F876" s="55">
        <v>16.4833</v>
      </c>
      <c r="G876" s="55">
        <v>139.5</v>
      </c>
      <c r="H876" s="55" t="e">
        <f t="shared" si="81"/>
        <v>#REF!</v>
      </c>
      <c r="I876" s="55">
        <v>7.48</v>
      </c>
      <c r="J876" s="55">
        <f t="shared" si="78"/>
        <v>698.66872322580639</v>
      </c>
      <c r="K876" s="55">
        <f t="shared" si="79"/>
        <v>21.127607741935481</v>
      </c>
      <c r="L876" s="55">
        <f t="shared" si="80"/>
        <v>28.26726434193548</v>
      </c>
      <c r="M876" s="55">
        <f t="shared" si="77"/>
        <v>19.301832259230913</v>
      </c>
    </row>
    <row r="877" spans="1:13" ht="12.75" x14ac:dyDescent="0.2">
      <c r="A877" s="56">
        <v>1992</v>
      </c>
      <c r="B877" s="56">
        <v>5</v>
      </c>
      <c r="C877" s="67">
        <f t="shared" si="76"/>
        <v>33755</v>
      </c>
      <c r="D877" s="55">
        <v>414.81</v>
      </c>
      <c r="E877" s="55">
        <v>12.32</v>
      </c>
      <c r="F877" s="55">
        <v>16.7667</v>
      </c>
      <c r="G877" s="55">
        <v>139.69999999999999</v>
      </c>
      <c r="H877" s="55" t="e">
        <f t="shared" si="81"/>
        <v>#REF!</v>
      </c>
      <c r="I877" s="55">
        <v>7.39</v>
      </c>
      <c r="J877" s="55">
        <f t="shared" si="78"/>
        <v>710.34059763779521</v>
      </c>
      <c r="K877" s="55">
        <f t="shared" si="79"/>
        <v>21.097360629921258</v>
      </c>
      <c r="L877" s="55">
        <f t="shared" si="80"/>
        <v>28.712103609878309</v>
      </c>
      <c r="M877" s="55">
        <f t="shared" si="77"/>
        <v>19.662895030137218</v>
      </c>
    </row>
    <row r="878" spans="1:13" ht="12.75" x14ac:dyDescent="0.2">
      <c r="A878" s="56">
        <v>1992</v>
      </c>
      <c r="B878" s="56">
        <v>6</v>
      </c>
      <c r="C878" s="67">
        <f t="shared" si="76"/>
        <v>33785</v>
      </c>
      <c r="D878" s="55">
        <v>408.27</v>
      </c>
      <c r="E878" s="55">
        <v>12.32</v>
      </c>
      <c r="F878" s="55">
        <v>17.05</v>
      </c>
      <c r="G878" s="55">
        <v>140.19999999999999</v>
      </c>
      <c r="H878" s="55" t="e">
        <f t="shared" si="81"/>
        <v>#REF!</v>
      </c>
      <c r="I878" s="55">
        <v>7.26</v>
      </c>
      <c r="J878" s="55">
        <f t="shared" si="78"/>
        <v>696.64781619115536</v>
      </c>
      <c r="K878" s="55">
        <f t="shared" si="79"/>
        <v>21.022120399429387</v>
      </c>
      <c r="L878" s="55">
        <f t="shared" si="80"/>
        <v>29.093113052781739</v>
      </c>
      <c r="M878" s="55">
        <f t="shared" si="77"/>
        <v>19.31597135339646</v>
      </c>
    </row>
    <row r="879" spans="1:13" ht="12.75" x14ac:dyDescent="0.2">
      <c r="A879" s="56">
        <v>1992</v>
      </c>
      <c r="B879" s="56">
        <v>7</v>
      </c>
      <c r="C879" s="67">
        <f t="shared" si="76"/>
        <v>33816</v>
      </c>
      <c r="D879" s="55">
        <v>415.05</v>
      </c>
      <c r="E879" s="55">
        <v>12.343299999999999</v>
      </c>
      <c r="F879" s="55">
        <v>17.38</v>
      </c>
      <c r="G879" s="55">
        <v>140.5</v>
      </c>
      <c r="H879" s="55" t="e">
        <f t="shared" si="81"/>
        <v>#REF!</v>
      </c>
      <c r="I879" s="55">
        <v>6.84</v>
      </c>
      <c r="J879" s="55">
        <f t="shared" si="78"/>
        <v>706.70460106761561</v>
      </c>
      <c r="K879" s="55">
        <f t="shared" si="79"/>
        <v>21.016906161565831</v>
      </c>
      <c r="L879" s="55">
        <f t="shared" si="80"/>
        <v>29.592882704626327</v>
      </c>
      <c r="M879" s="55">
        <f t="shared" si="77"/>
        <v>19.62135648462197</v>
      </c>
    </row>
    <row r="880" spans="1:13" ht="12.75" x14ac:dyDescent="0.2">
      <c r="A880" s="56">
        <v>1992</v>
      </c>
      <c r="B880" s="56">
        <v>8</v>
      </c>
      <c r="C880" s="67">
        <f t="shared" si="76"/>
        <v>33847</v>
      </c>
      <c r="D880" s="55">
        <v>417.93</v>
      </c>
      <c r="E880" s="55">
        <v>12.3667</v>
      </c>
      <c r="F880" s="55">
        <v>17.71</v>
      </c>
      <c r="G880" s="55">
        <v>140.9</v>
      </c>
      <c r="H880" s="55" t="e">
        <f t="shared" si="81"/>
        <v>#REF!</v>
      </c>
      <c r="I880" s="55">
        <v>6.59</v>
      </c>
      <c r="J880" s="55">
        <f t="shared" si="78"/>
        <v>709.58818999290258</v>
      </c>
      <c r="K880" s="55">
        <f t="shared" si="79"/>
        <v>20.996971428672815</v>
      </c>
      <c r="L880" s="55">
        <f t="shared" si="80"/>
        <v>30.069166713981542</v>
      </c>
      <c r="M880" s="55">
        <f t="shared" si="77"/>
        <v>19.722757140872524</v>
      </c>
    </row>
    <row r="881" spans="1:13" ht="12.75" x14ac:dyDescent="0.2">
      <c r="A881" s="56">
        <v>1992</v>
      </c>
      <c r="B881" s="56">
        <v>9</v>
      </c>
      <c r="C881" s="67">
        <f t="shared" si="76"/>
        <v>33877</v>
      </c>
      <c r="D881" s="55">
        <v>418.48</v>
      </c>
      <c r="E881" s="55">
        <v>12.39</v>
      </c>
      <c r="F881" s="55">
        <v>18.04</v>
      </c>
      <c r="G881" s="55">
        <v>141.30000000000001</v>
      </c>
      <c r="H881" s="55" t="e">
        <f t="shared" si="81"/>
        <v>#REF!</v>
      </c>
      <c r="I881" s="55">
        <v>6.42</v>
      </c>
      <c r="J881" s="55">
        <f t="shared" si="78"/>
        <v>708.5106292993629</v>
      </c>
      <c r="K881" s="55">
        <f t="shared" si="79"/>
        <v>20.976980254777065</v>
      </c>
      <c r="L881" s="55">
        <f t="shared" si="80"/>
        <v>30.542754140127382</v>
      </c>
      <c r="M881" s="55">
        <f t="shared" si="77"/>
        <v>19.709386168491328</v>
      </c>
    </row>
    <row r="882" spans="1:13" ht="12.75" x14ac:dyDescent="0.2">
      <c r="A882" s="56">
        <v>1992</v>
      </c>
      <c r="B882" s="56">
        <v>1</v>
      </c>
      <c r="C882" s="67">
        <f t="shared" si="76"/>
        <v>33634</v>
      </c>
      <c r="D882" s="55">
        <v>412.5</v>
      </c>
      <c r="E882" s="55">
        <v>12.386699999999999</v>
      </c>
      <c r="F882" s="55">
        <v>18.39</v>
      </c>
      <c r="G882" s="55">
        <v>141.80000000000001</v>
      </c>
      <c r="H882" s="55" t="e">
        <f t="shared" si="81"/>
        <v>#REF!</v>
      </c>
      <c r="I882" s="55">
        <v>6.59</v>
      </c>
      <c r="J882" s="55">
        <f t="shared" si="78"/>
        <v>695.92357193229884</v>
      </c>
      <c r="K882" s="55">
        <f t="shared" si="79"/>
        <v>20.897446081100135</v>
      </c>
      <c r="L882" s="55">
        <f t="shared" si="80"/>
        <v>31.025538152327218</v>
      </c>
      <c r="M882" s="55">
        <f t="shared" si="77"/>
        <v>19.370880542925573</v>
      </c>
    </row>
    <row r="883" spans="1:13" ht="12.75" x14ac:dyDescent="0.2">
      <c r="A883" s="56">
        <v>1992</v>
      </c>
      <c r="B883" s="56">
        <v>11</v>
      </c>
      <c r="C883" s="67">
        <f t="shared" si="76"/>
        <v>33938</v>
      </c>
      <c r="D883" s="55">
        <v>422.84</v>
      </c>
      <c r="E883" s="55">
        <v>12.3833</v>
      </c>
      <c r="F883" s="55">
        <v>18.739999999999998</v>
      </c>
      <c r="G883" s="55">
        <v>142</v>
      </c>
      <c r="H883" s="55" t="e">
        <f t="shared" si="81"/>
        <v>#REF!</v>
      </c>
      <c r="I883" s="55">
        <v>6.87</v>
      </c>
      <c r="J883" s="55">
        <f t="shared" si="78"/>
        <v>712.36331239436606</v>
      </c>
      <c r="K883" s="55">
        <f t="shared" si="79"/>
        <v>20.862285040140844</v>
      </c>
      <c r="L883" s="55">
        <f t="shared" si="80"/>
        <v>31.571489154929573</v>
      </c>
      <c r="M883" s="55">
        <f t="shared" si="77"/>
        <v>19.834280267397386</v>
      </c>
    </row>
    <row r="884" spans="1:13" ht="12.75" x14ac:dyDescent="0.2">
      <c r="A884" s="56">
        <v>1992</v>
      </c>
      <c r="B884" s="56">
        <v>12</v>
      </c>
      <c r="C884" s="67">
        <f t="shared" si="76"/>
        <v>33969</v>
      </c>
      <c r="D884" s="55">
        <v>435.64</v>
      </c>
      <c r="E884" s="55">
        <v>12.38</v>
      </c>
      <c r="F884" s="55">
        <v>19.09</v>
      </c>
      <c r="G884" s="55">
        <v>141.9</v>
      </c>
      <c r="H884" s="55" t="e">
        <f t="shared" si="81"/>
        <v>#REF!</v>
      </c>
      <c r="I884" s="55">
        <v>6.77</v>
      </c>
      <c r="J884" s="55">
        <f t="shared" si="78"/>
        <v>734.44483128964043</v>
      </c>
      <c r="K884" s="55">
        <f t="shared" si="79"/>
        <v>20.871423678646931</v>
      </c>
      <c r="L884" s="55">
        <f t="shared" si="80"/>
        <v>32.183802748414372</v>
      </c>
      <c r="M884" s="55">
        <f t="shared" si="77"/>
        <v>20.449250309210836</v>
      </c>
    </row>
    <row r="885" spans="1:13" ht="12.75" x14ac:dyDescent="0.2">
      <c r="A885" s="56">
        <v>1993</v>
      </c>
      <c r="B885" s="56">
        <v>1</v>
      </c>
      <c r="C885" s="67">
        <f t="shared" si="76"/>
        <v>34000</v>
      </c>
      <c r="D885" s="55">
        <v>435.23</v>
      </c>
      <c r="E885" s="55">
        <v>12.4133</v>
      </c>
      <c r="F885" s="55">
        <v>19.34</v>
      </c>
      <c r="G885" s="55">
        <v>142.6</v>
      </c>
      <c r="H885" s="55" t="e">
        <f t="shared" si="81"/>
        <v>#REF!</v>
      </c>
      <c r="I885" s="55">
        <v>6.6</v>
      </c>
      <c r="J885" s="55">
        <f t="shared" si="78"/>
        <v>730.15173681626914</v>
      </c>
      <c r="K885" s="55">
        <f t="shared" si="79"/>
        <v>20.824834121318371</v>
      </c>
      <c r="L885" s="55">
        <f t="shared" si="80"/>
        <v>32.445223422159884</v>
      </c>
      <c r="M885" s="55">
        <f t="shared" si="77"/>
        <v>20.324050272318974</v>
      </c>
    </row>
    <row r="886" spans="1:13" ht="12.75" x14ac:dyDescent="0.2">
      <c r="A886" s="56">
        <v>1993</v>
      </c>
      <c r="B886" s="56">
        <v>2</v>
      </c>
      <c r="C886" s="67">
        <f t="shared" si="76"/>
        <v>34028</v>
      </c>
      <c r="D886" s="55">
        <v>441.7</v>
      </c>
      <c r="E886" s="55">
        <v>12.4467</v>
      </c>
      <c r="F886" s="55">
        <v>19.59</v>
      </c>
      <c r="G886" s="55">
        <v>143.1</v>
      </c>
      <c r="H886" s="55" t="e">
        <f t="shared" si="81"/>
        <v>#REF!</v>
      </c>
      <c r="I886" s="55">
        <v>6.26</v>
      </c>
      <c r="J886" s="55">
        <f t="shared" si="78"/>
        <v>738.41683647798732</v>
      </c>
      <c r="K886" s="55">
        <f t="shared" si="79"/>
        <v>20.807907716981131</v>
      </c>
      <c r="L886" s="55">
        <f t="shared" si="80"/>
        <v>32.74979811320754</v>
      </c>
      <c r="M886" s="55">
        <f t="shared" si="77"/>
        <v>20.545982989369104</v>
      </c>
    </row>
    <row r="887" spans="1:13" ht="12.75" x14ac:dyDescent="0.2">
      <c r="A887" s="56">
        <v>1993</v>
      </c>
      <c r="B887" s="56">
        <v>3</v>
      </c>
      <c r="C887" s="67">
        <f t="shared" si="76"/>
        <v>34059</v>
      </c>
      <c r="D887" s="55">
        <v>450.16</v>
      </c>
      <c r="E887" s="55">
        <v>12.48</v>
      </c>
      <c r="F887" s="55">
        <v>19.84</v>
      </c>
      <c r="G887" s="55">
        <v>143.6</v>
      </c>
      <c r="H887" s="55" t="e">
        <f t="shared" si="81"/>
        <v>#REF!</v>
      </c>
      <c r="I887" s="55">
        <v>5.98</v>
      </c>
      <c r="J887" s="55">
        <f t="shared" si="78"/>
        <v>749.93960055710295</v>
      </c>
      <c r="K887" s="55">
        <f t="shared" si="79"/>
        <v>20.790932590529248</v>
      </c>
      <c r="L887" s="55">
        <f t="shared" si="80"/>
        <v>33.052251810584956</v>
      </c>
      <c r="M887" s="55">
        <f t="shared" si="77"/>
        <v>20.85585575341014</v>
      </c>
    </row>
    <row r="888" spans="1:13" ht="12.75" x14ac:dyDescent="0.2">
      <c r="A888" s="56">
        <v>1993</v>
      </c>
      <c r="B888" s="56">
        <v>4</v>
      </c>
      <c r="C888" s="67">
        <f t="shared" si="76"/>
        <v>34089</v>
      </c>
      <c r="D888" s="55">
        <v>443.08</v>
      </c>
      <c r="E888" s="55">
        <v>12.4933</v>
      </c>
      <c r="F888" s="55">
        <v>19.670000000000002</v>
      </c>
      <c r="G888" s="55">
        <v>144</v>
      </c>
      <c r="H888" s="55" t="e">
        <f t="shared" si="81"/>
        <v>#REF!</v>
      </c>
      <c r="I888" s="55">
        <v>5.97</v>
      </c>
      <c r="J888" s="55">
        <f t="shared" si="78"/>
        <v>736.09434249999993</v>
      </c>
      <c r="K888" s="55">
        <f t="shared" si="79"/>
        <v>20.755275456249997</v>
      </c>
      <c r="L888" s="55">
        <f t="shared" si="80"/>
        <v>32.678016874999997</v>
      </c>
      <c r="M888" s="55">
        <f t="shared" si="77"/>
        <v>20.458004712360584</v>
      </c>
    </row>
    <row r="889" spans="1:13" ht="12.75" x14ac:dyDescent="0.2">
      <c r="A889" s="56">
        <v>1993</v>
      </c>
      <c r="B889" s="56">
        <v>5</v>
      </c>
      <c r="C889" s="67">
        <f t="shared" si="76"/>
        <v>34120</v>
      </c>
      <c r="D889" s="55">
        <v>445.25</v>
      </c>
      <c r="E889" s="55">
        <v>12.5067</v>
      </c>
      <c r="F889" s="55">
        <v>19.5</v>
      </c>
      <c r="G889" s="55">
        <v>144.19999999999999</v>
      </c>
      <c r="H889" s="55" t="e">
        <f t="shared" si="81"/>
        <v>#REF!</v>
      </c>
      <c r="I889" s="55">
        <v>6.04</v>
      </c>
      <c r="J889" s="55">
        <f t="shared" si="78"/>
        <v>738.67345527045768</v>
      </c>
      <c r="K889" s="55">
        <f t="shared" si="79"/>
        <v>20.748719377947292</v>
      </c>
      <c r="L889" s="55">
        <f t="shared" si="80"/>
        <v>32.350662274618585</v>
      </c>
      <c r="M889" s="55">
        <f t="shared" si="77"/>
        <v>20.518249863077109</v>
      </c>
    </row>
    <row r="890" spans="1:13" ht="12.75" x14ac:dyDescent="0.2">
      <c r="A890" s="56">
        <v>1993</v>
      </c>
      <c r="B890" s="56">
        <v>6</v>
      </c>
      <c r="C890" s="67">
        <f t="shared" si="76"/>
        <v>34150</v>
      </c>
      <c r="D890" s="55">
        <v>448.06</v>
      </c>
      <c r="E890" s="55">
        <v>12.52</v>
      </c>
      <c r="F890" s="55">
        <v>19.329999999999998</v>
      </c>
      <c r="G890" s="55">
        <v>144.4</v>
      </c>
      <c r="H890" s="55" t="e">
        <f t="shared" si="81"/>
        <v>#REF!</v>
      </c>
      <c r="I890" s="55">
        <v>5.96</v>
      </c>
      <c r="J890" s="55">
        <f t="shared" si="78"/>
        <v>742.30571842105246</v>
      </c>
      <c r="K890" s="55">
        <f t="shared" si="79"/>
        <v>20.74201578947368</v>
      </c>
      <c r="L890" s="55">
        <f t="shared" si="80"/>
        <v>32.024214473684196</v>
      </c>
      <c r="M890" s="55">
        <f t="shared" si="77"/>
        <v>20.609003773542703</v>
      </c>
    </row>
    <row r="891" spans="1:13" ht="12.75" x14ac:dyDescent="0.2">
      <c r="A891" s="56">
        <v>1993</v>
      </c>
      <c r="B891" s="56">
        <v>7</v>
      </c>
      <c r="C891" s="67">
        <f t="shared" si="76"/>
        <v>34181</v>
      </c>
      <c r="D891" s="55">
        <v>447.29</v>
      </c>
      <c r="E891" s="55">
        <v>12.52</v>
      </c>
      <c r="F891" s="55">
        <v>19.690000000000001</v>
      </c>
      <c r="G891" s="55">
        <v>144.4</v>
      </c>
      <c r="H891" s="55" t="e">
        <f t="shared" si="81"/>
        <v>#REF!</v>
      </c>
      <c r="I891" s="55">
        <v>5.81</v>
      </c>
      <c r="J891" s="55">
        <f t="shared" si="78"/>
        <v>741.03005131578925</v>
      </c>
      <c r="K891" s="55">
        <f t="shared" si="79"/>
        <v>20.74201578947368</v>
      </c>
      <c r="L891" s="55">
        <f t="shared" si="80"/>
        <v>32.620630263157892</v>
      </c>
      <c r="M891" s="55">
        <f t="shared" si="77"/>
        <v>20.5652415387346</v>
      </c>
    </row>
    <row r="892" spans="1:13" ht="12.75" x14ac:dyDescent="0.2">
      <c r="A892" s="56">
        <v>1993</v>
      </c>
      <c r="B892" s="56">
        <v>8</v>
      </c>
      <c r="C892" s="67">
        <f t="shared" si="76"/>
        <v>34212</v>
      </c>
      <c r="D892" s="55">
        <v>454.13</v>
      </c>
      <c r="E892" s="55">
        <v>12.52</v>
      </c>
      <c r="F892" s="55">
        <v>20.05</v>
      </c>
      <c r="G892" s="55">
        <v>144.80000000000001</v>
      </c>
      <c r="H892" s="55" t="e">
        <f t="shared" si="81"/>
        <v>#REF!</v>
      </c>
      <c r="I892" s="55">
        <v>5.68</v>
      </c>
      <c r="J892" s="55">
        <f t="shared" si="78"/>
        <v>750.28360338397761</v>
      </c>
      <c r="K892" s="55">
        <f t="shared" si="79"/>
        <v>20.684717403314909</v>
      </c>
      <c r="L892" s="55">
        <f t="shared" si="80"/>
        <v>33.125286256906072</v>
      </c>
      <c r="M892" s="55">
        <f t="shared" si="77"/>
        <v>20.812880152947024</v>
      </c>
    </row>
    <row r="893" spans="1:13" ht="12.75" x14ac:dyDescent="0.2">
      <c r="A893" s="56">
        <v>1993</v>
      </c>
      <c r="B893" s="56">
        <v>9</v>
      </c>
      <c r="C893" s="67">
        <f t="shared" si="76"/>
        <v>34242</v>
      </c>
      <c r="D893" s="55">
        <v>459.24</v>
      </c>
      <c r="E893" s="55">
        <v>12.52</v>
      </c>
      <c r="F893" s="55">
        <v>20.41</v>
      </c>
      <c r="G893" s="55">
        <v>145.1</v>
      </c>
      <c r="H893" s="55" t="e">
        <f t="shared" si="81"/>
        <v>#REF!</v>
      </c>
      <c r="I893" s="55">
        <v>5.36</v>
      </c>
      <c r="J893" s="55">
        <f t="shared" si="78"/>
        <v>757.1573119228118</v>
      </c>
      <c r="K893" s="55">
        <f t="shared" si="79"/>
        <v>20.641950930392827</v>
      </c>
      <c r="L893" s="55">
        <f t="shared" si="80"/>
        <v>33.650336940041342</v>
      </c>
      <c r="M893" s="55">
        <f t="shared" si="77"/>
        <v>20.994159001168018</v>
      </c>
    </row>
    <row r="894" spans="1:13" ht="12.75" x14ac:dyDescent="0.2">
      <c r="A894" s="56">
        <v>1993</v>
      </c>
      <c r="B894" s="56">
        <v>1</v>
      </c>
      <c r="C894" s="67">
        <f t="shared" ref="C894:C957" si="82">EOMONTH(DATE(A894,B894,1),0)</f>
        <v>34000</v>
      </c>
      <c r="D894" s="55">
        <v>463.9</v>
      </c>
      <c r="E894" s="55">
        <v>12.54</v>
      </c>
      <c r="F894" s="55">
        <v>20.9</v>
      </c>
      <c r="G894" s="55">
        <v>145.69999999999999</v>
      </c>
      <c r="H894" s="55" t="e">
        <f t="shared" si="81"/>
        <v>#REF!</v>
      </c>
      <c r="I894" s="55">
        <v>5.33</v>
      </c>
      <c r="J894" s="55">
        <f t="shared" si="78"/>
        <v>761.69068702813991</v>
      </c>
      <c r="K894" s="55">
        <f t="shared" si="79"/>
        <v>20.589784900480435</v>
      </c>
      <c r="L894" s="55">
        <f t="shared" si="80"/>
        <v>34.31630816746739</v>
      </c>
      <c r="M894" s="55">
        <f t="shared" si="77"/>
        <v>21.109839555199635</v>
      </c>
    </row>
    <row r="895" spans="1:13" ht="12.75" x14ac:dyDescent="0.2">
      <c r="A895" s="56">
        <v>1993</v>
      </c>
      <c r="B895" s="56">
        <v>11</v>
      </c>
      <c r="C895" s="67">
        <f t="shared" si="82"/>
        <v>34303</v>
      </c>
      <c r="D895" s="55">
        <v>462.89</v>
      </c>
      <c r="E895" s="55">
        <v>12.56</v>
      </c>
      <c r="F895" s="55">
        <v>21.39</v>
      </c>
      <c r="G895" s="55">
        <v>145.80000000000001</v>
      </c>
      <c r="H895" s="55" t="e">
        <f t="shared" si="81"/>
        <v>#REF!</v>
      </c>
      <c r="I895" s="55">
        <v>5.72</v>
      </c>
      <c r="J895" s="55">
        <f t="shared" si="78"/>
        <v>759.5110549382714</v>
      </c>
      <c r="K895" s="55">
        <f t="shared" si="79"/>
        <v>20.608479012345676</v>
      </c>
      <c r="L895" s="55">
        <f t="shared" si="80"/>
        <v>35.096764814814811</v>
      </c>
      <c r="M895" s="55">
        <f t="shared" si="77"/>
        <v>21.038559923944042</v>
      </c>
    </row>
    <row r="896" spans="1:13" ht="12.75" x14ac:dyDescent="0.2">
      <c r="A896" s="56">
        <v>1993</v>
      </c>
      <c r="B896" s="56">
        <v>12</v>
      </c>
      <c r="C896" s="67">
        <f t="shared" si="82"/>
        <v>34334</v>
      </c>
      <c r="D896" s="55">
        <v>465.95</v>
      </c>
      <c r="E896" s="55">
        <v>12.58</v>
      </c>
      <c r="F896" s="55">
        <v>21.88</v>
      </c>
      <c r="G896" s="55">
        <v>145.80000000000001</v>
      </c>
      <c r="H896" s="55" t="e">
        <f t="shared" si="81"/>
        <v>#REF!</v>
      </c>
      <c r="I896" s="55">
        <v>5.77</v>
      </c>
      <c r="J896" s="55">
        <f t="shared" si="78"/>
        <v>764.5319104938269</v>
      </c>
      <c r="K896" s="55">
        <f t="shared" si="79"/>
        <v>20.641295061728389</v>
      </c>
      <c r="L896" s="55">
        <f t="shared" si="80"/>
        <v>35.900758024691349</v>
      </c>
      <c r="M896" s="55">
        <f t="shared" si="77"/>
        <v>21.165394402309509</v>
      </c>
    </row>
    <row r="897" spans="1:13" ht="12.75" x14ac:dyDescent="0.2">
      <c r="A897" s="56">
        <v>1994</v>
      </c>
      <c r="B897" s="56">
        <v>1</v>
      </c>
      <c r="C897" s="67">
        <f t="shared" si="82"/>
        <v>34365</v>
      </c>
      <c r="D897" s="55">
        <v>472.99</v>
      </c>
      <c r="E897" s="55">
        <v>12.6233</v>
      </c>
      <c r="F897" s="55">
        <v>22.156700000000001</v>
      </c>
      <c r="G897" s="55">
        <v>146.19999999999999</v>
      </c>
      <c r="H897" s="55" t="e">
        <f t="shared" si="81"/>
        <v>#REF!</v>
      </c>
      <c r="I897" s="55">
        <v>5.75</v>
      </c>
      <c r="J897" s="55">
        <f t="shared" si="78"/>
        <v>773.95981333789325</v>
      </c>
      <c r="K897" s="55">
        <f t="shared" si="79"/>
        <v>20.655673294801641</v>
      </c>
      <c r="L897" s="55">
        <f t="shared" si="80"/>
        <v>36.255302218194252</v>
      </c>
      <c r="M897" s="55">
        <f t="shared" ref="M897:M960" si="83">J897/AVERAGE(L777:L896)</f>
        <v>21.412725545956036</v>
      </c>
    </row>
    <row r="898" spans="1:13" ht="12.75" x14ac:dyDescent="0.2">
      <c r="A898" s="56">
        <v>1994</v>
      </c>
      <c r="B898" s="56">
        <v>2</v>
      </c>
      <c r="C898" s="67">
        <f t="shared" si="82"/>
        <v>34393</v>
      </c>
      <c r="D898" s="55">
        <v>471.58</v>
      </c>
      <c r="E898" s="55">
        <v>12.666700000000001</v>
      </c>
      <c r="F898" s="55">
        <v>22.433299999999999</v>
      </c>
      <c r="G898" s="55">
        <v>146.69999999999999</v>
      </c>
      <c r="H898" s="55" t="e">
        <f t="shared" si="81"/>
        <v>#REF!</v>
      </c>
      <c r="I898" s="55">
        <v>5.97</v>
      </c>
      <c r="J898" s="55">
        <f t="shared" si="78"/>
        <v>769.02257546012265</v>
      </c>
      <c r="K898" s="55">
        <f t="shared" si="79"/>
        <v>20.65604617791411</v>
      </c>
      <c r="L898" s="55">
        <f t="shared" si="80"/>
        <v>36.582794312883429</v>
      </c>
      <c r="M898" s="55">
        <f t="shared" si="83"/>
        <v>21.264585221859246</v>
      </c>
    </row>
    <row r="899" spans="1:13" ht="12.75" x14ac:dyDescent="0.2">
      <c r="A899" s="56">
        <v>1994</v>
      </c>
      <c r="B899" s="56">
        <v>3</v>
      </c>
      <c r="C899" s="67">
        <f t="shared" si="82"/>
        <v>34424</v>
      </c>
      <c r="D899" s="55">
        <v>463.81</v>
      </c>
      <c r="E899" s="55">
        <v>12.71</v>
      </c>
      <c r="F899" s="55">
        <v>22.71</v>
      </c>
      <c r="G899" s="55">
        <v>147.19999999999999</v>
      </c>
      <c r="H899" s="55" t="e">
        <f t="shared" si="81"/>
        <v>#REF!</v>
      </c>
      <c r="I899" s="55">
        <v>6.48</v>
      </c>
      <c r="J899" s="55">
        <f t="shared" si="78"/>
        <v>753.78262561141298</v>
      </c>
      <c r="K899" s="55">
        <f t="shared" si="79"/>
        <v>20.656254008152171</v>
      </c>
      <c r="L899" s="55">
        <f t="shared" si="80"/>
        <v>36.908224116847819</v>
      </c>
      <c r="M899" s="55">
        <f t="shared" si="83"/>
        <v>20.834105523808944</v>
      </c>
    </row>
    <row r="900" spans="1:13" ht="12.75" x14ac:dyDescent="0.2">
      <c r="A900" s="56">
        <v>1994</v>
      </c>
      <c r="B900" s="56">
        <v>4</v>
      </c>
      <c r="C900" s="67">
        <f t="shared" si="82"/>
        <v>34454</v>
      </c>
      <c r="D900" s="55">
        <v>447.23</v>
      </c>
      <c r="E900" s="55">
        <v>12.753299999999999</v>
      </c>
      <c r="F900" s="55">
        <v>23.54</v>
      </c>
      <c r="G900" s="55">
        <v>147.4</v>
      </c>
      <c r="H900" s="55" t="e">
        <f t="shared" si="81"/>
        <v>#REF!</v>
      </c>
      <c r="I900" s="55">
        <v>6.97</v>
      </c>
      <c r="J900" s="55">
        <f t="shared" si="78"/>
        <v>725.8506490502034</v>
      </c>
      <c r="K900" s="55">
        <f t="shared" si="79"/>
        <v>20.698502073948436</v>
      </c>
      <c r="L900" s="55">
        <f t="shared" si="80"/>
        <v>38.205228358208942</v>
      </c>
      <c r="M900" s="55">
        <f t="shared" si="83"/>
        <v>20.055952252983786</v>
      </c>
    </row>
    <row r="901" spans="1:13" ht="12.75" x14ac:dyDescent="0.2">
      <c r="A901" s="56">
        <v>1994</v>
      </c>
      <c r="B901" s="56">
        <v>5</v>
      </c>
      <c r="C901" s="67">
        <f t="shared" si="82"/>
        <v>34485</v>
      </c>
      <c r="D901" s="55">
        <v>450.9</v>
      </c>
      <c r="E901" s="55">
        <v>12.7967</v>
      </c>
      <c r="F901" s="55">
        <v>24.37</v>
      </c>
      <c r="G901" s="55">
        <v>147.5</v>
      </c>
      <c r="H901" s="55" t="e">
        <f t="shared" si="81"/>
        <v>#REF!</v>
      </c>
      <c r="I901" s="55">
        <v>7.18</v>
      </c>
      <c r="J901" s="55">
        <f t="shared" si="78"/>
        <v>731.31088881355913</v>
      </c>
      <c r="K901" s="55">
        <f t="shared" si="79"/>
        <v>20.754859283389827</v>
      </c>
      <c r="L901" s="55">
        <f t="shared" si="80"/>
        <v>39.525496474576265</v>
      </c>
      <c r="M901" s="55">
        <f t="shared" si="83"/>
        <v>20.197199197526437</v>
      </c>
    </row>
    <row r="902" spans="1:13" ht="12.75" x14ac:dyDescent="0.2">
      <c r="A902" s="56">
        <v>1994</v>
      </c>
      <c r="B902" s="56">
        <v>6</v>
      </c>
      <c r="C902" s="67">
        <f t="shared" si="82"/>
        <v>34515</v>
      </c>
      <c r="D902" s="55">
        <v>454.83</v>
      </c>
      <c r="E902" s="55">
        <v>12.84</v>
      </c>
      <c r="F902" s="55">
        <v>25.2</v>
      </c>
      <c r="G902" s="55">
        <v>148</v>
      </c>
      <c r="H902" s="55" t="e">
        <f t="shared" si="81"/>
        <v>#REF!</v>
      </c>
      <c r="I902" s="55">
        <v>7.1</v>
      </c>
      <c r="J902" s="55">
        <f t="shared" si="78"/>
        <v>735.19274371621611</v>
      </c>
      <c r="K902" s="55">
        <f t="shared" si="79"/>
        <v>20.754732162162156</v>
      </c>
      <c r="L902" s="55">
        <f t="shared" si="80"/>
        <v>40.73358648648648</v>
      </c>
      <c r="M902" s="55">
        <f t="shared" si="83"/>
        <v>20.291473313610744</v>
      </c>
    </row>
    <row r="903" spans="1:13" ht="12.75" x14ac:dyDescent="0.2">
      <c r="A903" s="56">
        <v>1994</v>
      </c>
      <c r="B903" s="56">
        <v>7</v>
      </c>
      <c r="C903" s="67">
        <f t="shared" si="82"/>
        <v>34546</v>
      </c>
      <c r="D903" s="55">
        <v>451.4</v>
      </c>
      <c r="E903" s="55">
        <v>12.87</v>
      </c>
      <c r="F903" s="55">
        <v>25.91</v>
      </c>
      <c r="G903" s="55">
        <v>148.4</v>
      </c>
      <c r="H903" s="55" t="e">
        <f t="shared" si="81"/>
        <v>#REF!</v>
      </c>
      <c r="I903" s="55">
        <v>7.3</v>
      </c>
      <c r="J903" s="55">
        <f t="shared" si="78"/>
        <v>727.68174258760087</v>
      </c>
      <c r="K903" s="55">
        <f t="shared" si="79"/>
        <v>20.747151145552554</v>
      </c>
      <c r="L903" s="55">
        <f t="shared" si="80"/>
        <v>41.768351684636109</v>
      </c>
      <c r="M903" s="55">
        <f t="shared" si="83"/>
        <v>20.068653104584346</v>
      </c>
    </row>
    <row r="904" spans="1:13" ht="12.75" x14ac:dyDescent="0.2">
      <c r="A904" s="56">
        <v>1994</v>
      </c>
      <c r="B904" s="56">
        <v>8</v>
      </c>
      <c r="C904" s="67">
        <f t="shared" si="82"/>
        <v>34577</v>
      </c>
      <c r="D904" s="55">
        <v>464.24</v>
      </c>
      <c r="E904" s="55">
        <v>12.9</v>
      </c>
      <c r="F904" s="55">
        <v>26.62</v>
      </c>
      <c r="G904" s="55">
        <v>149</v>
      </c>
      <c r="H904" s="55" t="e">
        <f t="shared" si="81"/>
        <v>#REF!</v>
      </c>
      <c r="I904" s="55">
        <v>7.24</v>
      </c>
      <c r="J904" s="55">
        <f t="shared" si="78"/>
        <v>745.36691919463078</v>
      </c>
      <c r="K904" s="55">
        <f t="shared" si="79"/>
        <v>20.711772483221473</v>
      </c>
      <c r="L904" s="55">
        <f t="shared" si="80"/>
        <v>42.740107248322147</v>
      </c>
      <c r="M904" s="55">
        <f t="shared" si="83"/>
        <v>20.536266331174993</v>
      </c>
    </row>
    <row r="905" spans="1:13" ht="12.75" x14ac:dyDescent="0.2">
      <c r="A905" s="56">
        <v>1994</v>
      </c>
      <c r="B905" s="56">
        <v>9</v>
      </c>
      <c r="C905" s="67">
        <f t="shared" si="82"/>
        <v>34607</v>
      </c>
      <c r="D905" s="55">
        <v>466.96</v>
      </c>
      <c r="E905" s="55">
        <v>12.93</v>
      </c>
      <c r="F905" s="55">
        <v>27.33</v>
      </c>
      <c r="G905" s="55">
        <v>149.4</v>
      </c>
      <c r="H905" s="55" t="e">
        <f t="shared" si="81"/>
        <v>#REF!</v>
      </c>
      <c r="I905" s="55">
        <v>7.46</v>
      </c>
      <c r="J905" s="55">
        <f t="shared" ref="J905:J968" si="84">D905*$G$1144/G905</f>
        <v>747.72673253012022</v>
      </c>
      <c r="K905" s="55">
        <f t="shared" ref="K905:K968" si="85">E905*$G$1144/G905</f>
        <v>20.704357228915658</v>
      </c>
      <c r="L905" s="55">
        <f t="shared" ref="L905:L968" si="86">F905*$G$1144/G905</f>
        <v>43.762574096385528</v>
      </c>
      <c r="M905" s="55">
        <f t="shared" si="83"/>
        <v>20.577167614230607</v>
      </c>
    </row>
    <row r="906" spans="1:13" ht="12.75" x14ac:dyDescent="0.2">
      <c r="A906" s="56">
        <v>1994</v>
      </c>
      <c r="B906" s="56">
        <v>1</v>
      </c>
      <c r="C906" s="67">
        <f t="shared" si="82"/>
        <v>34365</v>
      </c>
      <c r="D906" s="55">
        <v>463.81</v>
      </c>
      <c r="E906" s="55">
        <v>13.013299999999999</v>
      </c>
      <c r="F906" s="55">
        <v>28.42</v>
      </c>
      <c r="G906" s="55">
        <v>149.5</v>
      </c>
      <c r="H906" s="55" t="e">
        <f t="shared" ref="H906:H969" si="87">H905+1/12</f>
        <v>#REF!</v>
      </c>
      <c r="I906" s="55">
        <v>7.74</v>
      </c>
      <c r="J906" s="55">
        <f t="shared" si="84"/>
        <v>742.18596983277587</v>
      </c>
      <c r="K906" s="55">
        <f t="shared" si="85"/>
        <v>20.823804319063541</v>
      </c>
      <c r="L906" s="55">
        <f t="shared" si="86"/>
        <v>45.477512909698987</v>
      </c>
      <c r="M906" s="55">
        <f t="shared" si="83"/>
        <v>20.396469512425835</v>
      </c>
    </row>
    <row r="907" spans="1:13" ht="12.75" x14ac:dyDescent="0.2">
      <c r="A907" s="56">
        <v>1994</v>
      </c>
      <c r="B907" s="56">
        <v>11</v>
      </c>
      <c r="C907" s="67">
        <f t="shared" si="82"/>
        <v>34668</v>
      </c>
      <c r="D907" s="55">
        <v>461.01</v>
      </c>
      <c r="E907" s="55">
        <v>13.0967</v>
      </c>
      <c r="F907" s="55">
        <v>29.51</v>
      </c>
      <c r="G907" s="55">
        <v>149.69999999999999</v>
      </c>
      <c r="H907" s="55" t="e">
        <f t="shared" si="87"/>
        <v>#REF!</v>
      </c>
      <c r="I907" s="55">
        <v>7.96</v>
      </c>
      <c r="J907" s="55">
        <f t="shared" si="84"/>
        <v>736.71984829659311</v>
      </c>
      <c r="K907" s="55">
        <f t="shared" si="85"/>
        <v>20.929261484969938</v>
      </c>
      <c r="L907" s="55">
        <f t="shared" si="86"/>
        <v>47.158635871743485</v>
      </c>
      <c r="M907" s="55">
        <f t="shared" si="83"/>
        <v>20.210175509490838</v>
      </c>
    </row>
    <row r="908" spans="1:13" ht="12.75" x14ac:dyDescent="0.2">
      <c r="A908" s="56">
        <v>1994</v>
      </c>
      <c r="B908" s="56">
        <v>12</v>
      </c>
      <c r="C908" s="67">
        <f t="shared" si="82"/>
        <v>34699</v>
      </c>
      <c r="D908" s="55">
        <v>455.19</v>
      </c>
      <c r="E908" s="55">
        <v>13.18</v>
      </c>
      <c r="F908" s="55">
        <v>30.6</v>
      </c>
      <c r="G908" s="55">
        <v>149.69999999999999</v>
      </c>
      <c r="H908" s="55" t="e">
        <f t="shared" si="87"/>
        <v>#REF!</v>
      </c>
      <c r="I908" s="55">
        <v>7.81</v>
      </c>
      <c r="J908" s="55">
        <f t="shared" si="84"/>
        <v>727.41916172344679</v>
      </c>
      <c r="K908" s="55">
        <f t="shared" si="85"/>
        <v>21.062379559118234</v>
      </c>
      <c r="L908" s="55">
        <f t="shared" si="86"/>
        <v>48.900517034068137</v>
      </c>
      <c r="M908" s="55">
        <f t="shared" si="83"/>
        <v>19.912174752457226</v>
      </c>
    </row>
    <row r="909" spans="1:13" ht="12.75" x14ac:dyDescent="0.2">
      <c r="A909" s="56">
        <v>1995</v>
      </c>
      <c r="B909" s="56">
        <v>1</v>
      </c>
      <c r="C909" s="67">
        <f t="shared" si="82"/>
        <v>34730</v>
      </c>
      <c r="D909" s="55">
        <v>465.25</v>
      </c>
      <c r="E909" s="55">
        <v>13.18</v>
      </c>
      <c r="F909" s="55">
        <v>31.25</v>
      </c>
      <c r="G909" s="55">
        <v>150.30000000000001</v>
      </c>
      <c r="H909" s="55" t="e">
        <f t="shared" si="87"/>
        <v>#REF!</v>
      </c>
      <c r="I909" s="55">
        <v>7.78</v>
      </c>
      <c r="J909" s="55">
        <f t="shared" si="84"/>
        <v>740.52755988023932</v>
      </c>
      <c r="K909" s="55">
        <f t="shared" si="85"/>
        <v>20.978298203592811</v>
      </c>
      <c r="L909" s="55">
        <f t="shared" si="86"/>
        <v>49.73989520958083</v>
      </c>
      <c r="M909" s="55">
        <f t="shared" si="83"/>
        <v>20.219818966654906</v>
      </c>
    </row>
    <row r="910" spans="1:13" ht="12.75" x14ac:dyDescent="0.2">
      <c r="A910" s="56">
        <v>1995</v>
      </c>
      <c r="B910" s="56">
        <v>2</v>
      </c>
      <c r="C910" s="67">
        <f t="shared" si="82"/>
        <v>34758</v>
      </c>
      <c r="D910" s="55">
        <v>481.92</v>
      </c>
      <c r="E910" s="55">
        <v>13.18</v>
      </c>
      <c r="F910" s="55">
        <v>31.9</v>
      </c>
      <c r="G910" s="55">
        <v>150.9</v>
      </c>
      <c r="H910" s="55" t="e">
        <f t="shared" si="87"/>
        <v>#REF!</v>
      </c>
      <c r="I910" s="55">
        <v>7.47</v>
      </c>
      <c r="J910" s="55">
        <f t="shared" si="84"/>
        <v>764.01086600397605</v>
      </c>
      <c r="K910" s="55">
        <f t="shared" si="85"/>
        <v>20.894885487077531</v>
      </c>
      <c r="L910" s="55">
        <f t="shared" si="86"/>
        <v>50.572598409542728</v>
      </c>
      <c r="M910" s="55">
        <f t="shared" si="83"/>
        <v>20.803289503077611</v>
      </c>
    </row>
    <row r="911" spans="1:13" ht="12.75" x14ac:dyDescent="0.2">
      <c r="A911" s="56">
        <v>1995</v>
      </c>
      <c r="B911" s="56">
        <v>3</v>
      </c>
      <c r="C911" s="67">
        <f t="shared" si="82"/>
        <v>34789</v>
      </c>
      <c r="D911" s="55">
        <v>493.15</v>
      </c>
      <c r="E911" s="55">
        <v>13.18</v>
      </c>
      <c r="F911" s="55">
        <v>32.549999999999997</v>
      </c>
      <c r="G911" s="55">
        <v>151.4</v>
      </c>
      <c r="H911" s="55" t="e">
        <f t="shared" si="87"/>
        <v>#REF!</v>
      </c>
      <c r="I911" s="55">
        <v>7.2</v>
      </c>
      <c r="J911" s="55">
        <f t="shared" si="84"/>
        <v>779.23237351387036</v>
      </c>
      <c r="K911" s="55">
        <f t="shared" si="85"/>
        <v>20.825879920739759</v>
      </c>
      <c r="L911" s="55">
        <f t="shared" si="86"/>
        <v>51.432654887714648</v>
      </c>
      <c r="M911" s="55">
        <f t="shared" si="83"/>
        <v>21.153464910911765</v>
      </c>
    </row>
    <row r="912" spans="1:13" ht="12.75" x14ac:dyDescent="0.2">
      <c r="A912" s="56">
        <v>1995</v>
      </c>
      <c r="B912" s="56">
        <v>4</v>
      </c>
      <c r="C912" s="67">
        <f t="shared" si="82"/>
        <v>34819</v>
      </c>
      <c r="D912" s="55">
        <v>507.91</v>
      </c>
      <c r="E912" s="55">
        <v>13.2433</v>
      </c>
      <c r="F912" s="55">
        <v>33.176699999999997</v>
      </c>
      <c r="G912" s="55">
        <v>151.9</v>
      </c>
      <c r="H912" s="55" t="e">
        <f t="shared" si="87"/>
        <v>#REF!</v>
      </c>
      <c r="I912" s="55">
        <v>7.06</v>
      </c>
      <c r="J912" s="55">
        <f t="shared" si="84"/>
        <v>799.9131098749175</v>
      </c>
      <c r="K912" s="55">
        <f t="shared" si="85"/>
        <v>20.857020511520734</v>
      </c>
      <c r="L912" s="55">
        <f t="shared" si="86"/>
        <v>52.250353945358768</v>
      </c>
      <c r="M912" s="55">
        <f t="shared" si="83"/>
        <v>21.643481278125787</v>
      </c>
    </row>
    <row r="913" spans="1:13" ht="12.75" x14ac:dyDescent="0.2">
      <c r="A913" s="56">
        <v>1995</v>
      </c>
      <c r="B913" s="56">
        <v>5</v>
      </c>
      <c r="C913" s="67">
        <f t="shared" si="82"/>
        <v>34850</v>
      </c>
      <c r="D913" s="55">
        <v>523.80999999999995</v>
      </c>
      <c r="E913" s="55">
        <v>13.306699999999999</v>
      </c>
      <c r="F913" s="55">
        <v>33.8033</v>
      </c>
      <c r="G913" s="55">
        <v>152.19999999999999</v>
      </c>
      <c r="H913" s="55" t="e">
        <f t="shared" si="87"/>
        <v>#REF!</v>
      </c>
      <c r="I913" s="55">
        <v>6.63</v>
      </c>
      <c r="J913" s="55">
        <f t="shared" si="84"/>
        <v>823.32813725361348</v>
      </c>
      <c r="K913" s="55">
        <f t="shared" si="85"/>
        <v>20.915561986202363</v>
      </c>
      <c r="L913" s="55">
        <f t="shared" si="86"/>
        <v>53.132257921813398</v>
      </c>
      <c r="M913" s="55">
        <f t="shared" si="83"/>
        <v>22.196184901475345</v>
      </c>
    </row>
    <row r="914" spans="1:13" ht="12.75" x14ac:dyDescent="0.2">
      <c r="A914" s="56">
        <v>1995</v>
      </c>
      <c r="B914" s="56">
        <v>6</v>
      </c>
      <c r="C914" s="67">
        <f t="shared" si="82"/>
        <v>34880</v>
      </c>
      <c r="D914" s="55">
        <v>539.35</v>
      </c>
      <c r="E914" s="55">
        <v>13.37</v>
      </c>
      <c r="F914" s="55">
        <v>34.43</v>
      </c>
      <c r="G914" s="55">
        <v>152.5</v>
      </c>
      <c r="H914" s="55" t="e">
        <f t="shared" si="87"/>
        <v>#REF!</v>
      </c>
      <c r="I914" s="55">
        <v>6.17</v>
      </c>
      <c r="J914" s="55">
        <f t="shared" si="84"/>
        <v>846.08630262295071</v>
      </c>
      <c r="K914" s="55">
        <f t="shared" si="85"/>
        <v>20.973716262295078</v>
      </c>
      <c r="L914" s="55">
        <f t="shared" si="86"/>
        <v>54.010848983606543</v>
      </c>
      <c r="M914" s="55">
        <f t="shared" si="83"/>
        <v>22.719129744094793</v>
      </c>
    </row>
    <row r="915" spans="1:13" ht="12.75" x14ac:dyDescent="0.2">
      <c r="A915" s="56">
        <v>1995</v>
      </c>
      <c r="B915" s="56">
        <v>7</v>
      </c>
      <c r="C915" s="67">
        <f t="shared" si="82"/>
        <v>34911</v>
      </c>
      <c r="D915" s="55">
        <v>557.37</v>
      </c>
      <c r="E915" s="55">
        <v>13.44</v>
      </c>
      <c r="F915" s="55">
        <v>34.68</v>
      </c>
      <c r="G915" s="55">
        <v>152.5</v>
      </c>
      <c r="H915" s="55" t="e">
        <f t="shared" si="87"/>
        <v>#REF!</v>
      </c>
      <c r="I915" s="55">
        <v>6.28</v>
      </c>
      <c r="J915" s="55">
        <f t="shared" si="84"/>
        <v>874.35454249180316</v>
      </c>
      <c r="K915" s="55">
        <f t="shared" si="85"/>
        <v>21.08352629508196</v>
      </c>
      <c r="L915" s="55">
        <f t="shared" si="86"/>
        <v>54.403027672131145</v>
      </c>
      <c r="M915" s="55">
        <f t="shared" si="83"/>
        <v>23.377204645150329</v>
      </c>
    </row>
    <row r="916" spans="1:13" ht="12.75" x14ac:dyDescent="0.2">
      <c r="A916" s="56">
        <v>1995</v>
      </c>
      <c r="B916" s="56">
        <v>8</v>
      </c>
      <c r="C916" s="67">
        <f t="shared" si="82"/>
        <v>34942</v>
      </c>
      <c r="D916" s="55">
        <v>559.11</v>
      </c>
      <c r="E916" s="55">
        <v>13.51</v>
      </c>
      <c r="F916" s="55">
        <v>34.93</v>
      </c>
      <c r="G916" s="55">
        <v>152.9</v>
      </c>
      <c r="H916" s="55" t="e">
        <f t="shared" si="87"/>
        <v>#REF!</v>
      </c>
      <c r="I916" s="55">
        <v>6.49</v>
      </c>
      <c r="J916" s="55">
        <f t="shared" si="84"/>
        <v>874.78957612818829</v>
      </c>
      <c r="K916" s="55">
        <f t="shared" si="85"/>
        <v>21.137892674950944</v>
      </c>
      <c r="L916" s="55">
        <f t="shared" si="86"/>
        <v>54.651857226945708</v>
      </c>
      <c r="M916" s="55">
        <f t="shared" si="83"/>
        <v>23.284855574561007</v>
      </c>
    </row>
    <row r="917" spans="1:13" ht="12.75" x14ac:dyDescent="0.2">
      <c r="A917" s="56">
        <v>1995</v>
      </c>
      <c r="B917" s="56">
        <v>9</v>
      </c>
      <c r="C917" s="67">
        <f t="shared" si="82"/>
        <v>34972</v>
      </c>
      <c r="D917" s="55">
        <v>578.77</v>
      </c>
      <c r="E917" s="55">
        <v>13.58</v>
      </c>
      <c r="F917" s="55">
        <v>35.18</v>
      </c>
      <c r="G917" s="55">
        <v>153.19999999999999</v>
      </c>
      <c r="H917" s="55" t="e">
        <f t="shared" si="87"/>
        <v>#REF!</v>
      </c>
      <c r="I917" s="55">
        <v>6.2</v>
      </c>
      <c r="J917" s="55">
        <f t="shared" si="84"/>
        <v>903.77655567885108</v>
      </c>
      <c r="K917" s="55">
        <f t="shared" si="85"/>
        <v>21.20580822454308</v>
      </c>
      <c r="L917" s="55">
        <f t="shared" si="86"/>
        <v>54.935223368146211</v>
      </c>
      <c r="M917" s="55">
        <f t="shared" si="83"/>
        <v>23.94681103930828</v>
      </c>
    </row>
    <row r="918" spans="1:13" ht="12.75" x14ac:dyDescent="0.2">
      <c r="A918" s="56">
        <v>1995</v>
      </c>
      <c r="B918" s="56">
        <v>1</v>
      </c>
      <c r="C918" s="67">
        <f t="shared" si="82"/>
        <v>34730</v>
      </c>
      <c r="D918" s="55">
        <v>582.91999999999996</v>
      </c>
      <c r="E918" s="55">
        <v>13.65</v>
      </c>
      <c r="F918" s="55">
        <v>34.773299999999999</v>
      </c>
      <c r="G918" s="55">
        <v>153.69999999999999</v>
      </c>
      <c r="H918" s="55" t="e">
        <f t="shared" si="87"/>
        <v>#REF!</v>
      </c>
      <c r="I918" s="55">
        <v>6.04</v>
      </c>
      <c r="J918" s="55">
        <f t="shared" si="84"/>
        <v>907.29582745608309</v>
      </c>
      <c r="K918" s="55">
        <f t="shared" si="85"/>
        <v>21.245776512687051</v>
      </c>
      <c r="L918" s="55">
        <f t="shared" si="86"/>
        <v>54.123498931034483</v>
      </c>
      <c r="M918" s="55">
        <f t="shared" si="83"/>
        <v>23.927562322815081</v>
      </c>
    </row>
    <row r="919" spans="1:13" ht="12.75" x14ac:dyDescent="0.2">
      <c r="A919" s="56">
        <v>1995</v>
      </c>
      <c r="B919" s="56">
        <v>11</v>
      </c>
      <c r="C919" s="67">
        <f t="shared" si="82"/>
        <v>35033</v>
      </c>
      <c r="D919" s="55">
        <v>595.53</v>
      </c>
      <c r="E919" s="55">
        <v>13.72</v>
      </c>
      <c r="F919" s="55">
        <v>34.366700000000002</v>
      </c>
      <c r="G919" s="55">
        <v>153.6</v>
      </c>
      <c r="H919" s="55" t="e">
        <f t="shared" si="87"/>
        <v>#REF!</v>
      </c>
      <c r="I919" s="55">
        <v>5.93</v>
      </c>
      <c r="J919" s="55">
        <f t="shared" si="84"/>
        <v>927.52634355468729</v>
      </c>
      <c r="K919" s="55">
        <f t="shared" si="85"/>
        <v>21.368632031249998</v>
      </c>
      <c r="L919" s="55">
        <f t="shared" si="86"/>
        <v>53.525464025390619</v>
      </c>
      <c r="M919" s="55">
        <f t="shared" si="83"/>
        <v>24.348396754123907</v>
      </c>
    </row>
    <row r="920" spans="1:13" ht="12.75" x14ac:dyDescent="0.2">
      <c r="A920" s="56">
        <v>1995</v>
      </c>
      <c r="B920" s="56">
        <v>12</v>
      </c>
      <c r="C920" s="67">
        <f t="shared" si="82"/>
        <v>35064</v>
      </c>
      <c r="D920" s="55">
        <v>614.57000000000005</v>
      </c>
      <c r="E920" s="55">
        <v>13.79</v>
      </c>
      <c r="F920" s="55">
        <v>33.96</v>
      </c>
      <c r="G920" s="55">
        <v>153.5</v>
      </c>
      <c r="H920" s="55" t="e">
        <f t="shared" si="87"/>
        <v>#REF!</v>
      </c>
      <c r="I920" s="55">
        <v>5.71</v>
      </c>
      <c r="J920" s="55">
        <f t="shared" si="84"/>
        <v>957.80434221498354</v>
      </c>
      <c r="K920" s="55">
        <f t="shared" si="85"/>
        <v>21.491647622149834</v>
      </c>
      <c r="L920" s="55">
        <f t="shared" si="86"/>
        <v>52.926494071661232</v>
      </c>
      <c r="M920" s="55">
        <f t="shared" si="83"/>
        <v>25.028209341893039</v>
      </c>
    </row>
    <row r="921" spans="1:13" ht="12.75" x14ac:dyDescent="0.2">
      <c r="A921" s="56">
        <v>1996</v>
      </c>
      <c r="B921" s="56">
        <v>1</v>
      </c>
      <c r="C921" s="67">
        <f t="shared" si="82"/>
        <v>35095</v>
      </c>
      <c r="D921" s="55">
        <v>614.41999999999996</v>
      </c>
      <c r="E921" s="55">
        <v>13.8933</v>
      </c>
      <c r="F921" s="55">
        <v>33.986699999999999</v>
      </c>
      <c r="G921" s="55">
        <v>154.4</v>
      </c>
      <c r="H921" s="55" t="e">
        <f t="shared" si="87"/>
        <v>#REF!</v>
      </c>
      <c r="I921" s="55">
        <v>5.65</v>
      </c>
      <c r="J921" s="55">
        <f t="shared" si="84"/>
        <v>951.98887422279768</v>
      </c>
      <c r="K921" s="55">
        <f t="shared" si="85"/>
        <v>21.52642659132124</v>
      </c>
      <c r="L921" s="55">
        <f t="shared" si="86"/>
        <v>52.659353978626932</v>
      </c>
      <c r="M921" s="55">
        <f t="shared" si="83"/>
        <v>24.7632813767746</v>
      </c>
    </row>
    <row r="922" spans="1:13" ht="12.75" x14ac:dyDescent="0.2">
      <c r="A922" s="56">
        <v>1996</v>
      </c>
      <c r="B922" s="56">
        <v>2</v>
      </c>
      <c r="C922" s="67">
        <f t="shared" si="82"/>
        <v>35124</v>
      </c>
      <c r="D922" s="55">
        <v>649.54</v>
      </c>
      <c r="E922" s="55">
        <v>13.996700000000001</v>
      </c>
      <c r="F922" s="55">
        <v>34.013300000000001</v>
      </c>
      <c r="G922" s="55">
        <v>154.9</v>
      </c>
      <c r="H922" s="55" t="e">
        <f t="shared" si="87"/>
        <v>#REF!</v>
      </c>
      <c r="I922" s="55">
        <v>5.81</v>
      </c>
      <c r="J922" s="55">
        <f t="shared" si="84"/>
        <v>1003.1556143318268</v>
      </c>
      <c r="K922" s="55">
        <f t="shared" si="85"/>
        <v>21.616633597805034</v>
      </c>
      <c r="L922" s="55">
        <f t="shared" si="86"/>
        <v>52.530456718528072</v>
      </c>
      <c r="M922" s="55">
        <f t="shared" si="83"/>
        <v>25.976917884115377</v>
      </c>
    </row>
    <row r="923" spans="1:13" ht="12.75" x14ac:dyDescent="0.2">
      <c r="A923" s="56">
        <v>1996</v>
      </c>
      <c r="B923" s="56">
        <v>3</v>
      </c>
      <c r="C923" s="67">
        <f t="shared" si="82"/>
        <v>35155</v>
      </c>
      <c r="D923" s="55">
        <v>647.07000000000005</v>
      </c>
      <c r="E923" s="55">
        <v>14.1</v>
      </c>
      <c r="F923" s="55">
        <v>34.04</v>
      </c>
      <c r="G923" s="55">
        <v>155.69999999999999</v>
      </c>
      <c r="H923" s="55" t="e">
        <f t="shared" si="87"/>
        <v>#REF!</v>
      </c>
      <c r="I923" s="55">
        <v>6.27</v>
      </c>
      <c r="J923" s="55">
        <f t="shared" si="84"/>
        <v>994.20622369942191</v>
      </c>
      <c r="K923" s="55">
        <f t="shared" si="85"/>
        <v>21.664283236994216</v>
      </c>
      <c r="L923" s="55">
        <f t="shared" si="86"/>
        <v>52.301574566473981</v>
      </c>
      <c r="M923" s="55">
        <f t="shared" si="83"/>
        <v>25.630767634209921</v>
      </c>
    </row>
    <row r="924" spans="1:13" ht="12.75" x14ac:dyDescent="0.2">
      <c r="A924" s="56">
        <v>1996</v>
      </c>
      <c r="B924" s="56">
        <v>4</v>
      </c>
      <c r="C924" s="67">
        <f t="shared" si="82"/>
        <v>35185</v>
      </c>
      <c r="D924" s="55">
        <v>647.16999999999996</v>
      </c>
      <c r="E924" s="55">
        <v>14.156700000000001</v>
      </c>
      <c r="F924" s="55">
        <v>34.33</v>
      </c>
      <c r="G924" s="55">
        <v>156.30000000000001</v>
      </c>
      <c r="H924" s="55" t="e">
        <f t="shared" si="87"/>
        <v>#REF!</v>
      </c>
      <c r="I924" s="55">
        <v>6.51</v>
      </c>
      <c r="J924" s="55">
        <f t="shared" si="84"/>
        <v>990.54275067178469</v>
      </c>
      <c r="K924" s="55">
        <f t="shared" si="85"/>
        <v>21.667902650671781</v>
      </c>
      <c r="L924" s="55">
        <f t="shared" si="86"/>
        <v>52.544667754318603</v>
      </c>
      <c r="M924" s="55">
        <f t="shared" si="83"/>
        <v>25.425030747462667</v>
      </c>
    </row>
    <row r="925" spans="1:13" ht="12.75" x14ac:dyDescent="0.2">
      <c r="A925" s="56">
        <v>1996</v>
      </c>
      <c r="B925" s="56">
        <v>5</v>
      </c>
      <c r="C925" s="67">
        <f t="shared" si="82"/>
        <v>35216</v>
      </c>
      <c r="D925" s="55">
        <v>661.23</v>
      </c>
      <c r="E925" s="55">
        <v>14.2133</v>
      </c>
      <c r="F925" s="55">
        <v>34.619999999999997</v>
      </c>
      <c r="G925" s="55">
        <v>156.6</v>
      </c>
      <c r="H925" s="55" t="e">
        <f t="shared" si="87"/>
        <v>#REF!</v>
      </c>
      <c r="I925" s="55">
        <v>6.74</v>
      </c>
      <c r="J925" s="55">
        <f t="shared" si="84"/>
        <v>1010.1238293103447</v>
      </c>
      <c r="K925" s="55">
        <f t="shared" si="85"/>
        <v>21.712857890804596</v>
      </c>
      <c r="L925" s="55">
        <f t="shared" si="86"/>
        <v>52.887024137931014</v>
      </c>
      <c r="M925" s="55">
        <f t="shared" si="83"/>
        <v>25.814879754823362</v>
      </c>
    </row>
    <row r="926" spans="1:13" ht="12.75" x14ac:dyDescent="0.2">
      <c r="A926" s="56">
        <v>1996</v>
      </c>
      <c r="B926" s="56">
        <v>6</v>
      </c>
      <c r="C926" s="67">
        <f t="shared" si="82"/>
        <v>35246</v>
      </c>
      <c r="D926" s="55">
        <v>668.5</v>
      </c>
      <c r="E926" s="55">
        <v>14.27</v>
      </c>
      <c r="F926" s="55">
        <v>34.909999999999997</v>
      </c>
      <c r="G926" s="55">
        <v>156.69999999999999</v>
      </c>
      <c r="H926" s="55" t="e">
        <f t="shared" si="87"/>
        <v>#REF!</v>
      </c>
      <c r="I926" s="55">
        <v>6.91</v>
      </c>
      <c r="J926" s="55">
        <f t="shared" si="84"/>
        <v>1020.5780887045308</v>
      </c>
      <c r="K926" s="55">
        <f t="shared" si="85"/>
        <v>21.785563688576893</v>
      </c>
      <c r="L926" s="55">
        <f t="shared" si="86"/>
        <v>53.296007594128902</v>
      </c>
      <c r="M926" s="55">
        <f t="shared" si="83"/>
        <v>25.967510735322588</v>
      </c>
    </row>
    <row r="927" spans="1:13" ht="12.75" x14ac:dyDescent="0.2">
      <c r="A927" s="56">
        <v>1996</v>
      </c>
      <c r="B927" s="56">
        <v>7</v>
      </c>
      <c r="C927" s="67">
        <f t="shared" si="82"/>
        <v>35277</v>
      </c>
      <c r="D927" s="55">
        <v>644.07000000000005</v>
      </c>
      <c r="E927" s="55">
        <v>14.4</v>
      </c>
      <c r="F927" s="55">
        <v>35.273299999999999</v>
      </c>
      <c r="G927" s="55">
        <v>157</v>
      </c>
      <c r="H927" s="55" t="e">
        <f t="shared" si="87"/>
        <v>#REF!</v>
      </c>
      <c r="I927" s="55">
        <v>6.87</v>
      </c>
      <c r="J927" s="55">
        <f t="shared" si="84"/>
        <v>981.40268808917176</v>
      </c>
      <c r="K927" s="55">
        <f t="shared" si="85"/>
        <v>21.9420229299363</v>
      </c>
      <c r="L927" s="55">
        <f t="shared" si="86"/>
        <v>53.747747042675151</v>
      </c>
      <c r="M927" s="55">
        <f t="shared" si="83"/>
        <v>24.859209199013062</v>
      </c>
    </row>
    <row r="928" spans="1:13" ht="12.75" x14ac:dyDescent="0.2">
      <c r="A928" s="56">
        <v>1996</v>
      </c>
      <c r="B928" s="56">
        <v>8</v>
      </c>
      <c r="C928" s="67">
        <f t="shared" si="82"/>
        <v>35308</v>
      </c>
      <c r="D928" s="55">
        <v>662.68</v>
      </c>
      <c r="E928" s="55">
        <v>14.53</v>
      </c>
      <c r="F928" s="55">
        <v>35.636699999999998</v>
      </c>
      <c r="G928" s="55">
        <v>157.30000000000001</v>
      </c>
      <c r="H928" s="55" t="e">
        <f t="shared" si="87"/>
        <v>#REF!</v>
      </c>
      <c r="I928" s="55">
        <v>6.64</v>
      </c>
      <c r="J928" s="55">
        <f t="shared" si="84"/>
        <v>1007.8339079465986</v>
      </c>
      <c r="K928" s="55">
        <f t="shared" si="85"/>
        <v>22.097885378258098</v>
      </c>
      <c r="L928" s="55">
        <f t="shared" si="86"/>
        <v>54.197915475524461</v>
      </c>
      <c r="M928" s="55">
        <f t="shared" si="83"/>
        <v>25.413341086948748</v>
      </c>
    </row>
    <row r="929" spans="1:13" ht="12.75" x14ac:dyDescent="0.2">
      <c r="A929" s="56">
        <v>1996</v>
      </c>
      <c r="B929" s="56">
        <v>9</v>
      </c>
      <c r="C929" s="67">
        <f t="shared" si="82"/>
        <v>35338</v>
      </c>
      <c r="D929" s="55">
        <v>674.88</v>
      </c>
      <c r="E929" s="55">
        <v>14.66</v>
      </c>
      <c r="F929" s="55">
        <v>36</v>
      </c>
      <c r="G929" s="55">
        <v>157.80000000000001</v>
      </c>
      <c r="H929" s="55" t="e">
        <f t="shared" si="87"/>
        <v>#REF!</v>
      </c>
      <c r="I929" s="55">
        <v>6.83</v>
      </c>
      <c r="J929" s="55">
        <f t="shared" si="84"/>
        <v>1023.1360425855511</v>
      </c>
      <c r="K929" s="55">
        <f t="shared" si="85"/>
        <v>22.224950190114065</v>
      </c>
      <c r="L929" s="55">
        <f t="shared" si="86"/>
        <v>54.576958174904931</v>
      </c>
      <c r="M929" s="55">
        <f t="shared" si="83"/>
        <v>25.680932266855368</v>
      </c>
    </row>
    <row r="930" spans="1:13" ht="12.75" x14ac:dyDescent="0.2">
      <c r="A930" s="56">
        <v>1996</v>
      </c>
      <c r="B930" s="56">
        <v>1</v>
      </c>
      <c r="C930" s="67">
        <f t="shared" si="82"/>
        <v>35095</v>
      </c>
      <c r="D930" s="55">
        <v>701.46</v>
      </c>
      <c r="E930" s="55">
        <v>14.74</v>
      </c>
      <c r="F930" s="55">
        <v>36.909999999999997</v>
      </c>
      <c r="G930" s="55">
        <v>158.30000000000001</v>
      </c>
      <c r="H930" s="55" t="e">
        <f t="shared" si="87"/>
        <v>#REF!</v>
      </c>
      <c r="I930" s="55">
        <v>6.53</v>
      </c>
      <c r="J930" s="55">
        <f t="shared" si="84"/>
        <v>1060.0731164876815</v>
      </c>
      <c r="K930" s="55">
        <f t="shared" si="85"/>
        <v>22.275650410612755</v>
      </c>
      <c r="L930" s="55">
        <f t="shared" si="86"/>
        <v>55.779800315855958</v>
      </c>
      <c r="M930" s="55">
        <f t="shared" si="83"/>
        <v>26.484306107853701</v>
      </c>
    </row>
    <row r="931" spans="1:13" ht="12.75" x14ac:dyDescent="0.2">
      <c r="A931" s="56">
        <v>1996</v>
      </c>
      <c r="B931" s="56">
        <v>11</v>
      </c>
      <c r="C931" s="67">
        <f t="shared" si="82"/>
        <v>35399</v>
      </c>
      <c r="D931" s="55">
        <v>735.67</v>
      </c>
      <c r="E931" s="55">
        <v>14.82</v>
      </c>
      <c r="F931" s="55">
        <v>37.82</v>
      </c>
      <c r="G931" s="55">
        <v>158.6</v>
      </c>
      <c r="H931" s="55" t="e">
        <f t="shared" si="87"/>
        <v>#REF!</v>
      </c>
      <c r="I931" s="55">
        <v>6.2</v>
      </c>
      <c r="J931" s="55">
        <f t="shared" si="84"/>
        <v>1109.6695991803276</v>
      </c>
      <c r="K931" s="55">
        <f t="shared" si="85"/>
        <v>22.354185245901636</v>
      </c>
      <c r="L931" s="55">
        <f t="shared" si="86"/>
        <v>57.046915384615374</v>
      </c>
      <c r="M931" s="55">
        <f t="shared" si="83"/>
        <v>27.586481013694037</v>
      </c>
    </row>
    <row r="932" spans="1:13" ht="12.75" x14ac:dyDescent="0.2">
      <c r="A932" s="56">
        <v>1996</v>
      </c>
      <c r="B932" s="56">
        <v>12</v>
      </c>
      <c r="C932" s="67">
        <f t="shared" si="82"/>
        <v>35430</v>
      </c>
      <c r="D932" s="55">
        <v>743.25</v>
      </c>
      <c r="E932" s="55">
        <v>14.9</v>
      </c>
      <c r="F932" s="55">
        <v>38.729999999999997</v>
      </c>
      <c r="G932" s="55">
        <v>158.6</v>
      </c>
      <c r="H932" s="55" t="e">
        <f t="shared" si="87"/>
        <v>#REF!</v>
      </c>
      <c r="I932" s="55">
        <v>6.3</v>
      </c>
      <c r="J932" s="55">
        <f t="shared" si="84"/>
        <v>1121.1031163303908</v>
      </c>
      <c r="K932" s="55">
        <f t="shared" si="85"/>
        <v>22.474855611601512</v>
      </c>
      <c r="L932" s="55">
        <f t="shared" si="86"/>
        <v>58.419540794451436</v>
      </c>
      <c r="M932" s="55">
        <f t="shared" si="83"/>
        <v>27.724814914313001</v>
      </c>
    </row>
    <row r="933" spans="1:13" ht="12.75" x14ac:dyDescent="0.2">
      <c r="A933" s="56">
        <v>1997</v>
      </c>
      <c r="B933" s="56">
        <v>1</v>
      </c>
      <c r="C933" s="67">
        <f t="shared" si="82"/>
        <v>35461</v>
      </c>
      <c r="D933" s="55">
        <v>766.22</v>
      </c>
      <c r="E933" s="55">
        <v>14.9533</v>
      </c>
      <c r="F933" s="55">
        <v>39.2333</v>
      </c>
      <c r="G933" s="55">
        <v>159.1</v>
      </c>
      <c r="H933" s="55" t="e">
        <f t="shared" si="87"/>
        <v>#REF!</v>
      </c>
      <c r="I933" s="55">
        <v>6.58</v>
      </c>
      <c r="J933" s="55">
        <f t="shared" si="84"/>
        <v>1152.1184436203644</v>
      </c>
      <c r="K933" s="55">
        <f t="shared" si="85"/>
        <v>22.484368357636704</v>
      </c>
      <c r="L933" s="55">
        <f t="shared" si="86"/>
        <v>58.992728634192325</v>
      </c>
      <c r="M933" s="55">
        <f t="shared" si="83"/>
        <v>28.333753035873762</v>
      </c>
    </row>
    <row r="934" spans="1:13" ht="12.75" x14ac:dyDescent="0.2">
      <c r="A934" s="56">
        <v>1997</v>
      </c>
      <c r="B934" s="56">
        <v>2</v>
      </c>
      <c r="C934" s="67">
        <f t="shared" si="82"/>
        <v>35489</v>
      </c>
      <c r="D934" s="55">
        <v>798.39</v>
      </c>
      <c r="E934" s="55">
        <v>15.0067</v>
      </c>
      <c r="F934" s="55">
        <v>39.736699999999999</v>
      </c>
      <c r="G934" s="55">
        <v>159.6</v>
      </c>
      <c r="H934" s="55" t="e">
        <f t="shared" si="87"/>
        <v>#REF!</v>
      </c>
      <c r="I934" s="55">
        <v>6.42</v>
      </c>
      <c r="J934" s="55">
        <f t="shared" si="84"/>
        <v>1196.729582142857</v>
      </c>
      <c r="K934" s="55">
        <f t="shared" si="85"/>
        <v>22.493971392857141</v>
      </c>
      <c r="L934" s="55">
        <f t="shared" si="86"/>
        <v>59.562474964285705</v>
      </c>
      <c r="M934" s="55">
        <f t="shared" si="83"/>
        <v>29.266541764393391</v>
      </c>
    </row>
    <row r="935" spans="1:13" ht="12.75" x14ac:dyDescent="0.2">
      <c r="A935" s="56">
        <v>1997</v>
      </c>
      <c r="B935" s="56">
        <v>3</v>
      </c>
      <c r="C935" s="67">
        <f t="shared" si="82"/>
        <v>35520</v>
      </c>
      <c r="D935" s="55">
        <v>792.16</v>
      </c>
      <c r="E935" s="55">
        <v>15.06</v>
      </c>
      <c r="F935" s="55">
        <v>40.24</v>
      </c>
      <c r="G935" s="55">
        <v>160</v>
      </c>
      <c r="H935" s="55" t="e">
        <f t="shared" si="87"/>
        <v>#REF!</v>
      </c>
      <c r="I935" s="55">
        <v>6.69</v>
      </c>
      <c r="J935" s="55">
        <f t="shared" si="84"/>
        <v>1184.4227789999998</v>
      </c>
      <c r="K935" s="55">
        <f t="shared" si="85"/>
        <v>22.517429624999998</v>
      </c>
      <c r="L935" s="55">
        <f t="shared" si="86"/>
        <v>60.166093499999988</v>
      </c>
      <c r="M935" s="55">
        <f t="shared" si="83"/>
        <v>28.803346121045102</v>
      </c>
    </row>
    <row r="936" spans="1:13" ht="12.75" x14ac:dyDescent="0.2">
      <c r="A936" s="56">
        <v>1997</v>
      </c>
      <c r="B936" s="56">
        <v>4</v>
      </c>
      <c r="C936" s="67">
        <f t="shared" si="82"/>
        <v>35550</v>
      </c>
      <c r="D936" s="55">
        <v>763.93</v>
      </c>
      <c r="E936" s="55">
        <v>15.093299999999999</v>
      </c>
      <c r="F936" s="55">
        <v>40.343299999999999</v>
      </c>
      <c r="G936" s="55">
        <v>160.19999999999999</v>
      </c>
      <c r="H936" s="55" t="e">
        <f t="shared" si="87"/>
        <v>#REF!</v>
      </c>
      <c r="I936" s="55">
        <v>6.89</v>
      </c>
      <c r="J936" s="55">
        <f t="shared" si="84"/>
        <v>1140.7878275280898</v>
      </c>
      <c r="K936" s="55">
        <f t="shared" si="85"/>
        <v>22.539045353932583</v>
      </c>
      <c r="L936" s="55">
        <f t="shared" si="86"/>
        <v>60.245239174157291</v>
      </c>
      <c r="M936" s="55">
        <f t="shared" si="83"/>
        <v>27.586005570929274</v>
      </c>
    </row>
    <row r="937" spans="1:13" ht="12.75" x14ac:dyDescent="0.2">
      <c r="A937" s="56">
        <v>1997</v>
      </c>
      <c r="B937" s="56">
        <v>5</v>
      </c>
      <c r="C937" s="67">
        <f t="shared" si="82"/>
        <v>35581</v>
      </c>
      <c r="D937" s="55">
        <v>833.09</v>
      </c>
      <c r="E937" s="55">
        <v>15.1267</v>
      </c>
      <c r="F937" s="55">
        <v>40.4467</v>
      </c>
      <c r="G937" s="55">
        <v>160.1</v>
      </c>
      <c r="H937" s="55" t="e">
        <f t="shared" si="87"/>
        <v>#REF!</v>
      </c>
      <c r="I937" s="55">
        <v>6.71</v>
      </c>
      <c r="J937" s="55">
        <f t="shared" si="84"/>
        <v>1244.8425209868831</v>
      </c>
      <c r="K937" s="55">
        <f t="shared" si="85"/>
        <v>22.60303131980012</v>
      </c>
      <c r="L937" s="55">
        <f t="shared" si="86"/>
        <v>60.437374105559023</v>
      </c>
      <c r="M937" s="55">
        <f t="shared" si="83"/>
        <v>29.929273986931591</v>
      </c>
    </row>
    <row r="938" spans="1:13" ht="12.75" x14ac:dyDescent="0.2">
      <c r="A938" s="56">
        <v>1997</v>
      </c>
      <c r="B938" s="56">
        <v>6</v>
      </c>
      <c r="C938" s="67">
        <f t="shared" si="82"/>
        <v>35611</v>
      </c>
      <c r="D938" s="55">
        <v>876.29</v>
      </c>
      <c r="E938" s="55">
        <v>15.16</v>
      </c>
      <c r="F938" s="55">
        <v>40.549999999999997</v>
      </c>
      <c r="G938" s="55">
        <v>160.30000000000001</v>
      </c>
      <c r="H938" s="55" t="e">
        <f t="shared" si="87"/>
        <v>#REF!</v>
      </c>
      <c r="I938" s="55">
        <v>6.49</v>
      </c>
      <c r="J938" s="55">
        <f t="shared" si="84"/>
        <v>1307.7603269494693</v>
      </c>
      <c r="K938" s="55">
        <f t="shared" si="85"/>
        <v>22.624526762320645</v>
      </c>
      <c r="L938" s="55">
        <f t="shared" si="86"/>
        <v>60.516131940112274</v>
      </c>
      <c r="M938" s="55">
        <f t="shared" si="83"/>
        <v>31.25750725508037</v>
      </c>
    </row>
    <row r="939" spans="1:13" ht="12.75" x14ac:dyDescent="0.2">
      <c r="A939" s="56">
        <v>1997</v>
      </c>
      <c r="B939" s="56">
        <v>7</v>
      </c>
      <c r="C939" s="67">
        <f t="shared" si="82"/>
        <v>35642</v>
      </c>
      <c r="D939" s="55">
        <v>925.29</v>
      </c>
      <c r="E939" s="55">
        <v>15.216699999999999</v>
      </c>
      <c r="F939" s="55">
        <v>40.58</v>
      </c>
      <c r="G939" s="55">
        <v>160.5</v>
      </c>
      <c r="H939" s="55" t="e">
        <f t="shared" si="87"/>
        <v>#REF!</v>
      </c>
      <c r="I939" s="55">
        <v>6.22</v>
      </c>
      <c r="J939" s="55">
        <f t="shared" si="84"/>
        <v>1379.1663639252333</v>
      </c>
      <c r="K939" s="55">
        <f t="shared" si="85"/>
        <v>22.680846880373828</v>
      </c>
      <c r="L939" s="55">
        <f t="shared" si="86"/>
        <v>60.485438130841111</v>
      </c>
      <c r="M939" s="55">
        <f t="shared" si="83"/>
        <v>32.767624144174341</v>
      </c>
    </row>
    <row r="940" spans="1:13" ht="12.75" x14ac:dyDescent="0.2">
      <c r="A940" s="56">
        <v>1997</v>
      </c>
      <c r="B940" s="56">
        <v>8</v>
      </c>
      <c r="C940" s="67">
        <f t="shared" si="82"/>
        <v>35673</v>
      </c>
      <c r="D940" s="55">
        <v>927.24</v>
      </c>
      <c r="E940" s="55">
        <v>15.273300000000001</v>
      </c>
      <c r="F940" s="55">
        <v>40.61</v>
      </c>
      <c r="G940" s="55">
        <v>160.80000000000001</v>
      </c>
      <c r="H940" s="55" t="e">
        <f t="shared" si="87"/>
        <v>#REF!</v>
      </c>
      <c r="I940" s="55">
        <v>6.3</v>
      </c>
      <c r="J940" s="55">
        <f t="shared" si="84"/>
        <v>1379.4943902985071</v>
      </c>
      <c r="K940" s="55">
        <f t="shared" si="85"/>
        <v>22.722738095149246</v>
      </c>
      <c r="L940" s="55">
        <f t="shared" si="86"/>
        <v>60.417224440298497</v>
      </c>
      <c r="M940" s="55">
        <f t="shared" si="83"/>
        <v>32.587258879653199</v>
      </c>
    </row>
    <row r="941" spans="1:13" ht="12.75" x14ac:dyDescent="0.2">
      <c r="A941" s="56">
        <v>1997</v>
      </c>
      <c r="B941" s="56">
        <v>9</v>
      </c>
      <c r="C941" s="67">
        <f t="shared" si="82"/>
        <v>35703</v>
      </c>
      <c r="D941" s="55">
        <v>937.02</v>
      </c>
      <c r="E941" s="55">
        <v>15.33</v>
      </c>
      <c r="F941" s="55">
        <v>40.64</v>
      </c>
      <c r="G941" s="55">
        <v>161.19999999999999</v>
      </c>
      <c r="H941" s="55" t="e">
        <f t="shared" si="87"/>
        <v>#REF!</v>
      </c>
      <c r="I941" s="55">
        <v>6.21</v>
      </c>
      <c r="J941" s="55">
        <f t="shared" si="84"/>
        <v>1390.5853447890818</v>
      </c>
      <c r="K941" s="55">
        <f t="shared" si="85"/>
        <v>22.750499813895779</v>
      </c>
      <c r="L941" s="55">
        <f t="shared" si="86"/>
        <v>60.311827295285354</v>
      </c>
      <c r="M941" s="55">
        <f t="shared" si="83"/>
        <v>32.667553729588498</v>
      </c>
    </row>
    <row r="942" spans="1:13" ht="12.75" x14ac:dyDescent="0.2">
      <c r="A942" s="56">
        <v>1997</v>
      </c>
      <c r="B942" s="56">
        <v>1</v>
      </c>
      <c r="C942" s="67">
        <f t="shared" si="82"/>
        <v>35461</v>
      </c>
      <c r="D942" s="55">
        <v>951.16</v>
      </c>
      <c r="E942" s="55">
        <v>15.386699999999999</v>
      </c>
      <c r="F942" s="55">
        <v>40.333300000000001</v>
      </c>
      <c r="G942" s="55">
        <v>161.6</v>
      </c>
      <c r="H942" s="55" t="e">
        <f t="shared" si="87"/>
        <v>#REF!</v>
      </c>
      <c r="I942" s="55">
        <v>6.03</v>
      </c>
      <c r="J942" s="55">
        <f t="shared" si="84"/>
        <v>1408.0758393564354</v>
      </c>
      <c r="K942" s="55">
        <f t="shared" si="85"/>
        <v>22.778124098391086</v>
      </c>
      <c r="L942" s="55">
        <f t="shared" si="86"/>
        <v>59.708508822400979</v>
      </c>
      <c r="M942" s="55">
        <f t="shared" si="83"/>
        <v>32.90247235045674</v>
      </c>
    </row>
    <row r="943" spans="1:13" ht="12.75" x14ac:dyDescent="0.2">
      <c r="A943" s="56">
        <v>1997</v>
      </c>
      <c r="B943" s="56">
        <v>11</v>
      </c>
      <c r="C943" s="67">
        <f t="shared" si="82"/>
        <v>35764</v>
      </c>
      <c r="D943" s="55">
        <v>938.92</v>
      </c>
      <c r="E943" s="55">
        <v>15.443300000000001</v>
      </c>
      <c r="F943" s="55">
        <v>40.026699999999998</v>
      </c>
      <c r="G943" s="55">
        <v>161.5</v>
      </c>
      <c r="H943" s="55" t="e">
        <f t="shared" si="87"/>
        <v>#REF!</v>
      </c>
      <c r="I943" s="55">
        <v>5.88</v>
      </c>
      <c r="J943" s="55">
        <f t="shared" si="84"/>
        <v>1390.8166729411762</v>
      </c>
      <c r="K943" s="55">
        <f t="shared" si="85"/>
        <v>22.876069447058821</v>
      </c>
      <c r="L943" s="55">
        <f t="shared" si="86"/>
        <v>59.291315258823516</v>
      </c>
      <c r="M943" s="55">
        <f t="shared" si="83"/>
        <v>32.33755321602905</v>
      </c>
    </row>
    <row r="944" spans="1:13" ht="12.75" x14ac:dyDescent="0.2">
      <c r="A944" s="56">
        <v>1997</v>
      </c>
      <c r="B944" s="56">
        <v>12</v>
      </c>
      <c r="C944" s="67">
        <f t="shared" si="82"/>
        <v>35795</v>
      </c>
      <c r="D944" s="55">
        <v>962.37</v>
      </c>
      <c r="E944" s="55">
        <v>15.5</v>
      </c>
      <c r="F944" s="55">
        <v>39.72</v>
      </c>
      <c r="G944" s="55">
        <v>161.30000000000001</v>
      </c>
      <c r="H944" s="55" t="e">
        <f t="shared" si="87"/>
        <v>#REF!</v>
      </c>
      <c r="I944" s="55">
        <v>5.81</v>
      </c>
      <c r="J944" s="55">
        <f t="shared" si="84"/>
        <v>1427.3205996900181</v>
      </c>
      <c r="K944" s="55">
        <f t="shared" si="85"/>
        <v>22.988527588344692</v>
      </c>
      <c r="L944" s="55">
        <f t="shared" si="86"/>
        <v>58.909955858648473</v>
      </c>
      <c r="M944" s="55">
        <f t="shared" si="83"/>
        <v>33.031757646290416</v>
      </c>
    </row>
    <row r="945" spans="1:13" ht="12.75" x14ac:dyDescent="0.2">
      <c r="A945" s="56">
        <v>1998</v>
      </c>
      <c r="B945" s="56">
        <v>1</v>
      </c>
      <c r="C945" s="67">
        <f t="shared" si="82"/>
        <v>35826</v>
      </c>
      <c r="D945" s="55">
        <v>963.36</v>
      </c>
      <c r="E945" s="55">
        <v>15.55</v>
      </c>
      <c r="F945" s="55">
        <v>39.659999999999997</v>
      </c>
      <c r="G945" s="55">
        <v>161.6</v>
      </c>
      <c r="H945" s="55" t="e">
        <f t="shared" si="87"/>
        <v>#REF!</v>
      </c>
      <c r="I945" s="55">
        <v>5.54</v>
      </c>
      <c r="J945" s="55">
        <f t="shared" si="84"/>
        <v>1426.1364445544552</v>
      </c>
      <c r="K945" s="55">
        <f t="shared" si="85"/>
        <v>23.019869740099008</v>
      </c>
      <c r="L945" s="55">
        <f t="shared" si="86"/>
        <v>58.711770668316809</v>
      </c>
      <c r="M945" s="55">
        <f t="shared" si="83"/>
        <v>32.860927821801425</v>
      </c>
    </row>
    <row r="946" spans="1:13" ht="12.75" x14ac:dyDescent="0.2">
      <c r="A946" s="56">
        <v>1998</v>
      </c>
      <c r="B946" s="56">
        <v>2</v>
      </c>
      <c r="C946" s="67">
        <f t="shared" si="82"/>
        <v>35854</v>
      </c>
      <c r="D946" s="55">
        <v>1023.74</v>
      </c>
      <c r="E946" s="55">
        <v>15.6</v>
      </c>
      <c r="F946" s="55">
        <v>39.6</v>
      </c>
      <c r="G946" s="55">
        <v>161.9</v>
      </c>
      <c r="H946" s="55" t="e">
        <f t="shared" si="87"/>
        <v>#REF!</v>
      </c>
      <c r="I946" s="55">
        <v>5.57</v>
      </c>
      <c r="J946" s="55">
        <f t="shared" si="84"/>
        <v>1512.7133814700428</v>
      </c>
      <c r="K946" s="55">
        <f t="shared" si="85"/>
        <v>23.05109573810994</v>
      </c>
      <c r="L946" s="55">
        <f t="shared" si="86"/>
        <v>58.514319950586767</v>
      </c>
      <c r="M946" s="55">
        <f t="shared" si="83"/>
        <v>34.710686974799174</v>
      </c>
    </row>
    <row r="947" spans="1:13" ht="12.75" x14ac:dyDescent="0.2">
      <c r="A947" s="56">
        <v>1998</v>
      </c>
      <c r="B947" s="56">
        <v>3</v>
      </c>
      <c r="C947" s="67">
        <f t="shared" si="82"/>
        <v>35885</v>
      </c>
      <c r="D947" s="55">
        <v>1076.83</v>
      </c>
      <c r="E947" s="55">
        <v>15.65</v>
      </c>
      <c r="F947" s="55">
        <v>39.54</v>
      </c>
      <c r="G947" s="55">
        <v>162.19999999999999</v>
      </c>
      <c r="H947" s="55" t="e">
        <f t="shared" si="87"/>
        <v>#REF!</v>
      </c>
      <c r="I947" s="55">
        <v>5.65</v>
      </c>
      <c r="J947" s="55">
        <f t="shared" si="84"/>
        <v>1588.2180275585692</v>
      </c>
      <c r="K947" s="55">
        <f t="shared" si="85"/>
        <v>23.082206226880391</v>
      </c>
      <c r="L947" s="55">
        <f t="shared" si="86"/>
        <v>58.317599630086299</v>
      </c>
      <c r="M947" s="55">
        <f t="shared" si="83"/>
        <v>36.297978872819947</v>
      </c>
    </row>
    <row r="948" spans="1:13" ht="12.75" x14ac:dyDescent="0.2">
      <c r="A948" s="56">
        <v>1998</v>
      </c>
      <c r="B948" s="56">
        <v>4</v>
      </c>
      <c r="C948" s="67">
        <f t="shared" si="82"/>
        <v>35915</v>
      </c>
      <c r="D948" s="55">
        <v>1112.2</v>
      </c>
      <c r="E948" s="55">
        <v>15.75</v>
      </c>
      <c r="F948" s="55">
        <v>39.35</v>
      </c>
      <c r="G948" s="55">
        <v>162.5</v>
      </c>
      <c r="H948" s="55" t="e">
        <f t="shared" si="87"/>
        <v>#REF!</v>
      </c>
      <c r="I948" s="55">
        <v>5.64</v>
      </c>
      <c r="J948" s="55">
        <f t="shared" si="84"/>
        <v>1637.3568849230764</v>
      </c>
      <c r="K948" s="55">
        <f t="shared" si="85"/>
        <v>23.186810769230767</v>
      </c>
      <c r="L948" s="55">
        <f t="shared" si="86"/>
        <v>57.930222461538449</v>
      </c>
      <c r="M948" s="55">
        <f t="shared" si="83"/>
        <v>37.278009434117365</v>
      </c>
    </row>
    <row r="949" spans="1:13" ht="12.75" x14ac:dyDescent="0.2">
      <c r="A949" s="56">
        <v>1998</v>
      </c>
      <c r="B949" s="56">
        <v>5</v>
      </c>
      <c r="C949" s="67">
        <f t="shared" si="82"/>
        <v>35946</v>
      </c>
      <c r="D949" s="55">
        <v>1108.42</v>
      </c>
      <c r="E949" s="55">
        <v>15.85</v>
      </c>
      <c r="F949" s="55">
        <v>39.159999999999997</v>
      </c>
      <c r="G949" s="55">
        <v>162.80000000000001</v>
      </c>
      <c r="H949" s="55" t="e">
        <f t="shared" si="87"/>
        <v>#REF!</v>
      </c>
      <c r="I949" s="55">
        <v>5.65</v>
      </c>
      <c r="J949" s="55">
        <f t="shared" si="84"/>
        <v>1628.7850625307121</v>
      </c>
      <c r="K949" s="55">
        <f t="shared" si="85"/>
        <v>23.291029791154784</v>
      </c>
      <c r="L949" s="55">
        <f t="shared" si="86"/>
        <v>57.544272972972948</v>
      </c>
      <c r="M949" s="55">
        <f t="shared" si="83"/>
        <v>36.957661069461601</v>
      </c>
    </row>
    <row r="950" spans="1:13" ht="12.75" x14ac:dyDescent="0.2">
      <c r="A950" s="56">
        <v>1998</v>
      </c>
      <c r="B950" s="56">
        <v>6</v>
      </c>
      <c r="C950" s="67">
        <f t="shared" si="82"/>
        <v>35976</v>
      </c>
      <c r="D950" s="55">
        <v>1108.3900000000001</v>
      </c>
      <c r="E950" s="55">
        <v>15.95</v>
      </c>
      <c r="F950" s="55">
        <v>38.97</v>
      </c>
      <c r="G950" s="55">
        <v>163</v>
      </c>
      <c r="H950" s="55" t="e">
        <f t="shared" si="87"/>
        <v>#REF!</v>
      </c>
      <c r="I950" s="55">
        <v>5.5</v>
      </c>
      <c r="J950" s="55">
        <f t="shared" si="84"/>
        <v>1626.7425233742331</v>
      </c>
      <c r="K950" s="55">
        <f t="shared" si="85"/>
        <v>23.409218098159503</v>
      </c>
      <c r="L950" s="55">
        <f t="shared" si="86"/>
        <v>57.194810613496919</v>
      </c>
      <c r="M950" s="55">
        <f t="shared" si="83"/>
        <v>36.803348479097025</v>
      </c>
    </row>
    <row r="951" spans="1:13" ht="12.75" x14ac:dyDescent="0.2">
      <c r="A951" s="56">
        <v>1998</v>
      </c>
      <c r="B951" s="56">
        <v>7</v>
      </c>
      <c r="C951" s="67">
        <f t="shared" si="82"/>
        <v>36007</v>
      </c>
      <c r="D951" s="55">
        <v>1156.58</v>
      </c>
      <c r="E951" s="55">
        <v>16.0167</v>
      </c>
      <c r="F951" s="55">
        <v>38.676699999999997</v>
      </c>
      <c r="G951" s="55">
        <v>163.19999999999999</v>
      </c>
      <c r="H951" s="55" t="e">
        <f t="shared" si="87"/>
        <v>#REF!</v>
      </c>
      <c r="I951" s="55">
        <v>5.46</v>
      </c>
      <c r="J951" s="55">
        <f t="shared" si="84"/>
        <v>1695.3889511029408</v>
      </c>
      <c r="K951" s="55">
        <f t="shared" si="85"/>
        <v>23.478303457720585</v>
      </c>
      <c r="L951" s="55">
        <f t="shared" si="86"/>
        <v>56.694781031249981</v>
      </c>
      <c r="M951" s="55">
        <f t="shared" si="83"/>
        <v>38.26073914698334</v>
      </c>
    </row>
    <row r="952" spans="1:13" ht="12.75" x14ac:dyDescent="0.2">
      <c r="A952" s="56">
        <v>1998</v>
      </c>
      <c r="B952" s="56">
        <v>8</v>
      </c>
      <c r="C952" s="67">
        <f t="shared" si="82"/>
        <v>36038</v>
      </c>
      <c r="D952" s="55">
        <v>1074.6199999999999</v>
      </c>
      <c r="E952" s="55">
        <v>16.083300000000001</v>
      </c>
      <c r="F952" s="55">
        <v>38.383299999999998</v>
      </c>
      <c r="G952" s="55">
        <v>163.4</v>
      </c>
      <c r="H952" s="55" t="e">
        <f t="shared" si="87"/>
        <v>#REF!</v>
      </c>
      <c r="I952" s="55">
        <v>5.34</v>
      </c>
      <c r="J952" s="55">
        <f t="shared" si="84"/>
        <v>1573.3186534883716</v>
      </c>
      <c r="K952" s="55">
        <f t="shared" si="85"/>
        <v>23.547073290697671</v>
      </c>
      <c r="L952" s="55">
        <f t="shared" si="86"/>
        <v>56.195829104651146</v>
      </c>
      <c r="M952" s="55">
        <f t="shared" si="83"/>
        <v>35.424411656992746</v>
      </c>
    </row>
    <row r="953" spans="1:13" ht="12.75" x14ac:dyDescent="0.2">
      <c r="A953" s="56">
        <v>1998</v>
      </c>
      <c r="B953" s="56">
        <v>9</v>
      </c>
      <c r="C953" s="67">
        <f t="shared" si="82"/>
        <v>36068</v>
      </c>
      <c r="D953" s="55">
        <v>1020.64</v>
      </c>
      <c r="E953" s="55">
        <v>16.149999999999999</v>
      </c>
      <c r="F953" s="55">
        <v>38.090000000000003</v>
      </c>
      <c r="G953" s="55">
        <v>163.6</v>
      </c>
      <c r="H953" s="55" t="e">
        <f t="shared" si="87"/>
        <v>#REF!</v>
      </c>
      <c r="I953" s="55">
        <v>4.8099999999999996</v>
      </c>
      <c r="J953" s="55">
        <f t="shared" si="84"/>
        <v>1492.4614092909533</v>
      </c>
      <c r="K953" s="55">
        <f t="shared" si="85"/>
        <v>23.615821210268944</v>
      </c>
      <c r="L953" s="55">
        <f t="shared" si="86"/>
        <v>55.698243337408307</v>
      </c>
      <c r="M953" s="55">
        <f t="shared" si="83"/>
        <v>33.533311653087978</v>
      </c>
    </row>
    <row r="954" spans="1:13" ht="12.75" x14ac:dyDescent="0.2">
      <c r="A954" s="56">
        <v>1998</v>
      </c>
      <c r="B954" s="56">
        <v>1</v>
      </c>
      <c r="C954" s="67">
        <f t="shared" si="82"/>
        <v>35826</v>
      </c>
      <c r="D954" s="55">
        <v>1032.47</v>
      </c>
      <c r="E954" s="55">
        <v>16.166699999999999</v>
      </c>
      <c r="F954" s="55">
        <v>37.963299999999997</v>
      </c>
      <c r="G954" s="55">
        <v>164</v>
      </c>
      <c r="H954" s="55" t="e">
        <f t="shared" si="87"/>
        <v>#REF!</v>
      </c>
      <c r="I954" s="55">
        <v>4.53</v>
      </c>
      <c r="J954" s="55">
        <f t="shared" si="84"/>
        <v>1506.0778392073169</v>
      </c>
      <c r="K954" s="55">
        <f t="shared" si="85"/>
        <v>23.582582160365849</v>
      </c>
      <c r="L954" s="55">
        <f t="shared" si="86"/>
        <v>55.377574973780476</v>
      </c>
      <c r="M954" s="55">
        <f t="shared" si="83"/>
        <v>33.774062553056396</v>
      </c>
    </row>
    <row r="955" spans="1:13" ht="12.75" x14ac:dyDescent="0.2">
      <c r="A955" s="56">
        <v>1998</v>
      </c>
      <c r="B955" s="56">
        <v>11</v>
      </c>
      <c r="C955" s="67">
        <f t="shared" si="82"/>
        <v>36129</v>
      </c>
      <c r="D955" s="55">
        <v>1144.43</v>
      </c>
      <c r="E955" s="55">
        <v>16.183299999999999</v>
      </c>
      <c r="F955" s="55">
        <v>37.8367</v>
      </c>
      <c r="G955" s="55">
        <v>164</v>
      </c>
      <c r="H955" s="55" t="e">
        <f t="shared" si="87"/>
        <v>#REF!</v>
      </c>
      <c r="I955" s="55">
        <v>4.83</v>
      </c>
      <c r="J955" s="55">
        <f t="shared" si="84"/>
        <v>1669.3953931097558</v>
      </c>
      <c r="K955" s="55">
        <f t="shared" si="85"/>
        <v>23.606796803048777</v>
      </c>
      <c r="L955" s="55">
        <f t="shared" si="86"/>
        <v>55.192901855487804</v>
      </c>
      <c r="M955" s="55">
        <f t="shared" si="83"/>
        <v>37.370451874617778</v>
      </c>
    </row>
    <row r="956" spans="1:13" ht="12.75" x14ac:dyDescent="0.2">
      <c r="A956" s="56">
        <v>1998</v>
      </c>
      <c r="B956" s="56">
        <v>12</v>
      </c>
      <c r="C956" s="67">
        <f t="shared" si="82"/>
        <v>36160</v>
      </c>
      <c r="D956" s="55">
        <v>1190.05</v>
      </c>
      <c r="E956" s="55">
        <v>16.2</v>
      </c>
      <c r="F956" s="55">
        <v>37.71</v>
      </c>
      <c r="G956" s="55">
        <v>163.9</v>
      </c>
      <c r="H956" s="55" t="e">
        <f t="shared" si="87"/>
        <v>#REF!</v>
      </c>
      <c r="I956" s="55">
        <v>4.6500000000000004</v>
      </c>
      <c r="J956" s="55">
        <f t="shared" si="84"/>
        <v>1737.0010460646733</v>
      </c>
      <c r="K956" s="55">
        <f t="shared" si="85"/>
        <v>23.645575350823666</v>
      </c>
      <c r="L956" s="55">
        <f t="shared" si="86"/>
        <v>55.04164484441732</v>
      </c>
      <c r="M956" s="55">
        <f t="shared" si="83"/>
        <v>38.821374156254464</v>
      </c>
    </row>
    <row r="957" spans="1:13" ht="12.75" x14ac:dyDescent="0.2">
      <c r="A957" s="56">
        <v>1999</v>
      </c>
      <c r="B957" s="56">
        <v>1</v>
      </c>
      <c r="C957" s="67">
        <f t="shared" si="82"/>
        <v>36191</v>
      </c>
      <c r="D957" s="55">
        <v>1248.77</v>
      </c>
      <c r="E957" s="55">
        <v>16.283333330000001</v>
      </c>
      <c r="F957" s="55">
        <v>37.933333330000004</v>
      </c>
      <c r="G957" s="55">
        <v>164.3</v>
      </c>
      <c r="H957" s="55" t="e">
        <f t="shared" si="87"/>
        <v>#REF!</v>
      </c>
      <c r="I957" s="55">
        <v>4.72</v>
      </c>
      <c r="J957" s="55">
        <f t="shared" si="84"/>
        <v>1818.2714444917826</v>
      </c>
      <c r="K957" s="55">
        <f t="shared" si="85"/>
        <v>23.709346008536635</v>
      </c>
      <c r="L957" s="55">
        <f t="shared" si="86"/>
        <v>55.23282653196938</v>
      </c>
      <c r="M957" s="55">
        <f t="shared" si="83"/>
        <v>40.578254936432153</v>
      </c>
    </row>
    <row r="958" spans="1:13" ht="12.75" x14ac:dyDescent="0.2">
      <c r="A958" s="56">
        <v>1999</v>
      </c>
      <c r="B958" s="56">
        <v>2</v>
      </c>
      <c r="C958" s="67">
        <f t="shared" ref="C958:C1021" si="88">EOMONTH(DATE(A958,B958,1),0)</f>
        <v>36219</v>
      </c>
      <c r="D958" s="55">
        <v>1246.58</v>
      </c>
      <c r="E958" s="55">
        <v>16.366666670000001</v>
      </c>
      <c r="F958" s="55">
        <v>38.15666667</v>
      </c>
      <c r="G958" s="55">
        <v>164.5</v>
      </c>
      <c r="H958" s="55" t="e">
        <f t="shared" si="87"/>
        <v>#REF!</v>
      </c>
      <c r="I958" s="55">
        <v>5</v>
      </c>
      <c r="J958" s="55">
        <f t="shared" si="84"/>
        <v>1812.8759077203642</v>
      </c>
      <c r="K958" s="55">
        <f t="shared" si="85"/>
        <v>23.801710035242731</v>
      </c>
      <c r="L958" s="55">
        <f t="shared" si="86"/>
        <v>55.490463287522353</v>
      </c>
      <c r="M958" s="55">
        <f t="shared" si="83"/>
        <v>40.401449035811254</v>
      </c>
    </row>
    <row r="959" spans="1:13" ht="12.75" x14ac:dyDescent="0.2">
      <c r="A959" s="56">
        <v>1999</v>
      </c>
      <c r="B959" s="56">
        <v>3</v>
      </c>
      <c r="C959" s="67">
        <f t="shared" si="88"/>
        <v>36250</v>
      </c>
      <c r="D959" s="55">
        <v>1281.6600000000001</v>
      </c>
      <c r="E959" s="55">
        <v>16.45</v>
      </c>
      <c r="F959" s="55">
        <v>38.380000000000003</v>
      </c>
      <c r="G959" s="55">
        <v>165</v>
      </c>
      <c r="H959" s="55" t="e">
        <f t="shared" si="87"/>
        <v>#REF!</v>
      </c>
      <c r="I959" s="55">
        <v>5.23</v>
      </c>
      <c r="J959" s="55">
        <f t="shared" si="84"/>
        <v>1858.2438796363633</v>
      </c>
      <c r="K959" s="55">
        <f t="shared" si="85"/>
        <v>23.85040636363636</v>
      </c>
      <c r="L959" s="55">
        <f t="shared" si="86"/>
        <v>55.646115272727258</v>
      </c>
      <c r="M959" s="55">
        <f t="shared" si="83"/>
        <v>41.357422202142878</v>
      </c>
    </row>
    <row r="960" spans="1:13" ht="12.75" x14ac:dyDescent="0.2">
      <c r="A960" s="56">
        <v>1999</v>
      </c>
      <c r="B960" s="56">
        <v>4</v>
      </c>
      <c r="C960" s="67">
        <f t="shared" si="88"/>
        <v>36280</v>
      </c>
      <c r="D960" s="55">
        <v>1334.76</v>
      </c>
      <c r="E960" s="55">
        <f>E959*2/3+E962/3</f>
        <v>16.37</v>
      </c>
      <c r="F960" s="55">
        <v>39.26</v>
      </c>
      <c r="G960" s="55">
        <v>166.2</v>
      </c>
      <c r="H960" s="55" t="e">
        <f t="shared" si="87"/>
        <v>#REF!</v>
      </c>
      <c r="I960" s="55">
        <v>5.18</v>
      </c>
      <c r="J960" s="55">
        <f t="shared" si="84"/>
        <v>1921.2593263537904</v>
      </c>
      <c r="K960" s="55">
        <f t="shared" si="85"/>
        <v>23.56304891696751</v>
      </c>
      <c r="L960" s="55">
        <f t="shared" si="86"/>
        <v>56.511014079422374</v>
      </c>
      <c r="M960" s="55">
        <f t="shared" si="83"/>
        <v>42.705869357337043</v>
      </c>
    </row>
    <row r="961" spans="1:13" ht="12.75" x14ac:dyDescent="0.2">
      <c r="A961" s="56">
        <v>1999</v>
      </c>
      <c r="B961" s="56">
        <v>5</v>
      </c>
      <c r="C961" s="67">
        <f t="shared" si="88"/>
        <v>36311</v>
      </c>
      <c r="D961" s="55">
        <v>1332.07</v>
      </c>
      <c r="E961" s="55">
        <f>E959/3+E962*2/3</f>
        <v>16.29</v>
      </c>
      <c r="F961" s="55">
        <v>40.14</v>
      </c>
      <c r="G961" s="55">
        <v>166.2</v>
      </c>
      <c r="H961" s="55" t="e">
        <f t="shared" si="87"/>
        <v>#REF!</v>
      </c>
      <c r="I961" s="55">
        <v>5.54</v>
      </c>
      <c r="J961" s="55">
        <f t="shared" si="84"/>
        <v>1917.3873287003605</v>
      </c>
      <c r="K961" s="55">
        <f t="shared" si="85"/>
        <v>23.447896570397109</v>
      </c>
      <c r="L961" s="55">
        <f t="shared" si="86"/>
        <v>57.777689891696745</v>
      </c>
      <c r="M961" s="55">
        <f t="shared" ref="M961:M1024" si="89">J961/AVERAGE(L841:L960)</f>
        <v>42.558029878411524</v>
      </c>
    </row>
    <row r="962" spans="1:13" ht="12.75" x14ac:dyDescent="0.2">
      <c r="A962" s="56">
        <v>1999</v>
      </c>
      <c r="B962" s="56">
        <v>6</v>
      </c>
      <c r="C962" s="67">
        <f t="shared" si="88"/>
        <v>36341</v>
      </c>
      <c r="D962" s="55">
        <v>1322.55</v>
      </c>
      <c r="E962" s="55">
        <v>16.21</v>
      </c>
      <c r="F962" s="55">
        <v>41.02</v>
      </c>
      <c r="G962" s="55">
        <v>166.2</v>
      </c>
      <c r="H962" s="55" t="e">
        <f t="shared" si="87"/>
        <v>#REF!</v>
      </c>
      <c r="I962" s="55">
        <v>5.9</v>
      </c>
      <c r="J962" s="55">
        <f t="shared" si="84"/>
        <v>1903.6841994584834</v>
      </c>
      <c r="K962" s="55">
        <f t="shared" si="85"/>
        <v>23.332744223826715</v>
      </c>
      <c r="L962" s="55">
        <f t="shared" si="86"/>
        <v>59.044365703971117</v>
      </c>
      <c r="M962" s="55">
        <f t="shared" si="89"/>
        <v>42.182014843949773</v>
      </c>
    </row>
    <row r="963" spans="1:13" ht="12.75" x14ac:dyDescent="0.2">
      <c r="A963" s="56">
        <v>1999</v>
      </c>
      <c r="B963" s="56">
        <v>7</v>
      </c>
      <c r="C963" s="67">
        <f t="shared" si="88"/>
        <v>36372</v>
      </c>
      <c r="D963" s="55">
        <v>1380.99</v>
      </c>
      <c r="E963" s="55">
        <f>E962*2/3+E965/3</f>
        <v>16.293333333333333</v>
      </c>
      <c r="F963" s="55">
        <v>42</v>
      </c>
      <c r="G963" s="55">
        <v>166.7</v>
      </c>
      <c r="H963" s="55" t="e">
        <f t="shared" si="87"/>
        <v>#REF!</v>
      </c>
      <c r="I963" s="55">
        <v>5.79</v>
      </c>
      <c r="J963" s="55">
        <f t="shared" si="84"/>
        <v>1981.8407721055787</v>
      </c>
      <c r="K963" s="55">
        <f t="shared" si="85"/>
        <v>23.382350569886018</v>
      </c>
      <c r="L963" s="55">
        <f t="shared" si="86"/>
        <v>60.273653269346127</v>
      </c>
      <c r="M963" s="55">
        <f t="shared" si="89"/>
        <v>43.829424543233934</v>
      </c>
    </row>
    <row r="964" spans="1:13" ht="12.75" x14ac:dyDescent="0.2">
      <c r="A964" s="56">
        <v>1999</v>
      </c>
      <c r="B964" s="56">
        <v>8</v>
      </c>
      <c r="C964" s="67">
        <f t="shared" si="88"/>
        <v>36403</v>
      </c>
      <c r="D964" s="55">
        <v>1327.49</v>
      </c>
      <c r="E964" s="55">
        <f>E962/3+E965*2/3</f>
        <v>16.376666666666669</v>
      </c>
      <c r="F964" s="55">
        <v>42.98</v>
      </c>
      <c r="G964" s="55">
        <v>167.1</v>
      </c>
      <c r="H964" s="55" t="e">
        <f t="shared" si="87"/>
        <v>#REF!</v>
      </c>
      <c r="I964" s="55">
        <v>5.94</v>
      </c>
      <c r="J964" s="55">
        <f t="shared" si="84"/>
        <v>1900.5033226211847</v>
      </c>
      <c r="K964" s="55">
        <f t="shared" si="85"/>
        <v>23.44568276481149</v>
      </c>
      <c r="L964" s="55">
        <f t="shared" si="86"/>
        <v>61.532390305206448</v>
      </c>
      <c r="M964" s="55">
        <f t="shared" si="89"/>
        <v>41.932037484384651</v>
      </c>
    </row>
    <row r="965" spans="1:13" ht="12.75" x14ac:dyDescent="0.2">
      <c r="A965" s="56">
        <v>1999</v>
      </c>
      <c r="B965" s="56">
        <v>9</v>
      </c>
      <c r="C965" s="67">
        <f t="shared" si="88"/>
        <v>36433</v>
      </c>
      <c r="D965" s="55">
        <v>1318.17</v>
      </c>
      <c r="E965" s="55">
        <v>16.46</v>
      </c>
      <c r="F965" s="55">
        <v>43.96</v>
      </c>
      <c r="G965" s="55">
        <v>167.9</v>
      </c>
      <c r="H965" s="55" t="e">
        <f t="shared" si="87"/>
        <v>#REF!</v>
      </c>
      <c r="I965" s="55">
        <v>5.92</v>
      </c>
      <c r="J965" s="55">
        <f t="shared" si="84"/>
        <v>1878.168498689696</v>
      </c>
      <c r="K965" s="55">
        <f t="shared" si="85"/>
        <v>23.452706015485404</v>
      </c>
      <c r="L965" s="55">
        <f t="shared" si="86"/>
        <v>62.635538058368063</v>
      </c>
      <c r="M965" s="55">
        <f t="shared" si="89"/>
        <v>41.324753856354945</v>
      </c>
    </row>
    <row r="966" spans="1:13" ht="12.75" x14ac:dyDescent="0.2">
      <c r="A966" s="56">
        <v>1999</v>
      </c>
      <c r="B966" s="56">
        <v>1</v>
      </c>
      <c r="C966" s="67">
        <f t="shared" si="88"/>
        <v>36191</v>
      </c>
      <c r="D966" s="55">
        <v>1300.01</v>
      </c>
      <c r="E966" s="55">
        <f>E965*2/3+E968/3</f>
        <v>16.466666666666669</v>
      </c>
      <c r="F966" s="62">
        <f>(2*F965+F968)/3</f>
        <v>45.363333333333337</v>
      </c>
      <c r="G966" s="55">
        <v>168.2</v>
      </c>
      <c r="H966" s="55" t="e">
        <f t="shared" si="87"/>
        <v>#REF!</v>
      </c>
      <c r="I966" s="55">
        <v>6.11</v>
      </c>
      <c r="J966" s="55">
        <f t="shared" si="84"/>
        <v>1848.9898471462543</v>
      </c>
      <c r="K966" s="55">
        <f t="shared" si="85"/>
        <v>23.420357907253269</v>
      </c>
      <c r="L966" s="55">
        <f t="shared" si="86"/>
        <v>64.519767360285371</v>
      </c>
      <c r="M966" s="55">
        <f t="shared" si="89"/>
        <v>40.554128590774638</v>
      </c>
    </row>
    <row r="967" spans="1:13" ht="12.75" x14ac:dyDescent="0.2">
      <c r="A967" s="56">
        <v>1999</v>
      </c>
      <c r="B967" s="56">
        <v>11</v>
      </c>
      <c r="C967" s="67">
        <f t="shared" si="88"/>
        <v>36494</v>
      </c>
      <c r="D967" s="55">
        <v>1391</v>
      </c>
      <c r="E967" s="55">
        <f>E965/3+E968*2/3</f>
        <v>16.473333333333333</v>
      </c>
      <c r="F967" s="62">
        <f>(F965+2*F968)/3</f>
        <v>46.766666666666673</v>
      </c>
      <c r="G967" s="55">
        <v>168.3</v>
      </c>
      <c r="H967" s="55" t="e">
        <f t="shared" si="87"/>
        <v>#REF!</v>
      </c>
      <c r="I967" s="55">
        <v>6.03</v>
      </c>
      <c r="J967" s="55">
        <f t="shared" si="84"/>
        <v>1977.2283957219247</v>
      </c>
      <c r="K967" s="55">
        <f t="shared" si="85"/>
        <v>23.415918360071295</v>
      </c>
      <c r="L967" s="55">
        <f t="shared" si="86"/>
        <v>66.476190730837786</v>
      </c>
      <c r="M967" s="55">
        <f t="shared" si="89"/>
        <v>43.20964342108369</v>
      </c>
    </row>
    <row r="968" spans="1:13" ht="12.75" x14ac:dyDescent="0.2">
      <c r="A968" s="56">
        <v>1999</v>
      </c>
      <c r="B968" s="56">
        <v>12</v>
      </c>
      <c r="C968" s="67">
        <f t="shared" si="88"/>
        <v>36525</v>
      </c>
      <c r="D968" s="55">
        <v>1428.68</v>
      </c>
      <c r="E968" s="55">
        <v>16.48</v>
      </c>
      <c r="F968" s="62">
        <v>48.17</v>
      </c>
      <c r="G968" s="55">
        <v>168.3</v>
      </c>
      <c r="H968" s="55" t="e">
        <f t="shared" si="87"/>
        <v>#REF!</v>
      </c>
      <c r="I968" s="55">
        <v>6.28</v>
      </c>
      <c r="J968" s="55">
        <f t="shared" si="84"/>
        <v>2030.7883999999995</v>
      </c>
      <c r="K968" s="55">
        <f t="shared" si="85"/>
        <v>23.425394652406411</v>
      </c>
      <c r="L968" s="55">
        <f t="shared" si="86"/>
        <v>68.470950267379664</v>
      </c>
      <c r="M968" s="55">
        <f t="shared" si="89"/>
        <v>44.19931781288075</v>
      </c>
    </row>
    <row r="969" spans="1:13" ht="12.75" x14ac:dyDescent="0.2">
      <c r="A969" s="56">
        <v>2000</v>
      </c>
      <c r="B969" s="56">
        <v>1</v>
      </c>
      <c r="C969" s="67">
        <f t="shared" si="88"/>
        <v>36556</v>
      </c>
      <c r="D969" s="55">
        <v>1425.59</v>
      </c>
      <c r="E969" s="55">
        <f>E968*2/3+E971/3</f>
        <v>16.573333333333334</v>
      </c>
      <c r="F969" s="62">
        <f>(2*F968+F971)/3</f>
        <v>49.093333333333334</v>
      </c>
      <c r="G969" s="55">
        <v>168.8</v>
      </c>
      <c r="H969" s="55" t="e">
        <f t="shared" si="87"/>
        <v>#REF!</v>
      </c>
      <c r="I969" s="55">
        <v>6.66</v>
      </c>
      <c r="J969" s="55">
        <f t="shared" ref="J969:J1032" si="90">D969*$G$1144/G969</f>
        <v>2020.3937802725113</v>
      </c>
      <c r="K969" s="55">
        <f t="shared" ref="K969:K1032" si="91">E969*$G$1144/G969</f>
        <v>23.488281753554496</v>
      </c>
      <c r="L969" s="55">
        <f t="shared" ref="L969:L1032" si="92">F969*$G$1144/G969</f>
        <v>69.576712322274872</v>
      </c>
      <c r="M969" s="55">
        <f t="shared" si="89"/>
        <v>43.774386575125412</v>
      </c>
    </row>
    <row r="970" spans="1:13" ht="12.75" x14ac:dyDescent="0.2">
      <c r="A970" s="56">
        <v>2000</v>
      </c>
      <c r="B970" s="56">
        <v>2</v>
      </c>
      <c r="C970" s="67">
        <f t="shared" si="88"/>
        <v>36585</v>
      </c>
      <c r="D970" s="55">
        <v>1388.87</v>
      </c>
      <c r="E970" s="55">
        <f>E968/3+E971*2/3</f>
        <v>16.666666666666668</v>
      </c>
      <c r="F970" s="62">
        <f>(F968+2*F971)/3</f>
        <v>50.016666666666673</v>
      </c>
      <c r="G970" s="55">
        <v>169.8</v>
      </c>
      <c r="H970" s="55" t="e">
        <f t="shared" ref="H970:H1033" si="93">H969+1/12</f>
        <v>#REF!</v>
      </c>
      <c r="I970" s="55">
        <v>6.52</v>
      </c>
      <c r="J970" s="55">
        <f t="shared" si="90"/>
        <v>1956.7607846289748</v>
      </c>
      <c r="K970" s="55">
        <f t="shared" si="91"/>
        <v>23.481448763250878</v>
      </c>
      <c r="L970" s="55">
        <f t="shared" si="92"/>
        <v>70.467827738515894</v>
      </c>
      <c r="M970" s="55">
        <f t="shared" si="89"/>
        <v>42.1874059955448</v>
      </c>
    </row>
    <row r="971" spans="1:13" ht="12.75" x14ac:dyDescent="0.2">
      <c r="A971" s="56">
        <v>2000</v>
      </c>
      <c r="B971" s="56">
        <v>3</v>
      </c>
      <c r="C971" s="67">
        <f t="shared" si="88"/>
        <v>36616</v>
      </c>
      <c r="D971" s="55">
        <v>1442.21</v>
      </c>
      <c r="E971" s="62">
        <v>16.760000000000002</v>
      </c>
      <c r="F971" s="62">
        <v>50.94</v>
      </c>
      <c r="G971" s="55">
        <v>171.2</v>
      </c>
      <c r="H971" s="55" t="e">
        <f t="shared" si="93"/>
        <v>#REF!</v>
      </c>
      <c r="I971" s="55">
        <v>6.26</v>
      </c>
      <c r="J971" s="55">
        <f t="shared" si="90"/>
        <v>2015.2947201518689</v>
      </c>
      <c r="K971" s="55">
        <f t="shared" si="91"/>
        <v>23.419848364485979</v>
      </c>
      <c r="L971" s="55">
        <f t="shared" si="92"/>
        <v>71.181806425233631</v>
      </c>
      <c r="M971" s="55">
        <f t="shared" si="89"/>
        <v>43.222625071214836</v>
      </c>
    </row>
    <row r="972" spans="1:13" ht="12.75" x14ac:dyDescent="0.2">
      <c r="A972" s="56">
        <v>2000</v>
      </c>
      <c r="B972" s="56">
        <v>4</v>
      </c>
      <c r="C972" s="67">
        <f t="shared" si="88"/>
        <v>36646</v>
      </c>
      <c r="D972" s="55">
        <v>1461.36</v>
      </c>
      <c r="E972" s="55">
        <f>E971*2/3+E974/3</f>
        <v>16.740000000000002</v>
      </c>
      <c r="F972" s="62">
        <f>(2*F971+F974)/3</f>
        <v>51.266666666666673</v>
      </c>
      <c r="G972" s="55">
        <v>171.3</v>
      </c>
      <c r="H972" s="55" t="e">
        <f t="shared" si="93"/>
        <v>#REF!</v>
      </c>
      <c r="I972" s="55">
        <v>5.99</v>
      </c>
      <c r="J972" s="55">
        <f t="shared" si="90"/>
        <v>2040.8621800350256</v>
      </c>
      <c r="K972" s="55">
        <f t="shared" si="91"/>
        <v>23.378245534150611</v>
      </c>
      <c r="L972" s="55">
        <f t="shared" si="92"/>
        <v>71.596458844133096</v>
      </c>
      <c r="M972" s="55">
        <f t="shared" si="89"/>
        <v>43.530562018961014</v>
      </c>
    </row>
    <row r="973" spans="1:13" ht="12.75" x14ac:dyDescent="0.2">
      <c r="A973" s="56">
        <v>2000</v>
      </c>
      <c r="B973" s="56">
        <v>5</v>
      </c>
      <c r="C973" s="67">
        <f t="shared" si="88"/>
        <v>36677</v>
      </c>
      <c r="D973" s="55">
        <v>1418.48</v>
      </c>
      <c r="E973" s="55">
        <f>E971/3+E974*2/3</f>
        <v>16.72</v>
      </c>
      <c r="F973" s="62">
        <f>(F971+2*F974)/3</f>
        <v>51.593333333333334</v>
      </c>
      <c r="G973" s="55">
        <v>171.5</v>
      </c>
      <c r="H973" s="55" t="e">
        <f t="shared" si="93"/>
        <v>#REF!</v>
      </c>
      <c r="I973" s="55">
        <v>6.44</v>
      </c>
      <c r="J973" s="55">
        <f t="shared" si="90"/>
        <v>1978.6679412244894</v>
      </c>
      <c r="K973" s="55">
        <f t="shared" si="91"/>
        <v>23.323083848396497</v>
      </c>
      <c r="L973" s="55">
        <f t="shared" si="92"/>
        <v>71.968638717201159</v>
      </c>
      <c r="M973" s="55">
        <f t="shared" si="89"/>
        <v>41.968025226789116</v>
      </c>
    </row>
    <row r="974" spans="1:13" ht="12.75" x14ac:dyDescent="0.2">
      <c r="A974" s="56">
        <v>2000</v>
      </c>
      <c r="B974" s="56">
        <v>6</v>
      </c>
      <c r="C974" s="67">
        <f t="shared" si="88"/>
        <v>36707</v>
      </c>
      <c r="D974" s="55">
        <v>1461.96</v>
      </c>
      <c r="E974" s="55">
        <v>16.7</v>
      </c>
      <c r="F974" s="55">
        <v>51.92</v>
      </c>
      <c r="G974" s="55">
        <v>172.4</v>
      </c>
      <c r="H974" s="55" t="e">
        <f t="shared" si="93"/>
        <v>#REF!</v>
      </c>
      <c r="I974" s="55">
        <v>6.1</v>
      </c>
      <c r="J974" s="55">
        <f t="shared" si="90"/>
        <v>2028.6730211136887</v>
      </c>
      <c r="K974" s="55">
        <f t="shared" si="91"/>
        <v>23.173574825986073</v>
      </c>
      <c r="L974" s="55">
        <f t="shared" si="92"/>
        <v>72.046227842227367</v>
      </c>
      <c r="M974" s="55">
        <f t="shared" si="89"/>
        <v>42.784008198938153</v>
      </c>
    </row>
    <row r="975" spans="1:13" ht="12.75" x14ac:dyDescent="0.2">
      <c r="A975" s="56">
        <v>2000</v>
      </c>
      <c r="B975" s="56">
        <v>7</v>
      </c>
      <c r="C975" s="67">
        <f t="shared" si="88"/>
        <v>36738</v>
      </c>
      <c r="D975" s="55">
        <v>1473</v>
      </c>
      <c r="E975" s="55">
        <f>E974*2/3+E977/3</f>
        <v>16.579999999999998</v>
      </c>
      <c r="F975" s="62">
        <f>(2*F974+F977)/3</f>
        <v>52.513333333333343</v>
      </c>
      <c r="G975" s="55">
        <v>172.8</v>
      </c>
      <c r="H975" s="55" t="e">
        <f t="shared" si="93"/>
        <v>#REF!</v>
      </c>
      <c r="I975" s="55">
        <v>6.05</v>
      </c>
      <c r="J975" s="55">
        <f t="shared" si="90"/>
        <v>2039.2610937499994</v>
      </c>
      <c r="K975" s="55">
        <f t="shared" si="91"/>
        <v>22.953801041666658</v>
      </c>
      <c r="L975" s="55">
        <f t="shared" si="92"/>
        <v>72.700880902777769</v>
      </c>
      <c r="M975" s="55">
        <f t="shared" si="89"/>
        <v>42.760117414180982</v>
      </c>
    </row>
    <row r="976" spans="1:13" ht="12.75" x14ac:dyDescent="0.2">
      <c r="A976" s="56">
        <v>2000</v>
      </c>
      <c r="B976" s="56">
        <v>8</v>
      </c>
      <c r="C976" s="67">
        <f t="shared" si="88"/>
        <v>36769</v>
      </c>
      <c r="D976" s="55">
        <v>1485.46</v>
      </c>
      <c r="E976" s="55">
        <f>E974/3+E977*2/3</f>
        <v>16.46</v>
      </c>
      <c r="F976" s="62">
        <f>(F974+2*F977)/3</f>
        <v>53.106666666666662</v>
      </c>
      <c r="G976" s="55">
        <v>172.8</v>
      </c>
      <c r="H976" s="55" t="e">
        <f t="shared" si="93"/>
        <v>#REF!</v>
      </c>
      <c r="I976" s="55">
        <v>5.83</v>
      </c>
      <c r="J976" s="55">
        <f t="shared" si="90"/>
        <v>2056.5110552083329</v>
      </c>
      <c r="K976" s="55">
        <f t="shared" si="91"/>
        <v>22.787669791666662</v>
      </c>
      <c r="L976" s="55">
        <f t="shared" si="92"/>
        <v>73.522307638888861</v>
      </c>
      <c r="M976" s="55">
        <f t="shared" si="89"/>
        <v>42.871582791573402</v>
      </c>
    </row>
    <row r="977" spans="1:13" ht="12.75" x14ac:dyDescent="0.2">
      <c r="A977" s="56">
        <v>2000</v>
      </c>
      <c r="B977" s="56">
        <v>9</v>
      </c>
      <c r="C977" s="67">
        <f t="shared" si="88"/>
        <v>36799</v>
      </c>
      <c r="D977" s="55">
        <v>1468.05</v>
      </c>
      <c r="E977" s="55">
        <v>16.34</v>
      </c>
      <c r="F977" s="55">
        <v>53.7</v>
      </c>
      <c r="G977" s="55">
        <v>173.7</v>
      </c>
      <c r="H977" s="55" t="e">
        <f t="shared" si="93"/>
        <v>#REF!</v>
      </c>
      <c r="I977" s="55">
        <v>5.8</v>
      </c>
      <c r="J977" s="55">
        <f t="shared" si="90"/>
        <v>2021.8775673575126</v>
      </c>
      <c r="K977" s="55">
        <f t="shared" si="91"/>
        <v>22.504328497409325</v>
      </c>
      <c r="L977" s="55">
        <f t="shared" si="92"/>
        <v>73.958533678756467</v>
      </c>
      <c r="M977" s="55">
        <f t="shared" si="89"/>
        <v>41.899967827692763</v>
      </c>
    </row>
    <row r="978" spans="1:13" ht="12.75" x14ac:dyDescent="0.2">
      <c r="A978" s="56">
        <v>2000</v>
      </c>
      <c r="B978" s="56">
        <v>1</v>
      </c>
      <c r="C978" s="67">
        <f t="shared" si="88"/>
        <v>36556</v>
      </c>
      <c r="D978" s="55">
        <v>1390.14</v>
      </c>
      <c r="E978" s="55">
        <f>E977*2/3+E980/3</f>
        <v>16.316666666666666</v>
      </c>
      <c r="F978" s="62">
        <f>(2*F977+F980)/3</f>
        <v>52.466666666666669</v>
      </c>
      <c r="G978" s="55">
        <v>174</v>
      </c>
      <c r="H978" s="55" t="e">
        <f t="shared" si="93"/>
        <v>#REF!</v>
      </c>
      <c r="I978" s="55">
        <v>5.74</v>
      </c>
      <c r="J978" s="55">
        <f t="shared" si="90"/>
        <v>1911.2747244827583</v>
      </c>
      <c r="K978" s="55">
        <f t="shared" si="91"/>
        <v>22.4334474137931</v>
      </c>
      <c r="L978" s="55">
        <f t="shared" si="92"/>
        <v>72.135334482758608</v>
      </c>
      <c r="M978" s="55">
        <f t="shared" si="89"/>
        <v>39.371529686917015</v>
      </c>
    </row>
    <row r="979" spans="1:13" ht="12.75" x14ac:dyDescent="0.2">
      <c r="A979" s="56">
        <v>2000</v>
      </c>
      <c r="B979" s="56">
        <v>11</v>
      </c>
      <c r="C979" s="67">
        <f t="shared" si="88"/>
        <v>36860</v>
      </c>
      <c r="D979" s="55">
        <v>1378.04</v>
      </c>
      <c r="E979" s="55">
        <f>E977/3+E980*2/3</f>
        <v>16.293333333333333</v>
      </c>
      <c r="F979" s="62">
        <f>(F977+2*F980)/3</f>
        <v>51.233333333333327</v>
      </c>
      <c r="G979" s="55">
        <v>174.1</v>
      </c>
      <c r="H979" s="55" t="e">
        <f t="shared" si="93"/>
        <v>#REF!</v>
      </c>
      <c r="I979" s="55">
        <v>5.72</v>
      </c>
      <c r="J979" s="55">
        <f t="shared" si="90"/>
        <v>1893.5504374497411</v>
      </c>
      <c r="K979" s="55">
        <f t="shared" si="91"/>
        <v>22.388499942561744</v>
      </c>
      <c r="L979" s="55">
        <f t="shared" si="92"/>
        <v>70.399190695002844</v>
      </c>
      <c r="M979" s="55">
        <f t="shared" si="89"/>
        <v>38.783935493243277</v>
      </c>
    </row>
    <row r="980" spans="1:13" ht="12.75" x14ac:dyDescent="0.2">
      <c r="A980" s="56">
        <v>2000</v>
      </c>
      <c r="B980" s="56">
        <v>12</v>
      </c>
      <c r="C980" s="67">
        <f t="shared" si="88"/>
        <v>36891</v>
      </c>
      <c r="D980" s="55">
        <v>1330.93</v>
      </c>
      <c r="E980" s="62">
        <v>16.27</v>
      </c>
      <c r="F980" s="55">
        <v>50</v>
      </c>
      <c r="G980" s="55">
        <v>174</v>
      </c>
      <c r="H980" s="55" t="e">
        <f t="shared" si="93"/>
        <v>#REF!</v>
      </c>
      <c r="I980" s="55">
        <v>5.24</v>
      </c>
      <c r="J980" s="55">
        <f t="shared" si="90"/>
        <v>1829.8681205172411</v>
      </c>
      <c r="K980" s="55">
        <f t="shared" si="91"/>
        <v>22.369286379310338</v>
      </c>
      <c r="L980" s="55">
        <f t="shared" si="92"/>
        <v>68.743965517241364</v>
      </c>
      <c r="M980" s="55">
        <f t="shared" si="89"/>
        <v>37.275951962006665</v>
      </c>
    </row>
    <row r="981" spans="1:13" ht="12.75" x14ac:dyDescent="0.2">
      <c r="A981" s="56">
        <v>2001</v>
      </c>
      <c r="B981" s="56">
        <v>1</v>
      </c>
      <c r="C981" s="67">
        <f t="shared" si="88"/>
        <v>36922</v>
      </c>
      <c r="D981" s="55">
        <v>1335.63</v>
      </c>
      <c r="E981" s="55">
        <f>E980*2/3+E983/3</f>
        <v>16.169999999999998</v>
      </c>
      <c r="F981" s="62">
        <f>(2*F980+F983)/3</f>
        <v>48.48</v>
      </c>
      <c r="G981" s="55">
        <v>175.1</v>
      </c>
      <c r="H981" s="55" t="e">
        <f t="shared" si="93"/>
        <v>#REF!</v>
      </c>
      <c r="I981" s="55">
        <v>5.16</v>
      </c>
      <c r="J981" s="55">
        <f t="shared" si="90"/>
        <v>1824.7939992575671</v>
      </c>
      <c r="K981" s="55">
        <f t="shared" si="91"/>
        <v>22.092135522558532</v>
      </c>
      <c r="L981" s="55">
        <f t="shared" si="92"/>
        <v>66.23541930325527</v>
      </c>
      <c r="M981" s="55">
        <f t="shared" si="89"/>
        <v>36.980559588831667</v>
      </c>
    </row>
    <row r="982" spans="1:13" ht="12.75" x14ac:dyDescent="0.2">
      <c r="A982" s="56">
        <v>2001</v>
      </c>
      <c r="B982" s="56">
        <v>2</v>
      </c>
      <c r="C982" s="67">
        <f t="shared" si="88"/>
        <v>36950</v>
      </c>
      <c r="D982" s="55">
        <v>1305.75</v>
      </c>
      <c r="E982" s="55">
        <f>E980/3+E983*2/3</f>
        <v>16.07</v>
      </c>
      <c r="F982" s="62">
        <f>(F980+2*F983)/3</f>
        <v>46.96</v>
      </c>
      <c r="G982" s="55">
        <v>175.8</v>
      </c>
      <c r="H982" s="55" t="e">
        <f t="shared" si="93"/>
        <v>#REF!</v>
      </c>
      <c r="I982" s="55">
        <v>5.0999999999999996</v>
      </c>
      <c r="J982" s="55">
        <f t="shared" si="90"/>
        <v>1776.8672738907846</v>
      </c>
      <c r="K982" s="55">
        <f t="shared" si="91"/>
        <v>21.868088907849824</v>
      </c>
      <c r="L982" s="55">
        <f t="shared" si="92"/>
        <v>63.903264163822513</v>
      </c>
      <c r="M982" s="55">
        <f t="shared" si="89"/>
        <v>35.836294026225076</v>
      </c>
    </row>
    <row r="983" spans="1:13" ht="12.75" x14ac:dyDescent="0.2">
      <c r="A983" s="56">
        <v>2001</v>
      </c>
      <c r="B983" s="56">
        <v>3</v>
      </c>
      <c r="C983" s="67">
        <f t="shared" si="88"/>
        <v>36981</v>
      </c>
      <c r="D983" s="55">
        <v>1185.8499999999999</v>
      </c>
      <c r="E983" s="55">
        <v>15.97</v>
      </c>
      <c r="F983" s="55">
        <v>45.44</v>
      </c>
      <c r="G983" s="55">
        <v>176.2</v>
      </c>
      <c r="H983" s="55" t="e">
        <f t="shared" si="93"/>
        <v>#REF!</v>
      </c>
      <c r="I983" s="55">
        <v>4.8899999999999997</v>
      </c>
      <c r="J983" s="55">
        <f t="shared" si="90"/>
        <v>1610.0437551078317</v>
      </c>
      <c r="K983" s="55">
        <f t="shared" si="91"/>
        <v>21.682673836549373</v>
      </c>
      <c r="L983" s="55">
        <f t="shared" si="92"/>
        <v>61.694470828603848</v>
      </c>
      <c r="M983" s="55">
        <f t="shared" si="89"/>
        <v>32.327302324791312</v>
      </c>
    </row>
    <row r="984" spans="1:13" ht="12.75" x14ac:dyDescent="0.2">
      <c r="A984" s="56">
        <v>2001</v>
      </c>
      <c r="B984" s="56">
        <v>4</v>
      </c>
      <c r="C984" s="67">
        <f t="shared" si="88"/>
        <v>37011</v>
      </c>
      <c r="D984" s="55">
        <v>1189.8399999999999</v>
      </c>
      <c r="E984" s="55">
        <f>E983*2/3+E986/3</f>
        <v>15.876666666666665</v>
      </c>
      <c r="F984" s="62">
        <f>(2*F983+F986)/3</f>
        <v>42.556666666666665</v>
      </c>
      <c r="G984" s="55">
        <v>176.9</v>
      </c>
      <c r="H984" s="55" t="e">
        <f t="shared" si="93"/>
        <v>#REF!</v>
      </c>
      <c r="I984" s="55">
        <v>5.14</v>
      </c>
      <c r="J984" s="55">
        <f t="shared" si="90"/>
        <v>1609.0685888072355</v>
      </c>
      <c r="K984" s="55">
        <f t="shared" si="91"/>
        <v>21.470656246466923</v>
      </c>
      <c r="L984" s="55">
        <f t="shared" si="92"/>
        <v>57.551095590729211</v>
      </c>
      <c r="M984" s="55">
        <f t="shared" si="89"/>
        <v>32.174688337714763</v>
      </c>
    </row>
    <row r="985" spans="1:13" ht="12.75" x14ac:dyDescent="0.2">
      <c r="A985" s="56">
        <v>2001</v>
      </c>
      <c r="B985" s="56">
        <v>5</v>
      </c>
      <c r="C985" s="67">
        <f t="shared" si="88"/>
        <v>37042</v>
      </c>
      <c r="D985" s="55">
        <v>1270.3699999999999</v>
      </c>
      <c r="E985" s="55">
        <f>E983/3+E986*2/3</f>
        <v>15.783333333333331</v>
      </c>
      <c r="F985" s="62">
        <f>(F983+2*F986)/3</f>
        <v>39.673333333333332</v>
      </c>
      <c r="G985" s="55">
        <v>177.7</v>
      </c>
      <c r="H985" s="55" t="e">
        <f t="shared" si="93"/>
        <v>#REF!</v>
      </c>
      <c r="I985" s="55">
        <v>5.39</v>
      </c>
      <c r="J985" s="55">
        <f t="shared" si="90"/>
        <v>1710.2382933595943</v>
      </c>
      <c r="K985" s="55">
        <f t="shared" si="91"/>
        <v>21.248345807540794</v>
      </c>
      <c r="L985" s="55">
        <f t="shared" si="92"/>
        <v>53.410308722566121</v>
      </c>
      <c r="M985" s="55">
        <f t="shared" si="89"/>
        <v>34.075473911492757</v>
      </c>
    </row>
    <row r="986" spans="1:13" ht="12.75" x14ac:dyDescent="0.2">
      <c r="A986" s="56">
        <v>2001</v>
      </c>
      <c r="B986" s="56">
        <v>6</v>
      </c>
      <c r="C986" s="67">
        <f t="shared" si="88"/>
        <v>37072</v>
      </c>
      <c r="D986" s="55">
        <v>1238.71</v>
      </c>
      <c r="E986" s="55">
        <v>15.69</v>
      </c>
      <c r="F986" s="55">
        <v>36.79</v>
      </c>
      <c r="G986" s="55">
        <v>178</v>
      </c>
      <c r="H986" s="55" t="e">
        <f t="shared" si="93"/>
        <v>#REF!</v>
      </c>
      <c r="I986" s="55">
        <v>5.28</v>
      </c>
      <c r="J986" s="55">
        <f t="shared" si="90"/>
        <v>1664.8053628651683</v>
      </c>
      <c r="K986" s="55">
        <f t="shared" si="91"/>
        <v>21.087095561797746</v>
      </c>
      <c r="L986" s="55">
        <f t="shared" si="92"/>
        <v>49.445139943820209</v>
      </c>
      <c r="M986" s="55">
        <f t="shared" si="89"/>
        <v>33.06933812532224</v>
      </c>
    </row>
    <row r="987" spans="1:13" ht="12.75" x14ac:dyDescent="0.2">
      <c r="A987" s="56">
        <v>2001</v>
      </c>
      <c r="B987" s="56">
        <v>7</v>
      </c>
      <c r="C987" s="67">
        <f t="shared" si="88"/>
        <v>37103</v>
      </c>
      <c r="D987" s="55">
        <v>1204.45</v>
      </c>
      <c r="E987" s="55">
        <f>E986*2/3+E989/3</f>
        <v>15.706666666666667</v>
      </c>
      <c r="F987" s="62">
        <f>(2*F986+F989)/3</f>
        <v>33.963333333333331</v>
      </c>
      <c r="G987" s="55">
        <v>177.5</v>
      </c>
      <c r="H987" s="55" t="e">
        <f t="shared" si="93"/>
        <v>#REF!</v>
      </c>
      <c r="I987" s="55">
        <v>5.24</v>
      </c>
      <c r="J987" s="55">
        <f t="shared" si="90"/>
        <v>1623.3203890140844</v>
      </c>
      <c r="K987" s="55">
        <f t="shared" si="91"/>
        <v>21.168958647887319</v>
      </c>
      <c r="L987" s="55">
        <f t="shared" si="92"/>
        <v>45.77472828169013</v>
      </c>
      <c r="M987" s="55">
        <f t="shared" si="89"/>
        <v>32.1632579283973</v>
      </c>
    </row>
    <row r="988" spans="1:13" ht="12.75" x14ac:dyDescent="0.2">
      <c r="A988" s="56">
        <v>2001</v>
      </c>
      <c r="B988" s="56">
        <v>8</v>
      </c>
      <c r="C988" s="67">
        <f t="shared" si="88"/>
        <v>37134</v>
      </c>
      <c r="D988" s="55">
        <v>1178.5</v>
      </c>
      <c r="E988" s="55">
        <f>E986/3+E989*2/3</f>
        <v>15.723333333333333</v>
      </c>
      <c r="F988" s="62">
        <f>(F986+2*F989)/3</f>
        <v>31.136666666666667</v>
      </c>
      <c r="G988" s="55">
        <v>177.5</v>
      </c>
      <c r="H988" s="55" t="e">
        <f t="shared" si="93"/>
        <v>#REF!</v>
      </c>
      <c r="I988" s="55">
        <v>4.97</v>
      </c>
      <c r="J988" s="55">
        <f t="shared" si="90"/>
        <v>1588.3457830985913</v>
      </c>
      <c r="K988" s="55">
        <f t="shared" si="91"/>
        <v>21.191421464788728</v>
      </c>
      <c r="L988" s="55">
        <f t="shared" si="92"/>
        <v>41.965034535211259</v>
      </c>
      <c r="M988" s="55">
        <f t="shared" si="89"/>
        <v>31.404532382531634</v>
      </c>
    </row>
    <row r="989" spans="1:13" ht="12.75" x14ac:dyDescent="0.2">
      <c r="A989" s="56">
        <v>2001</v>
      </c>
      <c r="B989" s="56">
        <v>9</v>
      </c>
      <c r="C989" s="67">
        <f t="shared" si="88"/>
        <v>37164</v>
      </c>
      <c r="D989" s="55">
        <v>1044.6400000000001</v>
      </c>
      <c r="E989" s="55">
        <v>15.74</v>
      </c>
      <c r="F989" s="55">
        <v>28.31</v>
      </c>
      <c r="G989" s="55">
        <v>178.3</v>
      </c>
      <c r="H989" s="55" t="e">
        <f t="shared" si="93"/>
        <v>#REF!</v>
      </c>
      <c r="I989" s="55">
        <v>4.7300000000000004</v>
      </c>
      <c r="J989" s="55">
        <f t="shared" si="90"/>
        <v>1401.6162790802018</v>
      </c>
      <c r="K989" s="55">
        <f t="shared" si="91"/>
        <v>21.118701402131233</v>
      </c>
      <c r="L989" s="55">
        <f t="shared" si="92"/>
        <v>37.984144643858656</v>
      </c>
      <c r="M989" s="55">
        <f t="shared" si="89"/>
        <v>27.667580483539457</v>
      </c>
    </row>
    <row r="990" spans="1:13" ht="12.75" x14ac:dyDescent="0.2">
      <c r="A990" s="56">
        <v>2001</v>
      </c>
      <c r="B990" s="56">
        <v>1</v>
      </c>
      <c r="C990" s="67">
        <f t="shared" si="88"/>
        <v>36922</v>
      </c>
      <c r="D990" s="55">
        <v>1076.5899999999999</v>
      </c>
      <c r="E990" s="55">
        <f>E989*2/3+E992/3</f>
        <v>15.740000000000002</v>
      </c>
      <c r="F990" s="62">
        <f>(2*F989+F992)/3</f>
        <v>27.103333333333335</v>
      </c>
      <c r="G990" s="55">
        <v>177.7</v>
      </c>
      <c r="H990" s="55" t="e">
        <f t="shared" si="93"/>
        <v>#REF!</v>
      </c>
      <c r="I990" s="55">
        <v>4.57</v>
      </c>
      <c r="J990" s="55">
        <f t="shared" si="90"/>
        <v>1449.3615594259986</v>
      </c>
      <c r="K990" s="55">
        <f t="shared" si="91"/>
        <v>21.19000821609454</v>
      </c>
      <c r="L990" s="55">
        <f t="shared" si="92"/>
        <v>36.487919696117046</v>
      </c>
      <c r="M990" s="55">
        <f t="shared" si="89"/>
        <v>28.577566969533411</v>
      </c>
    </row>
    <row r="991" spans="1:13" ht="12.75" x14ac:dyDescent="0.2">
      <c r="A991" s="56">
        <v>2001</v>
      </c>
      <c r="B991" s="56">
        <v>11</v>
      </c>
      <c r="C991" s="67">
        <f t="shared" si="88"/>
        <v>37225</v>
      </c>
      <c r="D991" s="55">
        <v>1129.68</v>
      </c>
      <c r="E991" s="55">
        <f>E989/3+E992*2/3</f>
        <v>15.740000000000002</v>
      </c>
      <c r="F991" s="62">
        <f>(F989+2*F992)/3</f>
        <v>25.896666666666665</v>
      </c>
      <c r="G991" s="55">
        <v>177.4</v>
      </c>
      <c r="H991" s="55" t="e">
        <f t="shared" si="93"/>
        <v>#REF!</v>
      </c>
      <c r="I991" s="55">
        <v>4.6500000000000004</v>
      </c>
      <c r="J991" s="55">
        <f t="shared" si="90"/>
        <v>1523.4059567080042</v>
      </c>
      <c r="K991" s="55">
        <f t="shared" si="91"/>
        <v>21.225842502818487</v>
      </c>
      <c r="L991" s="55">
        <f t="shared" si="92"/>
        <v>34.922399492671921</v>
      </c>
      <c r="M991" s="55">
        <f t="shared" si="89"/>
        <v>30.00530713399581</v>
      </c>
    </row>
    <row r="992" spans="1:13" ht="12.75" x14ac:dyDescent="0.2">
      <c r="A992" s="56">
        <v>2001</v>
      </c>
      <c r="B992" s="56">
        <v>12</v>
      </c>
      <c r="C992" s="67">
        <f t="shared" si="88"/>
        <v>37256</v>
      </c>
      <c r="D992" s="55">
        <v>1144.93</v>
      </c>
      <c r="E992" s="55">
        <v>15.74</v>
      </c>
      <c r="F992" s="55">
        <v>24.69</v>
      </c>
      <c r="G992" s="55">
        <v>176.7</v>
      </c>
      <c r="H992" s="55" t="e">
        <f t="shared" si="93"/>
        <v>#REF!</v>
      </c>
      <c r="I992" s="55">
        <v>5.09</v>
      </c>
      <c r="J992" s="55">
        <f t="shared" si="90"/>
        <v>1550.0874870967741</v>
      </c>
      <c r="K992" s="55">
        <f t="shared" si="91"/>
        <v>21.309929032258061</v>
      </c>
      <c r="L992" s="55">
        <f t="shared" si="92"/>
        <v>33.427074193548385</v>
      </c>
      <c r="M992" s="55">
        <f t="shared" si="89"/>
        <v>30.500159723564291</v>
      </c>
    </row>
    <row r="993" spans="1:13" ht="12.75" x14ac:dyDescent="0.2">
      <c r="A993" s="56">
        <v>2002</v>
      </c>
      <c r="B993" s="56">
        <v>1</v>
      </c>
      <c r="C993" s="67">
        <f t="shared" si="88"/>
        <v>37287</v>
      </c>
      <c r="D993" s="55">
        <v>1140.21</v>
      </c>
      <c r="E993" s="55">
        <f>E992*2/3+E995/3</f>
        <v>15.736666666666668</v>
      </c>
      <c r="F993" s="62">
        <f>(2*F992+F995)/3</f>
        <v>24.693333333333332</v>
      </c>
      <c r="G993" s="55">
        <v>177.1</v>
      </c>
      <c r="H993" s="55" t="e">
        <f t="shared" si="93"/>
        <v>#REF!</v>
      </c>
      <c r="I993" s="55">
        <v>5.04</v>
      </c>
      <c r="J993" s="55">
        <f t="shared" si="90"/>
        <v>1540.2106046866174</v>
      </c>
      <c r="K993" s="55">
        <f t="shared" si="91"/>
        <v>21.25729548277809</v>
      </c>
      <c r="L993" s="55">
        <f t="shared" si="92"/>
        <v>33.356078147939009</v>
      </c>
      <c r="M993" s="55">
        <f t="shared" si="89"/>
        <v>30.277409201616422</v>
      </c>
    </row>
    <row r="994" spans="1:13" ht="12.75" x14ac:dyDescent="0.2">
      <c r="A994" s="56">
        <v>2002</v>
      </c>
      <c r="B994" s="56">
        <v>2</v>
      </c>
      <c r="C994" s="67">
        <f t="shared" si="88"/>
        <v>37315</v>
      </c>
      <c r="D994" s="55">
        <v>1100.67</v>
      </c>
      <c r="E994" s="55">
        <f>E992/3+E995*2/3</f>
        <v>15.733333333333334</v>
      </c>
      <c r="F994" s="62">
        <f>(F992+2*F995)/3</f>
        <v>24.696666666666669</v>
      </c>
      <c r="G994" s="55">
        <v>177.8</v>
      </c>
      <c r="H994" s="55" t="e">
        <f t="shared" si="93"/>
        <v>#REF!</v>
      </c>
      <c r="I994" s="55">
        <v>4.91</v>
      </c>
      <c r="J994" s="55">
        <f t="shared" si="90"/>
        <v>1480.9459135545555</v>
      </c>
      <c r="K994" s="55">
        <f t="shared" si="91"/>
        <v>21.169120359955002</v>
      </c>
      <c r="L994" s="55">
        <f t="shared" si="92"/>
        <v>33.229239988751402</v>
      </c>
      <c r="M994" s="55">
        <f t="shared" si="89"/>
        <v>29.085900683305027</v>
      </c>
    </row>
    <row r="995" spans="1:13" ht="12.75" x14ac:dyDescent="0.2">
      <c r="A995" s="56">
        <v>2002</v>
      </c>
      <c r="B995" s="56">
        <v>3</v>
      </c>
      <c r="C995" s="67">
        <f t="shared" si="88"/>
        <v>37346</v>
      </c>
      <c r="D995" s="55">
        <v>1153.79</v>
      </c>
      <c r="E995" s="55">
        <v>15.73</v>
      </c>
      <c r="F995" s="55">
        <v>24.7</v>
      </c>
      <c r="G995" s="55">
        <v>178.8</v>
      </c>
      <c r="H995" s="55" t="e">
        <f t="shared" si="93"/>
        <v>#REF!</v>
      </c>
      <c r="I995" s="55">
        <v>5.28</v>
      </c>
      <c r="J995" s="55">
        <f t="shared" si="90"/>
        <v>1543.7361739932883</v>
      </c>
      <c r="K995" s="55">
        <f t="shared" si="91"/>
        <v>21.046264932885901</v>
      </c>
      <c r="L995" s="55">
        <f t="shared" si="92"/>
        <v>33.047854026845627</v>
      </c>
      <c r="M995" s="55">
        <f t="shared" si="89"/>
        <v>30.292335143272503</v>
      </c>
    </row>
    <row r="996" spans="1:13" ht="12.75" x14ac:dyDescent="0.2">
      <c r="A996" s="56">
        <v>2002</v>
      </c>
      <c r="B996" s="56">
        <v>4</v>
      </c>
      <c r="C996" s="67">
        <f t="shared" si="88"/>
        <v>37376</v>
      </c>
      <c r="D996" s="55">
        <v>1111.93</v>
      </c>
      <c r="E996" s="55">
        <f>E995*2/3+E998/3</f>
        <v>15.83</v>
      </c>
      <c r="F996" s="62">
        <f>(2*F995+F998)/3</f>
        <v>25.38</v>
      </c>
      <c r="G996" s="55">
        <v>179.8</v>
      </c>
      <c r="H996" s="55" t="e">
        <f t="shared" si="93"/>
        <v>#REF!</v>
      </c>
      <c r="I996" s="55">
        <v>5.21</v>
      </c>
      <c r="J996" s="55">
        <f t="shared" si="90"/>
        <v>1479.4544047274746</v>
      </c>
      <c r="K996" s="55">
        <f t="shared" si="91"/>
        <v>21.062264015572854</v>
      </c>
      <c r="L996" s="55">
        <f t="shared" si="92"/>
        <v>33.768809899888758</v>
      </c>
      <c r="M996" s="55">
        <f t="shared" si="89"/>
        <v>29.006160292013572</v>
      </c>
    </row>
    <row r="997" spans="1:13" ht="12.75" x14ac:dyDescent="0.2">
      <c r="A997" s="56">
        <v>2002</v>
      </c>
      <c r="B997" s="56">
        <v>5</v>
      </c>
      <c r="C997" s="67">
        <f t="shared" si="88"/>
        <v>37407</v>
      </c>
      <c r="D997" s="55">
        <v>1079.25</v>
      </c>
      <c r="E997" s="55">
        <f>E995/3+E998*2/3</f>
        <v>15.93</v>
      </c>
      <c r="F997" s="62">
        <f>(F995+2*F998)/3</f>
        <v>26.06</v>
      </c>
      <c r="G997" s="55">
        <v>179.8</v>
      </c>
      <c r="H997" s="55" t="e">
        <f t="shared" si="93"/>
        <v>#REF!</v>
      </c>
      <c r="I997" s="55">
        <v>5.16</v>
      </c>
      <c r="J997" s="55">
        <f t="shared" si="90"/>
        <v>1435.9727377641821</v>
      </c>
      <c r="K997" s="55">
        <f t="shared" si="91"/>
        <v>21.195316852057836</v>
      </c>
      <c r="L997" s="55">
        <f t="shared" si="92"/>
        <v>34.673569187986644</v>
      </c>
      <c r="M997" s="55">
        <f t="shared" si="89"/>
        <v>28.128375922568463</v>
      </c>
    </row>
    <row r="998" spans="1:13" ht="12.75" x14ac:dyDescent="0.2">
      <c r="A998" s="56">
        <v>2002</v>
      </c>
      <c r="B998" s="56">
        <v>6</v>
      </c>
      <c r="C998" s="67">
        <f t="shared" si="88"/>
        <v>37437</v>
      </c>
      <c r="D998" s="55">
        <v>1014.02</v>
      </c>
      <c r="E998" s="55">
        <v>16.03</v>
      </c>
      <c r="F998" s="55">
        <v>26.74</v>
      </c>
      <c r="G998" s="55">
        <v>179.9</v>
      </c>
      <c r="H998" s="55" t="e">
        <f t="shared" si="93"/>
        <v>#REF!</v>
      </c>
      <c r="I998" s="55">
        <v>4.93</v>
      </c>
      <c r="J998" s="55">
        <f t="shared" si="90"/>
        <v>1348.4324101167313</v>
      </c>
      <c r="K998" s="55">
        <f t="shared" si="91"/>
        <v>21.316514007782096</v>
      </c>
      <c r="L998" s="55">
        <f t="shared" si="92"/>
        <v>35.558551750972754</v>
      </c>
      <c r="M998" s="55">
        <f t="shared" si="89"/>
        <v>26.387924102074184</v>
      </c>
    </row>
    <row r="999" spans="1:13" ht="12.75" x14ac:dyDescent="0.2">
      <c r="A999" s="56">
        <v>2002</v>
      </c>
      <c r="B999" s="56">
        <v>7</v>
      </c>
      <c r="C999" s="67">
        <f t="shared" si="88"/>
        <v>37468</v>
      </c>
      <c r="D999" s="55">
        <v>903.59</v>
      </c>
      <c r="E999" s="55">
        <f>E998*2/3+E1001/3</f>
        <v>15.95</v>
      </c>
      <c r="F999" s="62">
        <f>(2*F998+F1001)/3</f>
        <v>27.939999999999998</v>
      </c>
      <c r="G999" s="55">
        <v>180.1</v>
      </c>
      <c r="H999" s="55" t="e">
        <f t="shared" si="93"/>
        <v>#REF!</v>
      </c>
      <c r="I999" s="55">
        <v>4.6500000000000004</v>
      </c>
      <c r="J999" s="55">
        <f t="shared" si="90"/>
        <v>1200.2494842309827</v>
      </c>
      <c r="K999" s="55">
        <f t="shared" si="91"/>
        <v>21.186577179344805</v>
      </c>
      <c r="L999" s="55">
        <f t="shared" si="92"/>
        <v>37.113038645197101</v>
      </c>
      <c r="M999" s="55">
        <f t="shared" si="89"/>
        <v>23.46334391217513</v>
      </c>
    </row>
    <row r="1000" spans="1:13" ht="12.75" x14ac:dyDescent="0.2">
      <c r="A1000" s="56">
        <v>2002</v>
      </c>
      <c r="B1000" s="56">
        <v>8</v>
      </c>
      <c r="C1000" s="67">
        <f t="shared" si="88"/>
        <v>37499</v>
      </c>
      <c r="D1000" s="55">
        <v>912.55</v>
      </c>
      <c r="E1000" s="55">
        <f>E998/3+E1001*2/3</f>
        <v>15.87</v>
      </c>
      <c r="F1000" s="62">
        <f>(F998+2*F1001)/3</f>
        <v>29.14</v>
      </c>
      <c r="G1000" s="55">
        <v>180.7</v>
      </c>
      <c r="H1000" s="55" t="e">
        <f t="shared" si="93"/>
        <v>#REF!</v>
      </c>
      <c r="I1000" s="55">
        <v>4.26</v>
      </c>
      <c r="J1000" s="55">
        <f t="shared" si="90"/>
        <v>1208.1263085224125</v>
      </c>
      <c r="K1000" s="55">
        <f t="shared" si="91"/>
        <v>21.010316712783617</v>
      </c>
      <c r="L1000" s="55">
        <f t="shared" si="92"/>
        <v>38.57848954067515</v>
      </c>
      <c r="M1000" s="55">
        <f t="shared" si="89"/>
        <v>23.588428083091951</v>
      </c>
    </row>
    <row r="1001" spans="1:13" ht="12.75" x14ac:dyDescent="0.2">
      <c r="A1001" s="56">
        <v>2002</v>
      </c>
      <c r="B1001" s="56">
        <v>9</v>
      </c>
      <c r="C1001" s="67">
        <f t="shared" si="88"/>
        <v>37529</v>
      </c>
      <c r="D1001" s="55">
        <v>867.81</v>
      </c>
      <c r="E1001" s="55">
        <v>15.79</v>
      </c>
      <c r="F1001" s="55">
        <v>30.34</v>
      </c>
      <c r="G1001" s="55">
        <v>181</v>
      </c>
      <c r="H1001" s="55" t="e">
        <f t="shared" si="93"/>
        <v>#REF!</v>
      </c>
      <c r="I1001" s="55">
        <v>3.87</v>
      </c>
      <c r="J1001" s="55">
        <f t="shared" si="90"/>
        <v>1146.9907098895026</v>
      </c>
      <c r="K1001" s="55">
        <f t="shared" si="91"/>
        <v>20.869756408839773</v>
      </c>
      <c r="L1001" s="55">
        <f t="shared" si="92"/>
        <v>40.100595911602205</v>
      </c>
      <c r="M1001" s="55">
        <f t="shared" si="89"/>
        <v>22.363804349557959</v>
      </c>
    </row>
    <row r="1002" spans="1:13" ht="12.75" x14ac:dyDescent="0.2">
      <c r="A1002" s="56">
        <v>2002</v>
      </c>
      <c r="B1002" s="56">
        <v>1</v>
      </c>
      <c r="C1002" s="67">
        <f t="shared" si="88"/>
        <v>37287</v>
      </c>
      <c r="D1002" s="55">
        <v>854.63</v>
      </c>
      <c r="E1002" s="55">
        <f>E1001*2/3+E1004/3</f>
        <v>15.883333333333333</v>
      </c>
      <c r="F1002" s="62">
        <f>(2*F1001+F1004)/3</f>
        <v>29.423333333333332</v>
      </c>
      <c r="G1002" s="55">
        <v>181.3</v>
      </c>
      <c r="H1002" s="55" t="e">
        <f t="shared" si="93"/>
        <v>#REF!</v>
      </c>
      <c r="I1002" s="55">
        <v>3.94</v>
      </c>
      <c r="J1002" s="55">
        <f t="shared" si="90"/>
        <v>1127.7014907335904</v>
      </c>
      <c r="K1002" s="55">
        <f t="shared" si="91"/>
        <v>20.958378102592384</v>
      </c>
      <c r="L1002" s="55">
        <f t="shared" si="92"/>
        <v>38.824680694980678</v>
      </c>
      <c r="M1002" s="55">
        <f t="shared" si="89"/>
        <v>21.953613457071256</v>
      </c>
    </row>
    <row r="1003" spans="1:13" ht="12.75" x14ac:dyDescent="0.2">
      <c r="A1003" s="56">
        <v>2002</v>
      </c>
      <c r="B1003" s="56">
        <v>11</v>
      </c>
      <c r="C1003" s="67">
        <f t="shared" si="88"/>
        <v>37590</v>
      </c>
      <c r="D1003" s="55">
        <v>909.93</v>
      </c>
      <c r="E1003" s="55">
        <f>E1001/3+E1004*2/3</f>
        <v>15.976666666666667</v>
      </c>
      <c r="F1003" s="62">
        <f>(F1001+2*F1004)/3</f>
        <v>28.506666666666664</v>
      </c>
      <c r="G1003" s="55">
        <v>181.3</v>
      </c>
      <c r="H1003" s="55" t="e">
        <f t="shared" si="93"/>
        <v>#REF!</v>
      </c>
      <c r="I1003" s="55">
        <v>4.05</v>
      </c>
      <c r="J1003" s="55">
        <f t="shared" si="90"/>
        <v>1200.6709540540537</v>
      </c>
      <c r="K1003" s="55">
        <f t="shared" si="91"/>
        <v>21.081533314947595</v>
      </c>
      <c r="L1003" s="55">
        <f t="shared" si="92"/>
        <v>37.615120573634847</v>
      </c>
      <c r="M1003" s="55">
        <f t="shared" si="89"/>
        <v>23.344615113247361</v>
      </c>
    </row>
    <row r="1004" spans="1:13" ht="12.75" x14ac:dyDescent="0.2">
      <c r="A1004" s="56">
        <v>2002</v>
      </c>
      <c r="B1004" s="56">
        <v>12</v>
      </c>
      <c r="C1004" s="67">
        <f t="shared" si="88"/>
        <v>37621</v>
      </c>
      <c r="D1004" s="55">
        <v>899.18</v>
      </c>
      <c r="E1004" s="55">
        <v>16.07</v>
      </c>
      <c r="F1004" s="55">
        <v>27.59</v>
      </c>
      <c r="G1004" s="55">
        <v>180.9</v>
      </c>
      <c r="H1004" s="55" t="e">
        <f t="shared" si="93"/>
        <v>#REF!</v>
      </c>
      <c r="I1004" s="55">
        <v>4.03</v>
      </c>
      <c r="J1004" s="55">
        <f t="shared" si="90"/>
        <v>1189.1096308457709</v>
      </c>
      <c r="K1004" s="55">
        <f t="shared" si="91"/>
        <v>21.251575621890545</v>
      </c>
      <c r="L1004" s="55">
        <f t="shared" si="92"/>
        <v>36.486059203980091</v>
      </c>
      <c r="M1004" s="55">
        <f t="shared" si="89"/>
        <v>23.097211389626185</v>
      </c>
    </row>
    <row r="1005" spans="1:13" ht="12.75" x14ac:dyDescent="0.2">
      <c r="A1005" s="56">
        <v>2003</v>
      </c>
      <c r="B1005" s="56">
        <v>1</v>
      </c>
      <c r="C1005" s="67">
        <f t="shared" si="88"/>
        <v>37652</v>
      </c>
      <c r="D1005" s="55">
        <v>895.84</v>
      </c>
      <c r="E1005" s="55">
        <f>E1004*2/3+E1007/3</f>
        <v>16.119999999999997</v>
      </c>
      <c r="F1005" s="62">
        <f>(2*F1004+F1007)/3</f>
        <v>28.5</v>
      </c>
      <c r="G1005" s="55">
        <v>181.7</v>
      </c>
      <c r="H1005" s="55" t="e">
        <f t="shared" si="93"/>
        <v>#REF!</v>
      </c>
      <c r="I1005" s="55">
        <v>4.05</v>
      </c>
      <c r="J1005" s="55">
        <f t="shared" si="90"/>
        <v>1179.4766503026967</v>
      </c>
      <c r="K1005" s="55">
        <f t="shared" si="91"/>
        <v>21.22383863511282</v>
      </c>
      <c r="L1005" s="55">
        <f t="shared" si="92"/>
        <v>37.523536048431474</v>
      </c>
      <c r="M1005" s="55">
        <f t="shared" si="89"/>
        <v>22.894157544851456</v>
      </c>
    </row>
    <row r="1006" spans="1:13" ht="12.75" x14ac:dyDescent="0.2">
      <c r="A1006" s="56">
        <v>2003</v>
      </c>
      <c r="B1006" s="56">
        <v>2</v>
      </c>
      <c r="C1006" s="67">
        <f t="shared" si="88"/>
        <v>37680</v>
      </c>
      <c r="D1006" s="55">
        <v>837.03</v>
      </c>
      <c r="E1006" s="55">
        <f>E1004/3+E1007*2/3</f>
        <v>16.169999999999998</v>
      </c>
      <c r="F1006" s="62">
        <f>(F1004+2*F1007)/3</f>
        <v>29.41</v>
      </c>
      <c r="G1006" s="55">
        <v>183.1</v>
      </c>
      <c r="H1006" s="55" t="e">
        <f t="shared" si="93"/>
        <v>#REF!</v>
      </c>
      <c r="I1006" s="55">
        <v>3.9</v>
      </c>
      <c r="J1006" s="55">
        <f t="shared" si="90"/>
        <v>1093.6201522119059</v>
      </c>
      <c r="K1006" s="55">
        <f t="shared" si="91"/>
        <v>21.126886564718728</v>
      </c>
      <c r="L1006" s="55">
        <f t="shared" si="92"/>
        <v>38.425586510103763</v>
      </c>
      <c r="M1006" s="55">
        <f t="shared" si="89"/>
        <v>21.210222542211145</v>
      </c>
    </row>
    <row r="1007" spans="1:13" ht="12.75" x14ac:dyDescent="0.2">
      <c r="A1007" s="56">
        <v>2003</v>
      </c>
      <c r="B1007" s="56">
        <v>3</v>
      </c>
      <c r="C1007" s="67">
        <f t="shared" si="88"/>
        <v>37711</v>
      </c>
      <c r="D1007" s="55">
        <v>846.63</v>
      </c>
      <c r="E1007" s="55">
        <v>16.22</v>
      </c>
      <c r="F1007" s="55">
        <v>30.32</v>
      </c>
      <c r="G1007" s="55">
        <v>184.2</v>
      </c>
      <c r="H1007" s="55" t="e">
        <f t="shared" si="93"/>
        <v>#REF!</v>
      </c>
      <c r="I1007" s="55">
        <v>3.81</v>
      </c>
      <c r="J1007" s="55">
        <f t="shared" si="90"/>
        <v>1099.5572653094462</v>
      </c>
      <c r="K1007" s="55">
        <f t="shared" si="91"/>
        <v>21.065658957654719</v>
      </c>
      <c r="L1007" s="55">
        <f t="shared" si="92"/>
        <v>39.37797654723127</v>
      </c>
      <c r="M1007" s="55">
        <f t="shared" si="89"/>
        <v>21.305825531214616</v>
      </c>
    </row>
    <row r="1008" spans="1:13" ht="12.75" x14ac:dyDescent="0.2">
      <c r="A1008" s="56">
        <v>2003</v>
      </c>
      <c r="B1008" s="56">
        <v>4</v>
      </c>
      <c r="C1008" s="67">
        <f t="shared" si="88"/>
        <v>37741</v>
      </c>
      <c r="D1008" s="55">
        <v>890.03</v>
      </c>
      <c r="E1008" s="55">
        <f>E1007*2/3+E1010/3</f>
        <v>16.203333333333333</v>
      </c>
      <c r="F1008" s="62">
        <f>(2*F1007+F1010)/3</f>
        <v>31.73</v>
      </c>
      <c r="G1008" s="55">
        <v>183.8</v>
      </c>
      <c r="H1008" s="55" t="e">
        <f t="shared" si="93"/>
        <v>#REF!</v>
      </c>
      <c r="I1008" s="55">
        <v>3.96</v>
      </c>
      <c r="J1008" s="55">
        <f t="shared" si="90"/>
        <v>1158.4384486942326</v>
      </c>
      <c r="K1008" s="55">
        <f t="shared" si="91"/>
        <v>21.08981082698585</v>
      </c>
      <c r="L1008" s="55">
        <f t="shared" si="92"/>
        <v>41.29889102285091</v>
      </c>
      <c r="M1008" s="55">
        <f t="shared" si="89"/>
        <v>22.423845953394284</v>
      </c>
    </row>
    <row r="1009" spans="1:13" ht="12.75" x14ac:dyDescent="0.2">
      <c r="A1009" s="56">
        <v>2003</v>
      </c>
      <c r="B1009" s="56">
        <v>5</v>
      </c>
      <c r="C1009" s="67">
        <f t="shared" si="88"/>
        <v>37772</v>
      </c>
      <c r="D1009" s="55">
        <v>935.96</v>
      </c>
      <c r="E1009" s="55">
        <f>E1007/3+E1010*2/3</f>
        <v>16.186666666666667</v>
      </c>
      <c r="F1009" s="62">
        <f>(F1007+2*F1010)/3</f>
        <v>33.139999999999993</v>
      </c>
      <c r="G1009" s="55">
        <v>183.5</v>
      </c>
      <c r="H1009" s="55" t="e">
        <f t="shared" si="93"/>
        <v>#REF!</v>
      </c>
      <c r="I1009" s="55">
        <v>3.57</v>
      </c>
      <c r="J1009" s="55">
        <f t="shared" si="90"/>
        <v>1220.2113070299727</v>
      </c>
      <c r="K1009" s="55">
        <f t="shared" si="91"/>
        <v>21.102561743869206</v>
      </c>
      <c r="L1009" s="55">
        <f t="shared" si="92"/>
        <v>43.204627029972734</v>
      </c>
      <c r="M1009" s="55">
        <f t="shared" si="89"/>
        <v>23.586780508261302</v>
      </c>
    </row>
    <row r="1010" spans="1:13" ht="12.75" x14ac:dyDescent="0.2">
      <c r="A1010" s="56">
        <v>2003</v>
      </c>
      <c r="B1010" s="56">
        <v>6</v>
      </c>
      <c r="C1010" s="67">
        <f t="shared" si="88"/>
        <v>37802</v>
      </c>
      <c r="D1010" s="55">
        <v>988</v>
      </c>
      <c r="E1010" s="55">
        <v>16.170000000000002</v>
      </c>
      <c r="F1010" s="55">
        <v>34.549999999999997</v>
      </c>
      <c r="G1010" s="55">
        <v>183.7</v>
      </c>
      <c r="H1010" s="55" t="e">
        <f t="shared" si="93"/>
        <v>#REF!</v>
      </c>
      <c r="I1010" s="55">
        <v>3.33</v>
      </c>
      <c r="J1010" s="55">
        <f t="shared" si="90"/>
        <v>1286.6535220468152</v>
      </c>
      <c r="K1010" s="55">
        <f t="shared" si="91"/>
        <v>21.057882035928142</v>
      </c>
      <c r="L1010" s="55">
        <f t="shared" si="92"/>
        <v>44.993804844855738</v>
      </c>
      <c r="M1010" s="55">
        <f t="shared" si="89"/>
        <v>24.827704991005362</v>
      </c>
    </row>
    <row r="1011" spans="1:13" ht="12.75" x14ac:dyDescent="0.2">
      <c r="A1011" s="56">
        <v>2003</v>
      </c>
      <c r="B1011" s="56">
        <v>7</v>
      </c>
      <c r="C1011" s="67">
        <f t="shared" si="88"/>
        <v>37833</v>
      </c>
      <c r="D1011" s="55">
        <v>992.54</v>
      </c>
      <c r="E1011" s="55">
        <f>E1010*2/3+E1013/3</f>
        <v>16.310000000000002</v>
      </c>
      <c r="F1011" s="62">
        <f>(2*F1010+F1013)/3</f>
        <v>35.893333333333331</v>
      </c>
      <c r="G1011" s="55">
        <v>183.9</v>
      </c>
      <c r="H1011" s="55" t="e">
        <f t="shared" si="93"/>
        <v>#REF!</v>
      </c>
      <c r="I1011" s="55">
        <v>3.98</v>
      </c>
      <c r="J1011" s="55">
        <f t="shared" si="90"/>
        <v>1291.1601504078301</v>
      </c>
      <c r="K1011" s="55">
        <f t="shared" si="91"/>
        <v>21.217101631321366</v>
      </c>
      <c r="L1011" s="55">
        <f t="shared" si="92"/>
        <v>46.692366721044031</v>
      </c>
      <c r="M1011" s="55">
        <f t="shared" si="89"/>
        <v>24.862813861914638</v>
      </c>
    </row>
    <row r="1012" spans="1:13" ht="12.75" x14ac:dyDescent="0.2">
      <c r="A1012" s="56">
        <v>2003</v>
      </c>
      <c r="B1012" s="56">
        <v>8</v>
      </c>
      <c r="C1012" s="67">
        <f t="shared" si="88"/>
        <v>37864</v>
      </c>
      <c r="D1012" s="55">
        <v>989.53</v>
      </c>
      <c r="E1012" s="55">
        <f>E1010/3+E1013*2/3</f>
        <v>16.450000000000003</v>
      </c>
      <c r="F1012" s="62">
        <f>(F1010+2*F1013)/3</f>
        <v>37.236666666666665</v>
      </c>
      <c r="G1012" s="55">
        <v>184.6</v>
      </c>
      <c r="H1012" s="55" t="e">
        <f t="shared" si="93"/>
        <v>#REF!</v>
      </c>
      <c r="I1012" s="55">
        <v>4.45</v>
      </c>
      <c r="J1012" s="55">
        <f t="shared" si="90"/>
        <v>1282.363338949079</v>
      </c>
      <c r="K1012" s="55">
        <f t="shared" si="91"/>
        <v>21.31807719393283</v>
      </c>
      <c r="L1012" s="55">
        <f t="shared" si="92"/>
        <v>48.256178385698796</v>
      </c>
      <c r="M1012" s="55">
        <f t="shared" si="89"/>
        <v>24.637787119306548</v>
      </c>
    </row>
    <row r="1013" spans="1:13" ht="12.75" x14ac:dyDescent="0.2">
      <c r="A1013" s="56">
        <v>2003</v>
      </c>
      <c r="B1013" s="56">
        <v>9</v>
      </c>
      <c r="C1013" s="67">
        <f t="shared" si="88"/>
        <v>37894</v>
      </c>
      <c r="D1013" s="55">
        <v>1019.44</v>
      </c>
      <c r="E1013" s="55">
        <v>16.59</v>
      </c>
      <c r="F1013" s="55">
        <v>38.58</v>
      </c>
      <c r="G1013" s="55">
        <v>185.2</v>
      </c>
      <c r="H1013" s="55" t="e">
        <f t="shared" si="93"/>
        <v>#REF!</v>
      </c>
      <c r="I1013" s="55">
        <v>4.2699999999999996</v>
      </c>
      <c r="J1013" s="55">
        <f t="shared" si="90"/>
        <v>1316.8445559395248</v>
      </c>
      <c r="K1013" s="55">
        <f t="shared" si="91"/>
        <v>21.429854805615548</v>
      </c>
      <c r="L1013" s="55">
        <f t="shared" si="92"/>
        <v>49.835069222462188</v>
      </c>
      <c r="M1013" s="55">
        <f t="shared" si="89"/>
        <v>25.239124555683777</v>
      </c>
    </row>
    <row r="1014" spans="1:13" ht="12.75" x14ac:dyDescent="0.2">
      <c r="A1014" s="56">
        <v>2003</v>
      </c>
      <c r="B1014" s="56">
        <v>1</v>
      </c>
      <c r="C1014" s="67">
        <f t="shared" si="88"/>
        <v>37652</v>
      </c>
      <c r="D1014" s="55">
        <v>1038.73</v>
      </c>
      <c r="E1014" s="55">
        <f>E1013*2/3+E1016/3</f>
        <v>16.856666666666669</v>
      </c>
      <c r="F1014" s="62">
        <f>(2*F1013+F1016)/3</f>
        <v>41.966666666666669</v>
      </c>
      <c r="G1014" s="55">
        <v>185</v>
      </c>
      <c r="H1014" s="55" t="e">
        <f t="shared" si="93"/>
        <v>#REF!</v>
      </c>
      <c r="I1014" s="55">
        <v>4.29</v>
      </c>
      <c r="J1014" s="55">
        <f t="shared" si="90"/>
        <v>1343.212644162162</v>
      </c>
      <c r="K1014" s="55">
        <f t="shared" si="91"/>
        <v>21.79785681081081</v>
      </c>
      <c r="L1014" s="55">
        <f t="shared" si="92"/>
        <v>54.268344324324318</v>
      </c>
      <c r="M1014" s="55">
        <f t="shared" si="89"/>
        <v>25.678126489867104</v>
      </c>
    </row>
    <row r="1015" spans="1:13" ht="12.75" x14ac:dyDescent="0.2">
      <c r="A1015" s="56">
        <v>2003</v>
      </c>
      <c r="B1015" s="56">
        <v>11</v>
      </c>
      <c r="C1015" s="67">
        <f t="shared" si="88"/>
        <v>37955</v>
      </c>
      <c r="D1015" s="55">
        <v>1049.9000000000001</v>
      </c>
      <c r="E1015" s="55">
        <f>E1013/3+E1016*2/3</f>
        <v>17.123333333333335</v>
      </c>
      <c r="F1015" s="62">
        <f>(F1013+2*F1016)/3</f>
        <v>45.353333333333332</v>
      </c>
      <c r="G1015" s="55">
        <v>184.5</v>
      </c>
      <c r="H1015" s="55" t="e">
        <f t="shared" si="93"/>
        <v>#REF!</v>
      </c>
      <c r="I1015" s="55">
        <v>4.3</v>
      </c>
      <c r="J1015" s="55">
        <f t="shared" si="90"/>
        <v>1361.3361902439024</v>
      </c>
      <c r="K1015" s="55">
        <f t="shared" si="91"/>
        <v>22.202698699186989</v>
      </c>
      <c r="L1015" s="55">
        <f t="shared" si="92"/>
        <v>58.806680650406499</v>
      </c>
      <c r="M1015" s="55">
        <f t="shared" si="89"/>
        <v>25.942135860780002</v>
      </c>
    </row>
    <row r="1016" spans="1:13" ht="12.75" x14ac:dyDescent="0.2">
      <c r="A1016" s="56">
        <v>2003</v>
      </c>
      <c r="B1016" s="56">
        <v>12</v>
      </c>
      <c r="C1016" s="67">
        <f t="shared" si="88"/>
        <v>37986</v>
      </c>
      <c r="D1016" s="55">
        <v>1080.6400000000001</v>
      </c>
      <c r="E1016" s="55">
        <v>17.39</v>
      </c>
      <c r="F1016" s="55">
        <v>48.74</v>
      </c>
      <c r="G1016" s="55">
        <v>184.3</v>
      </c>
      <c r="H1016" s="55" t="e">
        <f t="shared" si="93"/>
        <v>#REF!</v>
      </c>
      <c r="I1016" s="55">
        <v>4.2699999999999996</v>
      </c>
      <c r="J1016" s="55">
        <f t="shared" si="90"/>
        <v>1402.7152824742266</v>
      </c>
      <c r="K1016" s="55">
        <f t="shared" si="91"/>
        <v>22.572937113402059</v>
      </c>
      <c r="L1016" s="55">
        <f t="shared" si="92"/>
        <v>63.266529896907201</v>
      </c>
      <c r="M1016" s="55">
        <f t="shared" si="89"/>
        <v>26.630402413307287</v>
      </c>
    </row>
    <row r="1017" spans="1:13" ht="12.75" x14ac:dyDescent="0.2">
      <c r="A1017" s="56">
        <v>2004</v>
      </c>
      <c r="B1017" s="56">
        <v>1</v>
      </c>
      <c r="C1017" s="67">
        <f t="shared" si="88"/>
        <v>38017</v>
      </c>
      <c r="D1017" s="55">
        <v>1132.52</v>
      </c>
      <c r="E1017" s="55">
        <f>E1016*2/3+E1019/3</f>
        <v>17.600000000000001</v>
      </c>
      <c r="F1017" s="62">
        <f>(2*F1016+F1019)/3</f>
        <v>49.826666666666675</v>
      </c>
      <c r="G1017" s="55">
        <v>185.2</v>
      </c>
      <c r="H1017" s="55" t="e">
        <f t="shared" si="93"/>
        <v>#REF!</v>
      </c>
      <c r="I1017" s="55">
        <v>4.1500000000000004</v>
      </c>
      <c r="J1017" s="55">
        <f t="shared" si="90"/>
        <v>1462.9137531317492</v>
      </c>
      <c r="K1017" s="55">
        <f t="shared" si="91"/>
        <v>22.734505399568032</v>
      </c>
      <c r="L1017" s="55">
        <f t="shared" si="92"/>
        <v>64.36276263498921</v>
      </c>
      <c r="M1017" s="55">
        <f t="shared" si="89"/>
        <v>27.653538914861834</v>
      </c>
    </row>
    <row r="1018" spans="1:13" ht="12.75" x14ac:dyDescent="0.2">
      <c r="A1018" s="56">
        <v>2004</v>
      </c>
      <c r="B1018" s="56">
        <v>2</v>
      </c>
      <c r="C1018" s="67">
        <f t="shared" si="88"/>
        <v>38046</v>
      </c>
      <c r="D1018" s="55">
        <v>1143.3599999999999</v>
      </c>
      <c r="E1018" s="55">
        <f>E1016/3+E1019*2/3</f>
        <v>17.810000000000002</v>
      </c>
      <c r="F1018" s="62">
        <f>(F1016+2*F1019)/3</f>
        <v>50.913333333333334</v>
      </c>
      <c r="G1018" s="55">
        <v>186.2</v>
      </c>
      <c r="H1018" s="55" t="e">
        <f t="shared" si="93"/>
        <v>#REF!</v>
      </c>
      <c r="I1018" s="55">
        <v>4.08</v>
      </c>
      <c r="J1018" s="55">
        <f t="shared" si="90"/>
        <v>1468.9842612244895</v>
      </c>
      <c r="K1018" s="55">
        <f t="shared" si="91"/>
        <v>22.88221530612245</v>
      </c>
      <c r="L1018" s="55">
        <f t="shared" si="92"/>
        <v>65.413242857142848</v>
      </c>
      <c r="M1018" s="55">
        <f t="shared" si="89"/>
        <v>27.645884025167089</v>
      </c>
    </row>
    <row r="1019" spans="1:13" ht="12.75" x14ac:dyDescent="0.2">
      <c r="A1019" s="56">
        <v>2004</v>
      </c>
      <c r="B1019" s="56">
        <v>3</v>
      </c>
      <c r="C1019" s="67">
        <f t="shared" si="88"/>
        <v>38077</v>
      </c>
      <c r="D1019" s="55">
        <v>1123.98</v>
      </c>
      <c r="E1019" s="55">
        <v>18.02</v>
      </c>
      <c r="F1019" s="55">
        <v>52</v>
      </c>
      <c r="G1019" s="55">
        <v>187.4</v>
      </c>
      <c r="H1019" s="55" t="e">
        <f t="shared" si="93"/>
        <v>#REF!</v>
      </c>
      <c r="I1019" s="55">
        <v>3.83</v>
      </c>
      <c r="J1019" s="55">
        <f t="shared" si="90"/>
        <v>1434.8378410885805</v>
      </c>
      <c r="K1019" s="55">
        <f t="shared" si="91"/>
        <v>23.003770437566697</v>
      </c>
      <c r="L1019" s="55">
        <f t="shared" si="92"/>
        <v>66.381579509071486</v>
      </c>
      <c r="M1019" s="55">
        <f t="shared" si="89"/>
        <v>26.881711763275</v>
      </c>
    </row>
    <row r="1020" spans="1:13" ht="12.75" x14ac:dyDescent="0.2">
      <c r="A1020" s="56">
        <v>2004</v>
      </c>
      <c r="B1020" s="56">
        <v>4</v>
      </c>
      <c r="C1020" s="67">
        <f t="shared" si="88"/>
        <v>38107</v>
      </c>
      <c r="D1020" s="55">
        <v>1133.3599999999999</v>
      </c>
      <c r="E1020" s="55">
        <f>E1019*2/3+E1022/3</f>
        <v>18.213333333333335</v>
      </c>
      <c r="F1020" s="62">
        <f>(2*F1019+F1022)/3</f>
        <v>53.383333333333333</v>
      </c>
      <c r="G1020" s="55">
        <v>188</v>
      </c>
      <c r="H1020" s="55" t="e">
        <f t="shared" si="93"/>
        <v>#REF!</v>
      </c>
      <c r="I1020" s="55">
        <v>4.3499999999999996</v>
      </c>
      <c r="J1020" s="55">
        <f t="shared" si="90"/>
        <v>1442.1945714893614</v>
      </c>
      <c r="K1020" s="55">
        <f t="shared" si="91"/>
        <v>23.176369787234041</v>
      </c>
      <c r="L1020" s="55">
        <f t="shared" si="92"/>
        <v>67.930007712765942</v>
      </c>
      <c r="M1020" s="55">
        <f t="shared" si="89"/>
        <v>26.895778453155415</v>
      </c>
    </row>
    <row r="1021" spans="1:13" ht="12.75" x14ac:dyDescent="0.2">
      <c r="A1021" s="56">
        <v>2004</v>
      </c>
      <c r="B1021" s="56">
        <v>5</v>
      </c>
      <c r="C1021" s="67">
        <f t="shared" si="88"/>
        <v>38138</v>
      </c>
      <c r="D1021" s="55">
        <v>1102.78</v>
      </c>
      <c r="E1021" s="55">
        <f>E1019/3+E1022*2/3</f>
        <v>18.406666666666666</v>
      </c>
      <c r="F1021" s="62">
        <f>(F1019+2*F1022)/3</f>
        <v>54.766666666666673</v>
      </c>
      <c r="G1021" s="55">
        <v>189.1</v>
      </c>
      <c r="H1021" s="55" t="e">
        <f t="shared" si="93"/>
        <v>#REF!</v>
      </c>
      <c r="I1021" s="55">
        <v>4.72</v>
      </c>
      <c r="J1021" s="55">
        <f t="shared" si="90"/>
        <v>1395.118755261766</v>
      </c>
      <c r="K1021" s="55">
        <f t="shared" si="91"/>
        <v>23.286136753040712</v>
      </c>
      <c r="L1021" s="55">
        <f t="shared" si="92"/>
        <v>69.284901639344255</v>
      </c>
      <c r="M1021" s="55">
        <f t="shared" si="89"/>
        <v>25.898214487258617</v>
      </c>
    </row>
    <row r="1022" spans="1:13" ht="12.75" x14ac:dyDescent="0.2">
      <c r="A1022" s="56">
        <v>2004</v>
      </c>
      <c r="B1022" s="56">
        <v>6</v>
      </c>
      <c r="C1022" s="67">
        <f t="shared" ref="C1022:C1085" si="94">EOMONTH(DATE(A1022,B1022,1),0)</f>
        <v>38168</v>
      </c>
      <c r="D1022" s="55">
        <v>1132.76</v>
      </c>
      <c r="E1022" s="55">
        <v>18.600000000000001</v>
      </c>
      <c r="F1022" s="55">
        <v>56.15</v>
      </c>
      <c r="G1022" s="55">
        <v>189.7</v>
      </c>
      <c r="H1022" s="55" t="e">
        <f t="shared" si="93"/>
        <v>#REF!</v>
      </c>
      <c r="I1022" s="55">
        <v>4.7300000000000004</v>
      </c>
      <c r="J1022" s="55">
        <f t="shared" si="90"/>
        <v>1428.5136638903532</v>
      </c>
      <c r="K1022" s="55">
        <f t="shared" si="91"/>
        <v>23.456296257248287</v>
      </c>
      <c r="L1022" s="55">
        <f t="shared" si="92"/>
        <v>70.810270690564039</v>
      </c>
      <c r="M1022" s="55">
        <f t="shared" si="89"/>
        <v>26.396618527068902</v>
      </c>
    </row>
    <row r="1023" spans="1:13" ht="12.75" x14ac:dyDescent="0.2">
      <c r="A1023" s="56">
        <v>2004</v>
      </c>
      <c r="B1023" s="56">
        <v>7</v>
      </c>
      <c r="C1023" s="67">
        <f t="shared" si="94"/>
        <v>38199</v>
      </c>
      <c r="D1023" s="55">
        <v>1105.8499999999999</v>
      </c>
      <c r="E1023" s="55">
        <f>E1022*2/3+E1025/3</f>
        <v>18.786666666666669</v>
      </c>
      <c r="F1023" s="62">
        <f>(2*F1022+F1025)/3</f>
        <v>56.69</v>
      </c>
      <c r="G1023" s="55">
        <v>189.4</v>
      </c>
      <c r="H1023" s="55" t="e">
        <f t="shared" si="93"/>
        <v>#REF!</v>
      </c>
      <c r="I1023" s="55">
        <v>4.5</v>
      </c>
      <c r="J1023" s="55">
        <f t="shared" si="90"/>
        <v>1396.7866401795138</v>
      </c>
      <c r="K1023" s="55">
        <f t="shared" si="91"/>
        <v>23.729226399155223</v>
      </c>
      <c r="L1023" s="55">
        <f t="shared" si="92"/>
        <v>71.604498468848988</v>
      </c>
      <c r="M1023" s="55">
        <f t="shared" si="89"/>
        <v>25.691367436293689</v>
      </c>
    </row>
    <row r="1024" spans="1:13" ht="12.75" x14ac:dyDescent="0.2">
      <c r="A1024" s="56">
        <v>2004</v>
      </c>
      <c r="B1024" s="56">
        <v>8</v>
      </c>
      <c r="C1024" s="67">
        <f t="shared" si="94"/>
        <v>38230</v>
      </c>
      <c r="D1024" s="55">
        <v>1088.94</v>
      </c>
      <c r="E1024" s="55">
        <f>E1022/3+E1025*2/3</f>
        <v>18.973333333333333</v>
      </c>
      <c r="F1024" s="62">
        <f>(F1022+2*F1025)/3</f>
        <v>57.23</v>
      </c>
      <c r="G1024" s="55">
        <v>189.5</v>
      </c>
      <c r="H1024" s="55" t="e">
        <f t="shared" si="93"/>
        <v>#REF!</v>
      </c>
      <c r="I1024" s="55">
        <v>4.28</v>
      </c>
      <c r="J1024" s="55">
        <f t="shared" si="90"/>
        <v>1374.7019908179418</v>
      </c>
      <c r="K1024" s="55">
        <f t="shared" si="91"/>
        <v>23.952356517150392</v>
      </c>
      <c r="L1024" s="55">
        <f t="shared" si="92"/>
        <v>72.248420422163576</v>
      </c>
      <c r="M1024" s="55">
        <f t="shared" si="89"/>
        <v>25.170052926393005</v>
      </c>
    </row>
    <row r="1025" spans="1:13" ht="12.75" x14ac:dyDescent="0.2">
      <c r="A1025" s="56">
        <v>2004</v>
      </c>
      <c r="B1025" s="56">
        <v>9</v>
      </c>
      <c r="C1025" s="67">
        <f t="shared" si="94"/>
        <v>38260</v>
      </c>
      <c r="D1025" s="55">
        <v>1117.6600000000001</v>
      </c>
      <c r="E1025" s="55">
        <v>19.16</v>
      </c>
      <c r="F1025" s="55">
        <v>57.77</v>
      </c>
      <c r="G1025" s="55">
        <v>189.9</v>
      </c>
      <c r="H1025" s="55" t="e">
        <f t="shared" si="93"/>
        <v>#REF!</v>
      </c>
      <c r="I1025" s="55">
        <v>4.13</v>
      </c>
      <c r="J1025" s="55">
        <f t="shared" si="90"/>
        <v>1407.9867516587676</v>
      </c>
      <c r="K1025" s="55">
        <f t="shared" si="91"/>
        <v>24.137059715639804</v>
      </c>
      <c r="L1025" s="55">
        <f t="shared" si="92"/>
        <v>72.77651042654027</v>
      </c>
      <c r="M1025" s="55">
        <f t="shared" ref="M1025:M1088" si="95">J1025/AVERAGE(L905:L1024)</f>
        <v>25.663931112999361</v>
      </c>
    </row>
    <row r="1026" spans="1:13" ht="12.75" x14ac:dyDescent="0.2">
      <c r="A1026" s="56">
        <v>2004</v>
      </c>
      <c r="B1026" s="56">
        <v>1</v>
      </c>
      <c r="C1026" s="67">
        <f t="shared" si="94"/>
        <v>38017</v>
      </c>
      <c r="D1026" s="55">
        <v>1117.21</v>
      </c>
      <c r="E1026" s="55">
        <f>E1025*2/3+E1028/3</f>
        <v>19.253333333333334</v>
      </c>
      <c r="F1026" s="62">
        <f>(2*F1025+F1028)/3</f>
        <v>58.03</v>
      </c>
      <c r="G1026" s="55">
        <v>190.9</v>
      </c>
      <c r="H1026" s="55" t="e">
        <f t="shared" si="93"/>
        <v>#REF!</v>
      </c>
      <c r="I1026" s="55">
        <v>4.0999999999999996</v>
      </c>
      <c r="J1026" s="55">
        <f t="shared" si="90"/>
        <v>1400.0473079622836</v>
      </c>
      <c r="K1026" s="55">
        <f t="shared" si="91"/>
        <v>24.127583446830798</v>
      </c>
      <c r="L1026" s="55">
        <f t="shared" si="92"/>
        <v>72.721104609743307</v>
      </c>
      <c r="M1026" s="55">
        <f t="shared" si="95"/>
        <v>25.407244212041874</v>
      </c>
    </row>
    <row r="1027" spans="1:13" ht="12.75" x14ac:dyDescent="0.2">
      <c r="A1027" s="56">
        <v>2004</v>
      </c>
      <c r="B1027" s="56">
        <v>11</v>
      </c>
      <c r="C1027" s="67">
        <f t="shared" si="94"/>
        <v>38321</v>
      </c>
      <c r="D1027" s="55">
        <v>1168.94</v>
      </c>
      <c r="E1027" s="55">
        <f>E1025/3+E1028*2/3</f>
        <v>19.346666666666668</v>
      </c>
      <c r="F1027" s="62">
        <f>(F1025+2*F1028)/3</f>
        <v>58.29</v>
      </c>
      <c r="G1027" s="55">
        <v>191</v>
      </c>
      <c r="H1027" s="55" t="e">
        <f t="shared" si="93"/>
        <v>#REF!</v>
      </c>
      <c r="I1027" s="55">
        <v>4.1900000000000004</v>
      </c>
      <c r="J1027" s="55">
        <f t="shared" si="90"/>
        <v>1464.1065301570677</v>
      </c>
      <c r="K1027" s="55">
        <f t="shared" si="91"/>
        <v>24.23185193717277</v>
      </c>
      <c r="L1027" s="55">
        <f t="shared" si="92"/>
        <v>73.008682774869087</v>
      </c>
      <c r="M1027" s="55">
        <f t="shared" si="95"/>
        <v>26.460735298410544</v>
      </c>
    </row>
    <row r="1028" spans="1:13" ht="12.75" x14ac:dyDescent="0.2">
      <c r="A1028" s="56">
        <v>2004</v>
      </c>
      <c r="B1028" s="56">
        <v>12</v>
      </c>
      <c r="C1028" s="67">
        <f t="shared" si="94"/>
        <v>38352</v>
      </c>
      <c r="D1028" s="55">
        <v>1199.21</v>
      </c>
      <c r="E1028" s="55">
        <v>19.440000000000001</v>
      </c>
      <c r="F1028" s="55">
        <v>58.55</v>
      </c>
      <c r="G1028" s="55">
        <v>190.3</v>
      </c>
      <c r="H1028" s="55" t="e">
        <f t="shared" si="93"/>
        <v>#REF!</v>
      </c>
      <c r="I1028" s="55">
        <v>4.2300000000000004</v>
      </c>
      <c r="J1028" s="55">
        <f t="shared" si="90"/>
        <v>1507.5449768260637</v>
      </c>
      <c r="K1028" s="55">
        <f t="shared" si="91"/>
        <v>24.438317183394638</v>
      </c>
      <c r="L1028" s="55">
        <f t="shared" si="92"/>
        <v>73.60408801891748</v>
      </c>
      <c r="M1028" s="55">
        <f t="shared" si="95"/>
        <v>27.140133901785919</v>
      </c>
    </row>
    <row r="1029" spans="1:13" ht="12.75" x14ac:dyDescent="0.2">
      <c r="A1029" s="56">
        <v>2005</v>
      </c>
      <c r="B1029" s="56">
        <v>1</v>
      </c>
      <c r="C1029" s="67">
        <f t="shared" si="94"/>
        <v>38383</v>
      </c>
      <c r="D1029" s="55">
        <v>1181.4100000000001</v>
      </c>
      <c r="E1029" s="55">
        <f>E1028*2/3+E1031/3</f>
        <v>19.703333333333333</v>
      </c>
      <c r="F1029" s="62">
        <f>(2*F1028+F1031)/3</f>
        <v>59.139999999999993</v>
      </c>
      <c r="G1029" s="55">
        <v>190.7</v>
      </c>
      <c r="H1029" s="55" t="e">
        <f t="shared" si="93"/>
        <v>#REF!</v>
      </c>
      <c r="I1029" s="55">
        <v>4.22</v>
      </c>
      <c r="J1029" s="55">
        <f t="shared" si="90"/>
        <v>1482.0531352385947</v>
      </c>
      <c r="K1029" s="55">
        <f t="shared" si="91"/>
        <v>24.717402884111166</v>
      </c>
      <c r="L1029" s="55">
        <f t="shared" si="92"/>
        <v>74.189842999475601</v>
      </c>
      <c r="M1029" s="55">
        <f t="shared" si="95"/>
        <v>26.582688832734927</v>
      </c>
    </row>
    <row r="1030" spans="1:13" ht="12.75" x14ac:dyDescent="0.2">
      <c r="A1030" s="56">
        <v>2005</v>
      </c>
      <c r="B1030" s="56">
        <v>2</v>
      </c>
      <c r="C1030" s="67">
        <f t="shared" si="94"/>
        <v>38411</v>
      </c>
      <c r="D1030" s="55">
        <v>1199.6300000000001</v>
      </c>
      <c r="E1030" s="55">
        <f>E1028/3+E1031*2/3</f>
        <v>19.966666666666669</v>
      </c>
      <c r="F1030" s="62">
        <f>(F1028+2*F1031)/3</f>
        <v>59.73</v>
      </c>
      <c r="G1030" s="55">
        <v>191.8</v>
      </c>
      <c r="H1030" s="55" t="e">
        <f t="shared" si="93"/>
        <v>#REF!</v>
      </c>
      <c r="I1030" s="55">
        <v>4.17</v>
      </c>
      <c r="J1030" s="55">
        <f t="shared" si="90"/>
        <v>1496.2788595933262</v>
      </c>
      <c r="K1030" s="55">
        <f t="shared" si="91"/>
        <v>24.904096454640243</v>
      </c>
      <c r="L1030" s="55">
        <f t="shared" si="92"/>
        <v>74.500251147028138</v>
      </c>
      <c r="M1030" s="55">
        <f t="shared" si="95"/>
        <v>26.740124376045902</v>
      </c>
    </row>
    <row r="1031" spans="1:13" ht="12.75" x14ac:dyDescent="0.2">
      <c r="A1031" s="56">
        <v>2005</v>
      </c>
      <c r="B1031" s="56">
        <v>3</v>
      </c>
      <c r="C1031" s="67">
        <f t="shared" si="94"/>
        <v>38442</v>
      </c>
      <c r="D1031" s="55">
        <v>1194.9000000000001</v>
      </c>
      <c r="E1031" s="55">
        <v>20.23</v>
      </c>
      <c r="F1031" s="55">
        <v>60.32</v>
      </c>
      <c r="G1031" s="55">
        <v>193.3</v>
      </c>
      <c r="H1031" s="55" t="e">
        <f t="shared" si="93"/>
        <v>#REF!</v>
      </c>
      <c r="I1031" s="55">
        <v>4.5</v>
      </c>
      <c r="J1031" s="55">
        <f t="shared" si="90"/>
        <v>1478.8139270563888</v>
      </c>
      <c r="K1031" s="55">
        <f t="shared" si="91"/>
        <v>25.03674428349715</v>
      </c>
      <c r="L1031" s="55">
        <f t="shared" si="92"/>
        <v>74.652319089498178</v>
      </c>
      <c r="M1031" s="55">
        <f t="shared" si="95"/>
        <v>26.334166824431382</v>
      </c>
    </row>
    <row r="1032" spans="1:13" ht="12.75" x14ac:dyDescent="0.2">
      <c r="A1032" s="56">
        <v>2005</v>
      </c>
      <c r="B1032" s="56">
        <v>4</v>
      </c>
      <c r="C1032" s="67">
        <f t="shared" si="94"/>
        <v>38472</v>
      </c>
      <c r="D1032" s="55">
        <v>1164.43</v>
      </c>
      <c r="E1032" s="55">
        <f>E1031*2/3+E1034/3</f>
        <v>20.463333333333331</v>
      </c>
      <c r="F1032" s="62">
        <f>(2*F1031+F1034)/3</f>
        <v>61.333333333333336</v>
      </c>
      <c r="G1032" s="55">
        <v>194.6</v>
      </c>
      <c r="H1032" s="55" t="e">
        <f t="shared" si="93"/>
        <v>#REF!</v>
      </c>
      <c r="I1032" s="55">
        <v>4.34</v>
      </c>
      <c r="J1032" s="55">
        <f t="shared" si="90"/>
        <v>1431.4770013874613</v>
      </c>
      <c r="K1032" s="55">
        <f t="shared" si="91"/>
        <v>25.156334892086324</v>
      </c>
      <c r="L1032" s="55">
        <f t="shared" si="92"/>
        <v>75.399342240493311</v>
      </c>
      <c r="M1032" s="55">
        <f t="shared" si="95"/>
        <v>25.403674407249159</v>
      </c>
    </row>
    <row r="1033" spans="1:13" ht="12.75" x14ac:dyDescent="0.2">
      <c r="A1033" s="56">
        <v>2005</v>
      </c>
      <c r="B1033" s="56">
        <v>5</v>
      </c>
      <c r="C1033" s="67">
        <f t="shared" si="94"/>
        <v>38503</v>
      </c>
      <c r="D1033" s="55">
        <v>1178.28</v>
      </c>
      <c r="E1033" s="55">
        <f>E1031/3+E1034*2/3</f>
        <v>20.696666666666665</v>
      </c>
      <c r="F1033" s="62">
        <f>(F1031+2*F1034)/3</f>
        <v>62.346666666666664</v>
      </c>
      <c r="G1033" s="55">
        <v>194.4</v>
      </c>
      <c r="H1033" s="55" t="e">
        <f t="shared" si="93"/>
        <v>#REF!</v>
      </c>
      <c r="I1033" s="55">
        <v>4.1399999999999997</v>
      </c>
      <c r="J1033" s="55">
        <f t="shared" ref="J1033:J1096" si="96">D1033*$G$1144/G1033</f>
        <v>1449.9935499999997</v>
      </c>
      <c r="K1033" s="55">
        <f t="shared" ref="K1033:K1096" si="97">E1033*$G$1144/G1033</f>
        <v>25.46935632716049</v>
      </c>
      <c r="L1033" s="55">
        <f t="shared" ref="L1033:L1096" si="98">F1033*$G$1144/G1033</f>
        <v>76.723923456790104</v>
      </c>
      <c r="M1033" s="55">
        <f t="shared" si="95"/>
        <v>25.644485520442036</v>
      </c>
    </row>
    <row r="1034" spans="1:13" ht="12.75" x14ac:dyDescent="0.2">
      <c r="A1034" s="56">
        <v>2005</v>
      </c>
      <c r="B1034" s="56">
        <v>6</v>
      </c>
      <c r="C1034" s="67">
        <f t="shared" si="94"/>
        <v>38533</v>
      </c>
      <c r="D1034" s="55">
        <v>1202.25</v>
      </c>
      <c r="E1034" s="55">
        <v>20.93</v>
      </c>
      <c r="F1034" s="55">
        <v>63.36</v>
      </c>
      <c r="G1034" s="55">
        <v>194.5</v>
      </c>
      <c r="H1034" s="55" t="e">
        <f t="shared" ref="H1034:H1097" si="99">H1033+1/12</f>
        <v>#REF!</v>
      </c>
      <c r="I1034" s="55">
        <v>4</v>
      </c>
      <c r="J1034" s="55">
        <f t="shared" si="96"/>
        <v>1478.7304125964006</v>
      </c>
      <c r="K1034" s="55">
        <f t="shared" si="97"/>
        <v>25.743254344473002</v>
      </c>
      <c r="L1034" s="55">
        <f t="shared" si="98"/>
        <v>77.930845449871455</v>
      </c>
      <c r="M1034" s="55">
        <f t="shared" si="95"/>
        <v>26.062105618915208</v>
      </c>
    </row>
    <row r="1035" spans="1:13" ht="12.75" x14ac:dyDescent="0.2">
      <c r="A1035" s="56">
        <v>2005</v>
      </c>
      <c r="B1035" s="56">
        <v>7</v>
      </c>
      <c r="C1035" s="67">
        <f t="shared" si="94"/>
        <v>38564</v>
      </c>
      <c r="D1035" s="55">
        <v>1222.24</v>
      </c>
      <c r="E1035" s="55">
        <f>E1034*2/3+E1037/3</f>
        <v>21.113333333333333</v>
      </c>
      <c r="F1035" s="62">
        <f>(2*F1034+F1037)/3</f>
        <v>64.429999999999993</v>
      </c>
      <c r="G1035" s="55">
        <v>195.4</v>
      </c>
      <c r="H1035" s="55" t="e">
        <f t="shared" si="99"/>
        <v>#REF!</v>
      </c>
      <c r="I1035" s="55">
        <v>4.18</v>
      </c>
      <c r="J1035" s="55">
        <f t="shared" si="96"/>
        <v>1496.3933109518932</v>
      </c>
      <c r="K1035" s="55">
        <f t="shared" si="97"/>
        <v>25.849138280450354</v>
      </c>
      <c r="L1035" s="55">
        <f t="shared" si="98"/>
        <v>78.88190619242576</v>
      </c>
      <c r="M1035" s="55">
        <f t="shared" si="95"/>
        <v>26.281077867861075</v>
      </c>
    </row>
    <row r="1036" spans="1:13" ht="12.75" x14ac:dyDescent="0.2">
      <c r="A1036" s="56">
        <v>2005</v>
      </c>
      <c r="B1036" s="56">
        <v>8</v>
      </c>
      <c r="C1036" s="67">
        <f t="shared" si="94"/>
        <v>38595</v>
      </c>
      <c r="D1036" s="55">
        <v>1224.27</v>
      </c>
      <c r="E1036" s="55">
        <f>E1034/3+E1037*2/3</f>
        <v>21.296666666666667</v>
      </c>
      <c r="F1036" s="62">
        <f>(F1034+2*F1037)/3</f>
        <v>65.5</v>
      </c>
      <c r="G1036" s="55">
        <v>196.4</v>
      </c>
      <c r="H1036" s="55" t="e">
        <f t="shared" si="99"/>
        <v>#REF!</v>
      </c>
      <c r="I1036" s="55">
        <v>4.26</v>
      </c>
      <c r="J1036" s="55">
        <f t="shared" si="96"/>
        <v>1491.2468830448063</v>
      </c>
      <c r="K1036" s="55">
        <f t="shared" si="97"/>
        <v>25.940836405295311</v>
      </c>
      <c r="L1036" s="55">
        <f t="shared" si="98"/>
        <v>79.783602342158844</v>
      </c>
      <c r="M1036" s="55">
        <f t="shared" si="95"/>
        <v>26.097193600501548</v>
      </c>
    </row>
    <row r="1037" spans="1:13" ht="12.75" x14ac:dyDescent="0.2">
      <c r="A1037" s="56">
        <v>2005</v>
      </c>
      <c r="B1037" s="56">
        <v>9</v>
      </c>
      <c r="C1037" s="67">
        <f t="shared" si="94"/>
        <v>38625</v>
      </c>
      <c r="D1037" s="55">
        <v>1225.92</v>
      </c>
      <c r="E1037" s="55">
        <v>21.48</v>
      </c>
      <c r="F1037" s="55">
        <v>66.569999999999993</v>
      </c>
      <c r="G1037" s="55">
        <v>198.8</v>
      </c>
      <c r="H1037" s="55" t="e">
        <f t="shared" si="99"/>
        <v>#REF!</v>
      </c>
      <c r="I1037" s="55">
        <v>4.2</v>
      </c>
      <c r="J1037" s="55">
        <f t="shared" si="96"/>
        <v>1475.2294551307846</v>
      </c>
      <c r="K1037" s="55">
        <f t="shared" si="97"/>
        <v>25.848284305835005</v>
      </c>
      <c r="L1037" s="55">
        <f t="shared" si="98"/>
        <v>80.108020774647855</v>
      </c>
      <c r="M1037" s="55">
        <f t="shared" si="95"/>
        <v>25.722608707717203</v>
      </c>
    </row>
    <row r="1038" spans="1:13" ht="12.75" x14ac:dyDescent="0.2">
      <c r="A1038" s="56">
        <v>2005</v>
      </c>
      <c r="B1038" s="56">
        <v>1</v>
      </c>
      <c r="C1038" s="67">
        <f t="shared" si="94"/>
        <v>38383</v>
      </c>
      <c r="D1038" s="55">
        <v>1191.96</v>
      </c>
      <c r="E1038" s="55">
        <f>E1037*2/3+E1040/3</f>
        <v>21.726666666666667</v>
      </c>
      <c r="F1038" s="62">
        <f>(2*F1037+F1040)/3</f>
        <v>67.69</v>
      </c>
      <c r="G1038" s="55">
        <v>199.2</v>
      </c>
      <c r="H1038" s="55" t="e">
        <f t="shared" si="99"/>
        <v>#REF!</v>
      </c>
      <c r="I1038" s="55">
        <v>4.46</v>
      </c>
      <c r="J1038" s="55">
        <f t="shared" si="96"/>
        <v>1431.4829259036144</v>
      </c>
      <c r="K1038" s="55">
        <f t="shared" si="97"/>
        <v>26.0926141566265</v>
      </c>
      <c r="L1038" s="55">
        <f t="shared" si="98"/>
        <v>81.292223945783121</v>
      </c>
      <c r="M1038" s="55">
        <f t="shared" si="95"/>
        <v>24.868866812956465</v>
      </c>
    </row>
    <row r="1039" spans="1:13" ht="12.75" x14ac:dyDescent="0.2">
      <c r="A1039" s="56">
        <v>2005</v>
      </c>
      <c r="B1039" s="56">
        <v>11</v>
      </c>
      <c r="C1039" s="67">
        <f t="shared" si="94"/>
        <v>38686</v>
      </c>
      <c r="D1039" s="55">
        <v>1237.3699999999999</v>
      </c>
      <c r="E1039" s="55">
        <f>E1037/3+E1040*2/3</f>
        <v>21.973333333333333</v>
      </c>
      <c r="F1039" s="62">
        <f>(F1037+2*F1040)/3</f>
        <v>68.81</v>
      </c>
      <c r="G1039" s="55">
        <v>197.6</v>
      </c>
      <c r="H1039" s="55" t="e">
        <f t="shared" si="99"/>
        <v>#REF!</v>
      </c>
      <c r="I1039" s="55">
        <v>4.54</v>
      </c>
      <c r="J1039" s="55">
        <f t="shared" si="96"/>
        <v>1498.0505451923073</v>
      </c>
      <c r="K1039" s="55">
        <f t="shared" si="97"/>
        <v>26.602523076923074</v>
      </c>
      <c r="L1039" s="55">
        <f t="shared" si="98"/>
        <v>83.306414423076902</v>
      </c>
      <c r="M1039" s="55">
        <f t="shared" si="95"/>
        <v>25.92336819686501</v>
      </c>
    </row>
    <row r="1040" spans="1:13" ht="12.75" x14ac:dyDescent="0.2">
      <c r="A1040" s="56">
        <v>2005</v>
      </c>
      <c r="B1040" s="56">
        <v>12</v>
      </c>
      <c r="C1040" s="67">
        <f t="shared" si="94"/>
        <v>38717</v>
      </c>
      <c r="D1040" s="55">
        <v>1262.07</v>
      </c>
      <c r="E1040" s="55">
        <v>22.22</v>
      </c>
      <c r="F1040" s="55">
        <v>69.930000000000007</v>
      </c>
      <c r="G1040" s="55">
        <v>196.8</v>
      </c>
      <c r="H1040" s="55" t="e">
        <f t="shared" si="99"/>
        <v>#REF!</v>
      </c>
      <c r="I1040" s="55">
        <v>4.47</v>
      </c>
      <c r="J1040" s="55">
        <f t="shared" si="96"/>
        <v>1534.1653660060972</v>
      </c>
      <c r="K1040" s="55">
        <f t="shared" si="97"/>
        <v>27.010510060975605</v>
      </c>
      <c r="L1040" s="55">
        <f t="shared" si="98"/>
        <v>85.006524237804882</v>
      </c>
      <c r="M1040" s="55">
        <f t="shared" si="95"/>
        <v>26.434798843415287</v>
      </c>
    </row>
    <row r="1041" spans="1:13" ht="12.75" x14ac:dyDescent="0.2">
      <c r="A1041" s="56">
        <v>2006</v>
      </c>
      <c r="B1041" s="56">
        <v>1</v>
      </c>
      <c r="C1041" s="67">
        <f t="shared" si="94"/>
        <v>38748</v>
      </c>
      <c r="D1041" s="55">
        <v>1278.73</v>
      </c>
      <c r="E1041" s="55">
        <f>E1040*2/3+E1043/3</f>
        <v>22.41</v>
      </c>
      <c r="F1041" s="62">
        <f>(2*F1040+F1043)/3</f>
        <v>70.843333333333348</v>
      </c>
      <c r="G1041" s="55">
        <v>198.3</v>
      </c>
      <c r="H1041" s="55" t="e">
        <f t="shared" si="99"/>
        <v>#REF!</v>
      </c>
      <c r="I1041" s="55">
        <v>4.42</v>
      </c>
      <c r="J1041" s="55">
        <f t="shared" si="96"/>
        <v>1542.6590981845686</v>
      </c>
      <c r="K1041" s="55">
        <f t="shared" si="97"/>
        <v>27.035410438729194</v>
      </c>
      <c r="L1041" s="55">
        <f t="shared" si="98"/>
        <v>85.46535446293494</v>
      </c>
      <c r="M1041" s="55">
        <f t="shared" si="95"/>
        <v>26.459271319196329</v>
      </c>
    </row>
    <row r="1042" spans="1:13" ht="12.75" x14ac:dyDescent="0.2">
      <c r="A1042" s="56">
        <v>2006</v>
      </c>
      <c r="B1042" s="56">
        <v>2</v>
      </c>
      <c r="C1042" s="67">
        <f t="shared" si="94"/>
        <v>38776</v>
      </c>
      <c r="D1042" s="55">
        <v>1276.6500000000001</v>
      </c>
      <c r="E1042" s="55">
        <f>E1040/3+E1043*2/3</f>
        <v>22.6</v>
      </c>
      <c r="F1042" s="62">
        <f>(F1040+2*F1043)/3</f>
        <v>71.756666666666675</v>
      </c>
      <c r="G1042" s="55">
        <v>198.7</v>
      </c>
      <c r="H1042" s="55" t="e">
        <f t="shared" si="99"/>
        <v>#REF!</v>
      </c>
      <c r="I1042" s="55">
        <v>4.57</v>
      </c>
      <c r="J1042" s="55">
        <f t="shared" si="96"/>
        <v>1537.0493349270255</v>
      </c>
      <c r="K1042" s="55">
        <f t="shared" si="97"/>
        <v>27.209740312028185</v>
      </c>
      <c r="L1042" s="55">
        <f t="shared" si="98"/>
        <v>86.392932108706603</v>
      </c>
      <c r="M1042" s="55">
        <f t="shared" si="95"/>
        <v>26.240014827084153</v>
      </c>
    </row>
    <row r="1043" spans="1:13" ht="12.75" x14ac:dyDescent="0.2">
      <c r="A1043" s="56">
        <v>2006</v>
      </c>
      <c r="B1043" s="56">
        <v>3</v>
      </c>
      <c r="C1043" s="67">
        <f t="shared" si="94"/>
        <v>38807</v>
      </c>
      <c r="D1043" s="55">
        <v>1293.74</v>
      </c>
      <c r="E1043" s="55">
        <v>22.79</v>
      </c>
      <c r="F1043" s="55">
        <v>72.67</v>
      </c>
      <c r="G1043" s="55">
        <v>199.8</v>
      </c>
      <c r="H1043" s="55" t="e">
        <f t="shared" si="99"/>
        <v>#REF!</v>
      </c>
      <c r="I1043" s="55">
        <v>4.72</v>
      </c>
      <c r="J1043" s="55">
        <f t="shared" si="96"/>
        <v>1549.0496819819816</v>
      </c>
      <c r="K1043" s="55">
        <f t="shared" si="97"/>
        <v>27.287431981981975</v>
      </c>
      <c r="L1043" s="55">
        <f t="shared" si="98"/>
        <v>87.010868018018002</v>
      </c>
      <c r="M1043" s="55">
        <f t="shared" si="95"/>
        <v>26.318095823640906</v>
      </c>
    </row>
    <row r="1044" spans="1:13" ht="12.75" x14ac:dyDescent="0.2">
      <c r="A1044" s="56">
        <v>2006</v>
      </c>
      <c r="B1044" s="56">
        <v>4</v>
      </c>
      <c r="C1044" s="67">
        <f t="shared" si="94"/>
        <v>38837</v>
      </c>
      <c r="D1044" s="55">
        <v>1302.17</v>
      </c>
      <c r="E1044" s="55">
        <f>E1043*2/3+E1046/3</f>
        <v>23.006666666666668</v>
      </c>
      <c r="F1044" s="62">
        <f>(2*F1043+F1046)/3</f>
        <v>73.276666666666657</v>
      </c>
      <c r="G1044" s="55">
        <v>201.5</v>
      </c>
      <c r="H1044" s="55" t="e">
        <f t="shared" si="99"/>
        <v>#REF!</v>
      </c>
      <c r="I1044" s="55">
        <v>4.99</v>
      </c>
      <c r="J1044" s="55">
        <f t="shared" si="96"/>
        <v>1545.9892155334987</v>
      </c>
      <c r="K1044" s="55">
        <f t="shared" si="97"/>
        <v>27.31445091811414</v>
      </c>
      <c r="L1044" s="55">
        <f t="shared" si="98"/>
        <v>86.997040645161263</v>
      </c>
      <c r="M1044" s="55">
        <f t="shared" si="95"/>
        <v>26.137653112546616</v>
      </c>
    </row>
    <row r="1045" spans="1:13" ht="12.75" x14ac:dyDescent="0.2">
      <c r="A1045" s="56">
        <v>2006</v>
      </c>
      <c r="B1045" s="56">
        <v>5</v>
      </c>
      <c r="C1045" s="67">
        <f t="shared" si="94"/>
        <v>38868</v>
      </c>
      <c r="D1045" s="55">
        <v>1290.01</v>
      </c>
      <c r="E1045" s="55">
        <f>E1043/3+E1046*2/3</f>
        <v>23.223333333333333</v>
      </c>
      <c r="F1045" s="62">
        <f>(F1043+2*F1046)/3</f>
        <v>73.883333333333326</v>
      </c>
      <c r="G1045" s="55">
        <v>202.5</v>
      </c>
      <c r="H1045" s="55" t="e">
        <f t="shared" si="99"/>
        <v>#REF!</v>
      </c>
      <c r="I1045" s="59">
        <v>5.1100000000000003</v>
      </c>
      <c r="J1045" s="55">
        <f t="shared" si="96"/>
        <v>1523.9891471111109</v>
      </c>
      <c r="K1045" s="55">
        <f t="shared" si="97"/>
        <v>27.43552992592592</v>
      </c>
      <c r="L1045" s="55">
        <f t="shared" si="98"/>
        <v>87.284128148148113</v>
      </c>
      <c r="M1045" s="55">
        <f t="shared" si="95"/>
        <v>25.64124137220465</v>
      </c>
    </row>
    <row r="1046" spans="1:13" ht="12.75" x14ac:dyDescent="0.2">
      <c r="A1046" s="56">
        <v>2006</v>
      </c>
      <c r="B1046" s="56">
        <v>6</v>
      </c>
      <c r="C1046" s="67">
        <f t="shared" si="94"/>
        <v>38898</v>
      </c>
      <c r="D1046" s="55">
        <v>1253.17</v>
      </c>
      <c r="E1046" s="55">
        <v>23.44</v>
      </c>
      <c r="F1046" s="55">
        <v>74.489999999999995</v>
      </c>
      <c r="G1046" s="55">
        <v>202.9</v>
      </c>
      <c r="H1046" s="55" t="e">
        <f t="shared" si="99"/>
        <v>#REF!</v>
      </c>
      <c r="I1046" s="59">
        <v>5.1100000000000003</v>
      </c>
      <c r="J1046" s="55">
        <f t="shared" si="96"/>
        <v>1477.5485753080334</v>
      </c>
      <c r="K1046" s="55">
        <f t="shared" si="97"/>
        <v>27.636903696402165</v>
      </c>
      <c r="L1046" s="55">
        <f t="shared" si="98"/>
        <v>87.82734455396745</v>
      </c>
      <c r="M1046" s="55">
        <f t="shared" si="95"/>
        <v>24.74055661464854</v>
      </c>
    </row>
    <row r="1047" spans="1:13" ht="12.75" x14ac:dyDescent="0.2">
      <c r="A1047" s="56">
        <v>2006</v>
      </c>
      <c r="B1047" s="56">
        <v>7</v>
      </c>
      <c r="C1047" s="67">
        <f t="shared" si="94"/>
        <v>38929</v>
      </c>
      <c r="D1047" s="55">
        <v>1260.24</v>
      </c>
      <c r="E1047" s="55">
        <f>E1046*2/3+E1049/3</f>
        <v>23.66</v>
      </c>
      <c r="F1047" s="62">
        <f>(2*F1046+F1049)/3</f>
        <v>75.849999999999994</v>
      </c>
      <c r="G1047" s="55">
        <v>203.5</v>
      </c>
      <c r="H1047" s="55" t="e">
        <f t="shared" si="99"/>
        <v>#REF!</v>
      </c>
      <c r="I1047" s="59">
        <v>5.09</v>
      </c>
      <c r="J1047" s="55">
        <f t="shared" si="96"/>
        <v>1481.5034641769039</v>
      </c>
      <c r="K1047" s="55">
        <f t="shared" si="97"/>
        <v>27.814044914004906</v>
      </c>
      <c r="L1047" s="55">
        <f t="shared" si="98"/>
        <v>89.1671727272727</v>
      </c>
      <c r="M1047" s="55">
        <f t="shared" si="95"/>
        <v>24.687823581116572</v>
      </c>
    </row>
    <row r="1048" spans="1:13" ht="12.75" x14ac:dyDescent="0.2">
      <c r="A1048" s="56">
        <v>2006</v>
      </c>
      <c r="B1048" s="56">
        <v>8</v>
      </c>
      <c r="C1048" s="67">
        <f t="shared" si="94"/>
        <v>38960</v>
      </c>
      <c r="D1048" s="55">
        <v>1287.1500000000001</v>
      </c>
      <c r="E1048" s="55">
        <f>E1046/3+E1049*2/3</f>
        <v>23.88</v>
      </c>
      <c r="F1048" s="62">
        <f>(F1046+2*F1049)/3</f>
        <v>77.209999999999994</v>
      </c>
      <c r="G1048" s="55">
        <v>203.9</v>
      </c>
      <c r="H1048" s="55" t="e">
        <f t="shared" si="99"/>
        <v>#REF!</v>
      </c>
      <c r="I1048" s="59">
        <v>4.88</v>
      </c>
      <c r="J1048" s="55">
        <f t="shared" si="96"/>
        <v>1510.1697270720938</v>
      </c>
      <c r="K1048" s="55">
        <f t="shared" si="97"/>
        <v>28.017599411476208</v>
      </c>
      <c r="L1048" s="55">
        <f t="shared" si="98"/>
        <v>90.587891564492381</v>
      </c>
      <c r="M1048" s="55">
        <f t="shared" si="95"/>
        <v>25.042346179446984</v>
      </c>
    </row>
    <row r="1049" spans="1:13" ht="12.75" x14ac:dyDescent="0.2">
      <c r="A1049" s="56">
        <v>2006</v>
      </c>
      <c r="B1049" s="56">
        <v>9</v>
      </c>
      <c r="C1049" s="67">
        <f t="shared" si="94"/>
        <v>38990</v>
      </c>
      <c r="D1049" s="55">
        <v>1317.74</v>
      </c>
      <c r="E1049" s="55">
        <v>24.1</v>
      </c>
      <c r="F1049" s="55">
        <v>78.569999999999993</v>
      </c>
      <c r="G1049" s="55">
        <v>202.9</v>
      </c>
      <c r="H1049" s="55" t="e">
        <f t="shared" si="99"/>
        <v>#REF!</v>
      </c>
      <c r="I1049" s="59">
        <v>4.72</v>
      </c>
      <c r="J1049" s="55">
        <f t="shared" si="96"/>
        <v>1553.679755840315</v>
      </c>
      <c r="K1049" s="55">
        <f t="shared" si="97"/>
        <v>28.415075899457857</v>
      </c>
      <c r="L1049" s="55">
        <f t="shared" si="98"/>
        <v>92.637863627402638</v>
      </c>
      <c r="M1049" s="55">
        <f t="shared" si="95"/>
        <v>25.634941319666222</v>
      </c>
    </row>
    <row r="1050" spans="1:13" ht="12.75" x14ac:dyDescent="0.2">
      <c r="A1050" s="56">
        <v>2006</v>
      </c>
      <c r="B1050" s="56">
        <v>1</v>
      </c>
      <c r="C1050" s="67">
        <f t="shared" si="94"/>
        <v>38748</v>
      </c>
      <c r="D1050" s="55">
        <v>1363.38</v>
      </c>
      <c r="E1050" s="55">
        <f>E1049*2/3+E1052/3</f>
        <v>24.36</v>
      </c>
      <c r="F1050" s="55">
        <f>F1049*2/3+F1052/3</f>
        <v>79.55</v>
      </c>
      <c r="G1050" s="55">
        <v>201.8</v>
      </c>
      <c r="H1050" s="55" t="e">
        <f t="shared" si="99"/>
        <v>#REF!</v>
      </c>
      <c r="I1050" s="59">
        <v>4.7300000000000004</v>
      </c>
      <c r="J1050" s="55">
        <f t="shared" si="96"/>
        <v>1616.2538851337956</v>
      </c>
      <c r="K1050" s="55">
        <f t="shared" si="97"/>
        <v>28.87818850346877</v>
      </c>
      <c r="L1050" s="55">
        <f t="shared" si="98"/>
        <v>94.304593409316126</v>
      </c>
      <c r="M1050" s="55">
        <f t="shared" si="95"/>
        <v>26.528553593418398</v>
      </c>
    </row>
    <row r="1051" spans="1:13" ht="12.75" x14ac:dyDescent="0.2">
      <c r="A1051" s="56">
        <v>2006</v>
      </c>
      <c r="B1051" s="56">
        <v>11</v>
      </c>
      <c r="C1051" s="67">
        <f t="shared" si="94"/>
        <v>39051</v>
      </c>
      <c r="D1051" s="55">
        <v>1388.64</v>
      </c>
      <c r="E1051" s="55">
        <f>E1049/3+E1052*2/3</f>
        <v>24.619999999999997</v>
      </c>
      <c r="F1051" s="55">
        <f>F1049/3+F1052*2/3</f>
        <v>80.53</v>
      </c>
      <c r="G1051" s="55">
        <v>201.5</v>
      </c>
      <c r="H1051" s="55" t="e">
        <f t="shared" si="99"/>
        <v>#REF!</v>
      </c>
      <c r="I1051" s="59">
        <v>4.5999999999999996</v>
      </c>
      <c r="J1051" s="55">
        <f t="shared" si="96"/>
        <v>1648.6499184119104</v>
      </c>
      <c r="K1051" s="55">
        <f t="shared" si="97"/>
        <v>29.229865905707186</v>
      </c>
      <c r="L1051" s="55">
        <f t="shared" si="98"/>
        <v>95.60849315136474</v>
      </c>
      <c r="M1051" s="55">
        <f t="shared" si="95"/>
        <v>26.91844463212702</v>
      </c>
    </row>
    <row r="1052" spans="1:13" ht="12.75" x14ac:dyDescent="0.2">
      <c r="A1052" s="56">
        <v>2006</v>
      </c>
      <c r="B1052" s="56">
        <v>12</v>
      </c>
      <c r="C1052" s="67">
        <f t="shared" si="94"/>
        <v>39082</v>
      </c>
      <c r="D1052" s="55">
        <v>1416.42</v>
      </c>
      <c r="E1052" s="55">
        <v>24.88</v>
      </c>
      <c r="F1052" s="55">
        <v>81.510000000000005</v>
      </c>
      <c r="G1052" s="55">
        <v>201.8</v>
      </c>
      <c r="H1052" s="55" t="e">
        <f t="shared" si="99"/>
        <v>#REF!</v>
      </c>
      <c r="I1052" s="59">
        <v>4.5599999999999996</v>
      </c>
      <c r="J1052" s="55">
        <f t="shared" si="96"/>
        <v>1679.1315172447967</v>
      </c>
      <c r="K1052" s="55">
        <f t="shared" si="97"/>
        <v>29.494635877106038</v>
      </c>
      <c r="L1052" s="55">
        <f t="shared" si="98"/>
        <v>96.628125817641219</v>
      </c>
      <c r="M1052" s="55">
        <f t="shared" si="95"/>
        <v>27.273038665476999</v>
      </c>
    </row>
    <row r="1053" spans="1:13" ht="12.75" x14ac:dyDescent="0.2">
      <c r="A1053" s="56">
        <v>2007</v>
      </c>
      <c r="B1053" s="56">
        <v>1</v>
      </c>
      <c r="C1053" s="67">
        <f t="shared" si="94"/>
        <v>39113</v>
      </c>
      <c r="D1053" s="55">
        <v>1424.16</v>
      </c>
      <c r="E1053" s="55">
        <f>E1052*2/3+E1055/3</f>
        <v>25.083333333333332</v>
      </c>
      <c r="F1053" s="55">
        <f>F1052*2/3+F1055/3</f>
        <v>82.056666666666672</v>
      </c>
      <c r="G1053" s="60">
        <v>202.416</v>
      </c>
      <c r="H1053" s="55" t="e">
        <f t="shared" si="99"/>
        <v>#REF!</v>
      </c>
      <c r="I1053" s="59">
        <v>4.76</v>
      </c>
      <c r="J1053" s="55">
        <f t="shared" si="96"/>
        <v>1683.1691795115009</v>
      </c>
      <c r="K1053" s="55">
        <f t="shared" si="97"/>
        <v>29.645189856533072</v>
      </c>
      <c r="L1053" s="55">
        <f t="shared" si="98"/>
        <v>96.980151322029869</v>
      </c>
      <c r="M1053" s="55">
        <f t="shared" si="95"/>
        <v>27.197961638351501</v>
      </c>
    </row>
    <row r="1054" spans="1:13" ht="12.75" x14ac:dyDescent="0.2">
      <c r="A1054" s="56">
        <v>2007</v>
      </c>
      <c r="B1054" s="56">
        <v>2</v>
      </c>
      <c r="C1054" s="67">
        <f t="shared" si="94"/>
        <v>39141</v>
      </c>
      <c r="D1054" s="55">
        <v>1444.8</v>
      </c>
      <c r="E1054" s="55">
        <f>E1052/3+E1055*2/3</f>
        <v>25.286666666666665</v>
      </c>
      <c r="F1054" s="55">
        <f>F1052/3+F1055*2/3</f>
        <v>82.603333333333339</v>
      </c>
      <c r="G1054" s="60">
        <v>203.499</v>
      </c>
      <c r="H1054" s="55" t="e">
        <f t="shared" si="99"/>
        <v>#REF!</v>
      </c>
      <c r="I1054" s="59">
        <v>4.72</v>
      </c>
      <c r="J1054" s="55">
        <f t="shared" si="96"/>
        <v>1698.4754676927155</v>
      </c>
      <c r="K1054" s="55">
        <f t="shared" si="97"/>
        <v>29.726455559978177</v>
      </c>
      <c r="L1054" s="55">
        <f t="shared" si="98"/>
        <v>97.106682735541696</v>
      </c>
      <c r="M1054" s="55">
        <f t="shared" si="95"/>
        <v>27.305617434334732</v>
      </c>
    </row>
    <row r="1055" spans="1:13" ht="12.75" x14ac:dyDescent="0.2">
      <c r="A1055" s="56">
        <v>2007</v>
      </c>
      <c r="B1055" s="56">
        <v>3</v>
      </c>
      <c r="C1055" s="67">
        <f t="shared" si="94"/>
        <v>39172</v>
      </c>
      <c r="D1055" s="55">
        <v>1406.95</v>
      </c>
      <c r="E1055" s="55">
        <v>25.49</v>
      </c>
      <c r="F1055" s="55">
        <v>83.15</v>
      </c>
      <c r="G1055" s="60">
        <v>205.352</v>
      </c>
      <c r="H1055" s="55" t="e">
        <f t="shared" si="99"/>
        <v>#REF!</v>
      </c>
      <c r="I1055" s="59">
        <v>4.5599999999999996</v>
      </c>
      <c r="J1055" s="55">
        <f t="shared" si="96"/>
        <v>1639.0550934492967</v>
      </c>
      <c r="K1055" s="55">
        <f t="shared" si="97"/>
        <v>29.695095299777932</v>
      </c>
      <c r="L1055" s="55">
        <f t="shared" si="98"/>
        <v>96.867288119911166</v>
      </c>
      <c r="M1055" s="55">
        <f t="shared" si="95"/>
        <v>26.218468331767614</v>
      </c>
    </row>
    <row r="1056" spans="1:13" ht="12.75" x14ac:dyDescent="0.2">
      <c r="A1056" s="56">
        <v>2007</v>
      </c>
      <c r="B1056" s="56">
        <v>4</v>
      </c>
      <c r="C1056" s="67">
        <f t="shared" si="94"/>
        <v>39202</v>
      </c>
      <c r="D1056" s="55">
        <v>1463.64</v>
      </c>
      <c r="E1056" s="55">
        <f>E1055*2/3+E1058/3</f>
        <v>25.716666666666669</v>
      </c>
      <c r="F1056" s="55">
        <f>F1055*2/3+F1058/3</f>
        <v>83.740000000000009</v>
      </c>
      <c r="G1056" s="60">
        <v>206.68600000000001</v>
      </c>
      <c r="H1056" s="55" t="e">
        <f t="shared" si="99"/>
        <v>#REF!</v>
      </c>
      <c r="I1056" s="59">
        <v>4.6900000000000004</v>
      </c>
      <c r="J1056" s="55">
        <f t="shared" si="96"/>
        <v>1694.0921666682793</v>
      </c>
      <c r="K1056" s="55">
        <f t="shared" si="97"/>
        <v>29.76579182915146</v>
      </c>
      <c r="L1056" s="55">
        <f t="shared" si="98"/>
        <v>96.924980211528592</v>
      </c>
      <c r="M1056" s="55">
        <f t="shared" si="95"/>
        <v>26.96691602492287</v>
      </c>
    </row>
    <row r="1057" spans="1:13" ht="12.75" x14ac:dyDescent="0.2">
      <c r="A1057" s="56">
        <v>2007</v>
      </c>
      <c r="B1057" s="56">
        <v>5</v>
      </c>
      <c r="C1057" s="67">
        <f t="shared" si="94"/>
        <v>39233</v>
      </c>
      <c r="D1057" s="55">
        <v>1511.14</v>
      </c>
      <c r="E1057" s="55">
        <f>E1055/3+E1058*2/3</f>
        <v>25.943333333333335</v>
      </c>
      <c r="F1057" s="55">
        <f>F1055/3+F1058*2/3</f>
        <v>84.330000000000013</v>
      </c>
      <c r="G1057" s="60">
        <v>207.94900000000001</v>
      </c>
      <c r="H1057" s="55" t="e">
        <f t="shared" si="99"/>
        <v>#REF!</v>
      </c>
      <c r="I1057" s="59">
        <v>4.75</v>
      </c>
      <c r="J1057" s="55">
        <f t="shared" si="96"/>
        <v>1738.4479418511264</v>
      </c>
      <c r="K1057" s="55">
        <f t="shared" si="97"/>
        <v>29.845768385517594</v>
      </c>
      <c r="L1057" s="55">
        <f t="shared" si="98"/>
        <v>97.015044890814579</v>
      </c>
      <c r="M1057" s="55">
        <f t="shared" si="95"/>
        <v>27.538986026330647</v>
      </c>
    </row>
    <row r="1058" spans="1:13" ht="12.75" x14ac:dyDescent="0.2">
      <c r="A1058" s="56">
        <v>2007</v>
      </c>
      <c r="B1058" s="56">
        <v>6</v>
      </c>
      <c r="C1058" s="67">
        <f t="shared" si="94"/>
        <v>39263</v>
      </c>
      <c r="D1058" s="55">
        <v>1514.19</v>
      </c>
      <c r="E1058" s="55">
        <v>26.17</v>
      </c>
      <c r="F1058" s="55">
        <v>84.92</v>
      </c>
      <c r="G1058" s="60">
        <v>208.352</v>
      </c>
      <c r="H1058" s="55" t="e">
        <f t="shared" si="99"/>
        <v>#REF!</v>
      </c>
      <c r="I1058" s="59">
        <v>5.0999999999999996</v>
      </c>
      <c r="J1058" s="55">
        <f t="shared" si="96"/>
        <v>1738.5873882180156</v>
      </c>
      <c r="K1058" s="55">
        <f t="shared" si="97"/>
        <v>30.048297736522805</v>
      </c>
      <c r="L1058" s="55">
        <f t="shared" si="98"/>
        <v>97.50483163108585</v>
      </c>
      <c r="M1058" s="55">
        <f t="shared" si="95"/>
        <v>27.408848700991012</v>
      </c>
    </row>
    <row r="1059" spans="1:13" ht="12.75" x14ac:dyDescent="0.2">
      <c r="A1059" s="56">
        <v>2007</v>
      </c>
      <c r="B1059" s="56">
        <v>7</v>
      </c>
      <c r="C1059" s="67">
        <f t="shared" si="94"/>
        <v>39294</v>
      </c>
      <c r="D1059" s="61">
        <v>1520.71</v>
      </c>
      <c r="E1059" s="55">
        <f>E1058*2/3+E1061/3</f>
        <v>26.436666666666667</v>
      </c>
      <c r="F1059" s="55">
        <f>F1058*2/3+F1061/3</f>
        <v>82.813333333333333</v>
      </c>
      <c r="G1059" s="60">
        <v>208.29900000000001</v>
      </c>
      <c r="H1059" s="55" t="e">
        <f t="shared" si="99"/>
        <v>#REF!</v>
      </c>
      <c r="I1059" s="59">
        <v>5</v>
      </c>
      <c r="J1059" s="55">
        <f t="shared" si="96"/>
        <v>1746.5179025823452</v>
      </c>
      <c r="K1059" s="55">
        <f t="shared" si="97"/>
        <v>30.362206875693111</v>
      </c>
      <c r="L1059" s="55">
        <f t="shared" si="98"/>
        <v>95.110158570132342</v>
      </c>
      <c r="M1059" s="55">
        <f t="shared" si="95"/>
        <v>27.400722446243645</v>
      </c>
    </row>
    <row r="1060" spans="1:13" ht="12.75" x14ac:dyDescent="0.2">
      <c r="A1060" s="56">
        <v>2007</v>
      </c>
      <c r="B1060" s="56">
        <v>8</v>
      </c>
      <c r="C1060" s="67">
        <f t="shared" si="94"/>
        <v>39325</v>
      </c>
      <c r="D1060" s="55">
        <v>1454.62</v>
      </c>
      <c r="E1060" s="55">
        <f>E1058/3+E1061*2/3</f>
        <v>26.703333333333333</v>
      </c>
      <c r="F1060" s="55">
        <f>F1058/3+F1061*2/3</f>
        <v>80.706666666666663</v>
      </c>
      <c r="G1060" s="60">
        <v>207.917</v>
      </c>
      <c r="H1060" s="55" t="e">
        <f t="shared" si="99"/>
        <v>#REF!</v>
      </c>
      <c r="I1060" s="59">
        <v>4.67</v>
      </c>
      <c r="J1060" s="55">
        <f t="shared" si="96"/>
        <v>1673.6836717536321</v>
      </c>
      <c r="K1060" s="55">
        <f t="shared" si="97"/>
        <v>30.724816777848847</v>
      </c>
      <c r="L1060" s="55">
        <f t="shared" si="98"/>
        <v>92.860974138718802</v>
      </c>
      <c r="M1060" s="55">
        <f t="shared" si="95"/>
        <v>26.139712765837221</v>
      </c>
    </row>
    <row r="1061" spans="1:13" ht="12.75" x14ac:dyDescent="0.2">
      <c r="A1061" s="56">
        <v>2007</v>
      </c>
      <c r="B1061" s="56">
        <v>9</v>
      </c>
      <c r="C1061" s="67">
        <f t="shared" si="94"/>
        <v>39355</v>
      </c>
      <c r="D1061" s="55">
        <v>1497.12</v>
      </c>
      <c r="E1061" s="55">
        <v>26.97</v>
      </c>
      <c r="F1061" s="55">
        <v>78.599999999999994</v>
      </c>
      <c r="G1061" s="60">
        <v>208.49</v>
      </c>
      <c r="H1061" s="55" t="e">
        <f t="shared" si="99"/>
        <v>#REF!</v>
      </c>
      <c r="I1061" s="59">
        <v>4.5199999999999996</v>
      </c>
      <c r="J1061" s="55">
        <f t="shared" si="96"/>
        <v>1717.8498751978507</v>
      </c>
      <c r="K1061" s="55">
        <f t="shared" si="97"/>
        <v>30.946357762962247</v>
      </c>
      <c r="L1061" s="55">
        <f t="shared" si="98"/>
        <v>90.188495371480613</v>
      </c>
      <c r="M1061" s="55">
        <f t="shared" si="95"/>
        <v>26.716690536910168</v>
      </c>
    </row>
    <row r="1062" spans="1:13" ht="12.75" x14ac:dyDescent="0.2">
      <c r="A1062" s="56">
        <v>2007</v>
      </c>
      <c r="B1062" s="56">
        <v>1</v>
      </c>
      <c r="C1062" s="67">
        <f t="shared" si="94"/>
        <v>39113</v>
      </c>
      <c r="D1062" s="55">
        <v>1539.66</v>
      </c>
      <c r="E1062" s="55">
        <f>E1061*2/3+E1064/3</f>
        <v>27.223333333333336</v>
      </c>
      <c r="F1062" s="55">
        <f>F1061*2/3+F1064/3</f>
        <v>74.460000000000008</v>
      </c>
      <c r="G1062" s="56">
        <v>208.93600000000001</v>
      </c>
      <c r="H1062" s="55" t="e">
        <f t="shared" si="99"/>
        <v>#REF!</v>
      </c>
      <c r="I1062" s="59">
        <v>4.53</v>
      </c>
      <c r="J1062" s="55">
        <f t="shared" si="96"/>
        <v>1762.8906561817969</v>
      </c>
      <c r="K1062" s="55">
        <f t="shared" si="97"/>
        <v>31.170362264042573</v>
      </c>
      <c r="L1062" s="55">
        <f t="shared" si="98"/>
        <v>85.255730654363035</v>
      </c>
      <c r="M1062" s="55">
        <f t="shared" si="95"/>
        <v>27.311429808570374</v>
      </c>
    </row>
    <row r="1063" spans="1:13" ht="12.75" x14ac:dyDescent="0.2">
      <c r="A1063" s="56">
        <v>2007</v>
      </c>
      <c r="B1063" s="56">
        <v>11</v>
      </c>
      <c r="C1063" s="67">
        <f t="shared" si="94"/>
        <v>39416</v>
      </c>
      <c r="D1063" s="55">
        <v>1463.39</v>
      </c>
      <c r="E1063" s="55">
        <f>E1061/3+E1064*2/3</f>
        <v>27.476666666666667</v>
      </c>
      <c r="F1063" s="55">
        <f>F1061/3+F1064*2/3</f>
        <v>70.320000000000007</v>
      </c>
      <c r="G1063" s="56">
        <v>210.17699999999999</v>
      </c>
      <c r="H1063" s="55" t="e">
        <f t="shared" si="99"/>
        <v>#REF!</v>
      </c>
      <c r="I1063" s="59">
        <v>4.1500000000000004</v>
      </c>
      <c r="J1063" s="55">
        <f t="shared" si="96"/>
        <v>1665.6690613625658</v>
      </c>
      <c r="K1063" s="55">
        <f t="shared" si="97"/>
        <v>31.27466606717195</v>
      </c>
      <c r="L1063" s="55">
        <f t="shared" si="98"/>
        <v>80.040077077891496</v>
      </c>
      <c r="M1063" s="55">
        <f t="shared" si="95"/>
        <v>25.720400819964048</v>
      </c>
    </row>
    <row r="1064" spans="1:13" ht="12.75" x14ac:dyDescent="0.2">
      <c r="A1064" s="56">
        <v>2007</v>
      </c>
      <c r="B1064" s="56">
        <v>12</v>
      </c>
      <c r="C1064" s="67">
        <f t="shared" si="94"/>
        <v>39447</v>
      </c>
      <c r="D1064" s="55">
        <v>1479.22</v>
      </c>
      <c r="E1064" s="55">
        <v>27.73</v>
      </c>
      <c r="F1064" s="55">
        <v>66.180000000000007</v>
      </c>
      <c r="G1064" s="56">
        <v>210.036</v>
      </c>
      <c r="H1064" s="55" t="e">
        <f t="shared" si="99"/>
        <v>#REF!</v>
      </c>
      <c r="I1064" s="59">
        <v>4.0999999999999996</v>
      </c>
      <c r="J1064" s="55">
        <f t="shared" si="96"/>
        <v>1684.8174664343251</v>
      </c>
      <c r="K1064" s="55">
        <f t="shared" si="97"/>
        <v>31.584205421927663</v>
      </c>
      <c r="L1064" s="55">
        <f t="shared" si="98"/>
        <v>75.378388561960804</v>
      </c>
      <c r="M1064" s="55">
        <f t="shared" si="95"/>
        <v>25.94680443122693</v>
      </c>
    </row>
    <row r="1065" spans="1:13" ht="12.75" x14ac:dyDescent="0.2">
      <c r="A1065" s="56">
        <v>2008</v>
      </c>
      <c r="B1065" s="56">
        <v>1</v>
      </c>
      <c r="C1065" s="67">
        <f t="shared" si="94"/>
        <v>39478</v>
      </c>
      <c r="D1065" s="55">
        <v>1378.76</v>
      </c>
      <c r="E1065" s="55">
        <f>E1064*2/3+E1067/3</f>
        <v>27.92</v>
      </c>
      <c r="F1065" s="55">
        <f>F1064*2/3+F1067/3</f>
        <v>64.25</v>
      </c>
      <c r="G1065" s="56">
        <v>211.08</v>
      </c>
      <c r="H1065" s="55" t="e">
        <f t="shared" si="99"/>
        <v>#REF!</v>
      </c>
      <c r="I1065" s="55">
        <v>3.74</v>
      </c>
      <c r="J1065" s="55">
        <f t="shared" si="96"/>
        <v>1562.6273263217734</v>
      </c>
      <c r="K1065" s="55">
        <f t="shared" si="97"/>
        <v>31.643328027288227</v>
      </c>
      <c r="L1065" s="55">
        <f t="shared" si="98"/>
        <v>72.818188601478099</v>
      </c>
      <c r="M1065" s="55">
        <f t="shared" si="95"/>
        <v>24.014277487238626</v>
      </c>
    </row>
    <row r="1066" spans="1:13" ht="12.75" x14ac:dyDescent="0.2">
      <c r="A1066" s="56">
        <v>2008</v>
      </c>
      <c r="B1066" s="56">
        <v>2</v>
      </c>
      <c r="C1066" s="67">
        <f t="shared" si="94"/>
        <v>39507</v>
      </c>
      <c r="D1066" s="56">
        <v>1354.87</v>
      </c>
      <c r="E1066" s="55">
        <f>E1064/3+E1067*2/3</f>
        <v>28.11</v>
      </c>
      <c r="F1066" s="55">
        <f>F1064/3+F1067*2/3</f>
        <v>62.32</v>
      </c>
      <c r="G1066" s="56">
        <v>211.69300000000001</v>
      </c>
      <c r="H1066" s="55" t="e">
        <f t="shared" si="99"/>
        <v>#REF!</v>
      </c>
      <c r="I1066" s="59">
        <v>3.74</v>
      </c>
      <c r="J1066" s="55">
        <f t="shared" si="96"/>
        <v>1531.1049266154284</v>
      </c>
      <c r="K1066" s="55">
        <f t="shared" si="97"/>
        <v>31.766412635278439</v>
      </c>
      <c r="L1066" s="55">
        <f t="shared" si="98"/>
        <v>70.426283722182575</v>
      </c>
      <c r="M1066" s="55">
        <f t="shared" si="95"/>
        <v>23.487413714232712</v>
      </c>
    </row>
    <row r="1067" spans="1:13" ht="12.75" x14ac:dyDescent="0.2">
      <c r="A1067" s="56">
        <v>2008</v>
      </c>
      <c r="B1067" s="56">
        <v>3</v>
      </c>
      <c r="C1067" s="67">
        <f t="shared" si="94"/>
        <v>39538</v>
      </c>
      <c r="D1067" s="56">
        <v>1316.94</v>
      </c>
      <c r="E1067" s="56">
        <v>28.3</v>
      </c>
      <c r="F1067" s="56">
        <v>60.39</v>
      </c>
      <c r="G1067" s="56">
        <v>213.52799999999999</v>
      </c>
      <c r="H1067" s="55" t="e">
        <f t="shared" si="99"/>
        <v>#REF!</v>
      </c>
      <c r="I1067" s="59">
        <v>3.51</v>
      </c>
      <c r="J1067" s="55">
        <f t="shared" si="96"/>
        <v>1475.4516469034504</v>
      </c>
      <c r="K1067" s="55">
        <f t="shared" si="97"/>
        <v>31.706290041587049</v>
      </c>
      <c r="L1067" s="55">
        <f t="shared" si="98"/>
        <v>67.658758148814201</v>
      </c>
      <c r="M1067" s="55">
        <f t="shared" si="95"/>
        <v>22.599269467376018</v>
      </c>
    </row>
    <row r="1068" spans="1:13" ht="12.75" x14ac:dyDescent="0.2">
      <c r="A1068" s="56">
        <v>2008</v>
      </c>
      <c r="B1068" s="56">
        <v>4</v>
      </c>
      <c r="C1068" s="67">
        <f t="shared" si="94"/>
        <v>39568</v>
      </c>
      <c r="D1068" s="56">
        <v>1370.47</v>
      </c>
      <c r="E1068" s="55">
        <f>E1067*2/3+E1070/3</f>
        <v>28.436666666666667</v>
      </c>
      <c r="F1068" s="55">
        <f>F1067*2/3+F1070/3</f>
        <v>57.383333333333326</v>
      </c>
      <c r="G1068" s="56">
        <v>214.82300000000001</v>
      </c>
      <c r="H1068" s="55" t="e">
        <f t="shared" si="99"/>
        <v>#REF!</v>
      </c>
      <c r="I1068" s="59">
        <v>3.68</v>
      </c>
      <c r="J1068" s="55">
        <f t="shared" si="96"/>
        <v>1526.1688349478404</v>
      </c>
      <c r="K1068" s="55">
        <f t="shared" si="97"/>
        <v>31.667350935421247</v>
      </c>
      <c r="L1068" s="55">
        <f t="shared" si="98"/>
        <v>63.902642873435319</v>
      </c>
      <c r="M1068" s="55">
        <f t="shared" si="95"/>
        <v>23.348258612378906</v>
      </c>
    </row>
    <row r="1069" spans="1:13" ht="12.75" x14ac:dyDescent="0.2">
      <c r="A1069" s="56">
        <v>2008</v>
      </c>
      <c r="B1069" s="56">
        <v>5</v>
      </c>
      <c r="C1069" s="67">
        <f t="shared" si="94"/>
        <v>39599</v>
      </c>
      <c r="D1069" s="56">
        <v>1403.22</v>
      </c>
      <c r="E1069" s="55">
        <f>E1067/3+E1070*2/3</f>
        <v>28.573333333333334</v>
      </c>
      <c r="F1069" s="55">
        <f>F1067/3+F1070*2/3</f>
        <v>54.376666666666665</v>
      </c>
      <c r="G1069" s="56">
        <v>216.63200000000001</v>
      </c>
      <c r="H1069" s="55" t="e">
        <f t="shared" si="99"/>
        <v>#REF!</v>
      </c>
      <c r="I1069" s="59">
        <v>3.88</v>
      </c>
      <c r="J1069" s="55">
        <f t="shared" si="96"/>
        <v>1549.5906301008158</v>
      </c>
      <c r="K1069" s="55">
        <f t="shared" si="97"/>
        <v>31.553833044056272</v>
      </c>
      <c r="L1069" s="55">
        <f t="shared" si="98"/>
        <v>60.048725903836903</v>
      </c>
      <c r="M1069" s="55">
        <f t="shared" si="95"/>
        <v>23.688542677436278</v>
      </c>
    </row>
    <row r="1070" spans="1:13" ht="12.75" x14ac:dyDescent="0.2">
      <c r="A1070" s="56">
        <v>2008</v>
      </c>
      <c r="B1070" s="56">
        <v>6</v>
      </c>
      <c r="C1070" s="67">
        <f t="shared" si="94"/>
        <v>39629</v>
      </c>
      <c r="D1070" s="56">
        <v>1341.25</v>
      </c>
      <c r="E1070" s="56">
        <v>28.71</v>
      </c>
      <c r="F1070" s="56">
        <v>51.37</v>
      </c>
      <c r="G1070" s="56">
        <v>218.815</v>
      </c>
      <c r="H1070" s="55" t="e">
        <f t="shared" si="99"/>
        <v>#REF!</v>
      </c>
      <c r="I1070" s="59">
        <v>4.0999999999999996</v>
      </c>
      <c r="J1070" s="55">
        <f t="shared" si="96"/>
        <v>1466.3798014304318</v>
      </c>
      <c r="K1070" s="55">
        <f t="shared" si="97"/>
        <v>31.388454127916273</v>
      </c>
      <c r="L1070" s="55">
        <f t="shared" si="98"/>
        <v>56.162483056463209</v>
      </c>
      <c r="M1070" s="55">
        <f t="shared" si="95"/>
        <v>22.409351777208222</v>
      </c>
    </row>
    <row r="1071" spans="1:13" ht="12.75" x14ac:dyDescent="0.2">
      <c r="A1071" s="56">
        <v>2008</v>
      </c>
      <c r="B1071" s="56">
        <v>7</v>
      </c>
      <c r="C1071" s="67">
        <f t="shared" si="94"/>
        <v>39660</v>
      </c>
      <c r="D1071" s="56">
        <v>1257.33</v>
      </c>
      <c r="E1071" s="55">
        <f>E1070*2/3+E1073/3</f>
        <v>28.756666666666668</v>
      </c>
      <c r="F1071" s="55">
        <f>F1070*2/3+F1073/3</f>
        <v>49.563333333333333</v>
      </c>
      <c r="G1071" s="56">
        <v>219.964</v>
      </c>
      <c r="H1071" s="55" t="e">
        <f t="shared" si="99"/>
        <v>#REF!</v>
      </c>
      <c r="I1071" s="59">
        <v>4.01</v>
      </c>
      <c r="J1071" s="55">
        <f t="shared" si="96"/>
        <v>1367.4501217017328</v>
      </c>
      <c r="K1071" s="55">
        <f t="shared" si="97"/>
        <v>31.275247813278533</v>
      </c>
      <c r="L1071" s="55">
        <f t="shared" si="98"/>
        <v>53.904214644214498</v>
      </c>
      <c r="M1071" s="55">
        <f t="shared" si="95"/>
        <v>20.900246967426749</v>
      </c>
    </row>
    <row r="1072" spans="1:13" ht="12.75" x14ac:dyDescent="0.2">
      <c r="A1072" s="56">
        <v>2008</v>
      </c>
      <c r="B1072" s="56">
        <v>8</v>
      </c>
      <c r="C1072" s="67">
        <f t="shared" si="94"/>
        <v>39691</v>
      </c>
      <c r="D1072" s="56">
        <v>1281.47</v>
      </c>
      <c r="E1072" s="55">
        <f>E1070/3+E1073*2/3</f>
        <v>28.803333333333335</v>
      </c>
      <c r="F1072" s="55">
        <f>F1070/3+F1073*2/3</f>
        <v>47.756666666666668</v>
      </c>
      <c r="G1072" s="56">
        <v>219.08600000000001</v>
      </c>
      <c r="H1072" s="55" t="e">
        <f t="shared" si="99"/>
        <v>#REF!</v>
      </c>
      <c r="I1072" s="59">
        <v>3.89</v>
      </c>
      <c r="J1072" s="55">
        <f t="shared" si="96"/>
        <v>1399.2897155911373</v>
      </c>
      <c r="K1072" s="55">
        <f t="shared" si="97"/>
        <v>31.451542453648333</v>
      </c>
      <c r="L1072" s="55">
        <f t="shared" si="98"/>
        <v>52.14746542453647</v>
      </c>
      <c r="M1072" s="55">
        <f t="shared" si="95"/>
        <v>21.394490754583934</v>
      </c>
    </row>
    <row r="1073" spans="1:13" ht="12.75" x14ac:dyDescent="0.2">
      <c r="A1073" s="56">
        <v>2008</v>
      </c>
      <c r="B1073" s="56">
        <v>9</v>
      </c>
      <c r="C1073" s="67">
        <f t="shared" si="94"/>
        <v>39721</v>
      </c>
      <c r="D1073" s="56">
        <v>1216.95</v>
      </c>
      <c r="E1073" s="56">
        <v>28.85</v>
      </c>
      <c r="F1073" s="56">
        <f>45.95</f>
        <v>45.95</v>
      </c>
      <c r="G1073" s="56">
        <v>218.78299999999999</v>
      </c>
      <c r="H1073" s="55" t="e">
        <f t="shared" si="99"/>
        <v>#REF!</v>
      </c>
      <c r="I1073" s="59">
        <v>3.69</v>
      </c>
      <c r="J1073" s="55">
        <f t="shared" si="96"/>
        <v>1330.6780305142538</v>
      </c>
      <c r="K1073" s="55">
        <f t="shared" si="97"/>
        <v>31.54612858403075</v>
      </c>
      <c r="L1073" s="55">
        <f t="shared" si="98"/>
        <v>50.24418053505071</v>
      </c>
      <c r="M1073" s="55">
        <f t="shared" si="95"/>
        <v>20.355949782986613</v>
      </c>
    </row>
    <row r="1074" spans="1:13" ht="12.75" x14ac:dyDescent="0.2">
      <c r="A1074" s="56">
        <v>2008</v>
      </c>
      <c r="B1074" s="56">
        <v>1</v>
      </c>
      <c r="C1074" s="67">
        <f t="shared" si="94"/>
        <v>39478</v>
      </c>
      <c r="D1074" s="56">
        <v>968.8</v>
      </c>
      <c r="E1074" s="55">
        <f>E1073*2/3+E1076/3</f>
        <v>28.696666666666665</v>
      </c>
      <c r="F1074" s="55">
        <f>F1073*2/3+F1076/3</f>
        <v>35.593333333333334</v>
      </c>
      <c r="G1074" s="56">
        <v>216.57300000000001</v>
      </c>
      <c r="H1074" s="55" t="e">
        <f t="shared" si="99"/>
        <v>#REF!</v>
      </c>
      <c r="I1074" s="56">
        <v>3.81</v>
      </c>
      <c r="J1074" s="55">
        <f t="shared" si="96"/>
        <v>1070.1475031513621</v>
      </c>
      <c r="K1074" s="55">
        <f t="shared" si="97"/>
        <v>31.698664514967231</v>
      </c>
      <c r="L1074" s="55">
        <f t="shared" si="98"/>
        <v>39.316800986272526</v>
      </c>
      <c r="M1074" s="55">
        <f t="shared" si="95"/>
        <v>16.381893046156751</v>
      </c>
    </row>
    <row r="1075" spans="1:13" ht="12.75" x14ac:dyDescent="0.2">
      <c r="A1075" s="56">
        <v>2008</v>
      </c>
      <c r="B1075" s="56">
        <v>11</v>
      </c>
      <c r="C1075" s="67">
        <f t="shared" si="94"/>
        <v>39782</v>
      </c>
      <c r="D1075" s="56">
        <v>883.04</v>
      </c>
      <c r="E1075" s="55">
        <f>E1073/3+E1076*2/3</f>
        <v>28.543333333333333</v>
      </c>
      <c r="F1075" s="55">
        <f>F1073/3+F1076*2/3</f>
        <v>25.236666666666668</v>
      </c>
      <c r="G1075" s="56">
        <v>212.42500000000001</v>
      </c>
      <c r="H1075" s="55" t="e">
        <f t="shared" si="99"/>
        <v>#REF!</v>
      </c>
      <c r="I1075" s="56">
        <v>3.53</v>
      </c>
      <c r="J1075" s="55">
        <f t="shared" si="96"/>
        <v>994.46287470872039</v>
      </c>
      <c r="K1075" s="55">
        <f t="shared" si="97"/>
        <v>32.144959821113325</v>
      </c>
      <c r="L1075" s="55">
        <f t="shared" si="98"/>
        <v>28.421054631046246</v>
      </c>
      <c r="M1075" s="55">
        <f t="shared" si="95"/>
        <v>15.254561429525628</v>
      </c>
    </row>
    <row r="1076" spans="1:13" ht="12.75" x14ac:dyDescent="0.2">
      <c r="A1076" s="56">
        <v>2008</v>
      </c>
      <c r="B1076" s="56">
        <v>12</v>
      </c>
      <c r="C1076" s="67">
        <f t="shared" si="94"/>
        <v>39813</v>
      </c>
      <c r="D1076" s="56">
        <v>877.56</v>
      </c>
      <c r="E1076" s="56">
        <v>28.39</v>
      </c>
      <c r="F1076" s="56">
        <v>14.88</v>
      </c>
      <c r="G1076" s="56">
        <v>210.22800000000001</v>
      </c>
      <c r="H1076" s="55" t="e">
        <f t="shared" si="99"/>
        <v>#REF!</v>
      </c>
      <c r="I1076" s="56">
        <v>2.42</v>
      </c>
      <c r="J1076" s="55">
        <f t="shared" si="96"/>
        <v>998.61959986300553</v>
      </c>
      <c r="K1076" s="55">
        <f t="shared" si="97"/>
        <v>32.306406901078823</v>
      </c>
      <c r="L1076" s="55">
        <f t="shared" si="98"/>
        <v>16.932699354986013</v>
      </c>
      <c r="M1076" s="55">
        <f t="shared" si="95"/>
        <v>15.370926237099214</v>
      </c>
    </row>
    <row r="1077" spans="1:13" ht="12.75" x14ac:dyDescent="0.2">
      <c r="A1077" s="56">
        <v>2009</v>
      </c>
      <c r="B1077" s="56">
        <v>1</v>
      </c>
      <c r="C1077" s="67">
        <f t="shared" si="94"/>
        <v>39844</v>
      </c>
      <c r="D1077" s="56">
        <v>865.58</v>
      </c>
      <c r="E1077" s="55">
        <f>E1076*2/3+E1079/3</f>
        <v>28.009999999999998</v>
      </c>
      <c r="F1077" s="55">
        <f>F1076*2/3+F1079/3</f>
        <v>12.206666666666667</v>
      </c>
      <c r="G1077" s="56">
        <v>211.143</v>
      </c>
      <c r="H1077" s="55" t="e">
        <f t="shared" si="99"/>
        <v>#REF!</v>
      </c>
      <c r="I1077" s="56">
        <v>2.52</v>
      </c>
      <c r="J1077" s="55">
        <f t="shared" si="96"/>
        <v>980.71846009576439</v>
      </c>
      <c r="K1077" s="55">
        <f t="shared" si="97"/>
        <v>31.735858115116287</v>
      </c>
      <c r="L1077" s="55">
        <f t="shared" si="98"/>
        <v>13.830383484178965</v>
      </c>
      <c r="M1077" s="55">
        <f t="shared" si="95"/>
        <v>15.169539963203816</v>
      </c>
    </row>
    <row r="1078" spans="1:13" ht="12.75" x14ac:dyDescent="0.2">
      <c r="A1078" s="56">
        <v>2009</v>
      </c>
      <c r="B1078" s="56">
        <v>2</v>
      </c>
      <c r="C1078" s="67">
        <f t="shared" si="94"/>
        <v>39872</v>
      </c>
      <c r="D1078" s="56">
        <v>805.23</v>
      </c>
      <c r="E1078" s="55">
        <f>E1076/3+E1079*2/3</f>
        <v>27.630000000000003</v>
      </c>
      <c r="F1078" s="55">
        <f>F1076/3+F1079*2/3</f>
        <v>9.5333333333333332</v>
      </c>
      <c r="G1078" s="56">
        <v>212.19300000000001</v>
      </c>
      <c r="H1078" s="55" t="e">
        <f t="shared" si="99"/>
        <v>#REF!</v>
      </c>
      <c r="I1078" s="56">
        <v>2.87</v>
      </c>
      <c r="J1078" s="55">
        <f t="shared" si="96"/>
        <v>907.82621325868411</v>
      </c>
      <c r="K1078" s="55">
        <f t="shared" si="97"/>
        <v>31.150402086779483</v>
      </c>
      <c r="L1078" s="55">
        <f t="shared" si="98"/>
        <v>10.747997342042384</v>
      </c>
      <c r="M1078" s="55">
        <f t="shared" si="95"/>
        <v>14.117398854854676</v>
      </c>
    </row>
    <row r="1079" spans="1:13" ht="12.75" x14ac:dyDescent="0.2">
      <c r="A1079" s="56">
        <v>2009</v>
      </c>
      <c r="B1079" s="56">
        <v>3</v>
      </c>
      <c r="C1079" s="67">
        <f t="shared" si="94"/>
        <v>39903</v>
      </c>
      <c r="D1079" s="56">
        <v>757.13</v>
      </c>
      <c r="E1079" s="56">
        <v>27.25</v>
      </c>
      <c r="F1079" s="56">
        <v>6.86</v>
      </c>
      <c r="G1079" s="56">
        <v>212.709</v>
      </c>
      <c r="H1079" s="55" t="e">
        <f t="shared" si="99"/>
        <v>#REF!</v>
      </c>
      <c r="I1079" s="56">
        <v>2.82</v>
      </c>
      <c r="J1079" s="55">
        <f t="shared" si="96"/>
        <v>851.52698179202559</v>
      </c>
      <c r="K1079" s="55">
        <f t="shared" si="97"/>
        <v>30.647458499640347</v>
      </c>
      <c r="L1079" s="55">
        <f t="shared" si="98"/>
        <v>7.7152868002764325</v>
      </c>
      <c r="M1079" s="55">
        <f t="shared" si="95"/>
        <v>13.319128836367238</v>
      </c>
    </row>
    <row r="1080" spans="1:13" ht="12.75" x14ac:dyDescent="0.2">
      <c r="A1080" s="56">
        <v>2009</v>
      </c>
      <c r="B1080" s="56">
        <v>4</v>
      </c>
      <c r="C1080" s="67">
        <f t="shared" si="94"/>
        <v>39933</v>
      </c>
      <c r="D1080" s="56">
        <v>848.15</v>
      </c>
      <c r="E1080" s="55">
        <f>E1079*2/3+E1082/3</f>
        <v>26.696666666666665</v>
      </c>
      <c r="F1080" s="55">
        <f>F1079*2/3+F1082/3</f>
        <v>7.0766666666666662</v>
      </c>
      <c r="G1080" s="56">
        <v>213.24</v>
      </c>
      <c r="H1080" s="55" t="e">
        <f t="shared" si="99"/>
        <v>#REF!</v>
      </c>
      <c r="I1080" s="56">
        <v>2.93</v>
      </c>
      <c r="J1080" s="55">
        <f t="shared" si="96"/>
        <v>951.51977279122093</v>
      </c>
      <c r="K1080" s="55">
        <f t="shared" si="97"/>
        <v>29.950369864940907</v>
      </c>
      <c r="L1080" s="55">
        <f t="shared" si="98"/>
        <v>7.9391478615644324</v>
      </c>
      <c r="M1080" s="55">
        <f t="shared" si="95"/>
        <v>14.976730666864549</v>
      </c>
    </row>
    <row r="1081" spans="1:13" ht="12.75" x14ac:dyDescent="0.2">
      <c r="A1081" s="56">
        <v>2009</v>
      </c>
      <c r="B1081" s="56">
        <v>5</v>
      </c>
      <c r="C1081" s="67">
        <f t="shared" si="94"/>
        <v>39964</v>
      </c>
      <c r="D1081" s="56">
        <v>902.41</v>
      </c>
      <c r="E1081" s="55">
        <f>E1079/3+E1082*2/3</f>
        <v>26.143333333333331</v>
      </c>
      <c r="F1081" s="55">
        <f>F1079/3+F1082*2/3</f>
        <v>7.293333333333333</v>
      </c>
      <c r="G1081" s="56">
        <v>213.85599999999999</v>
      </c>
      <c r="H1081" s="55" t="e">
        <f t="shared" si="99"/>
        <v>#REF!</v>
      </c>
      <c r="I1081" s="56">
        <v>3.29</v>
      </c>
      <c r="J1081" s="55">
        <f t="shared" si="96"/>
        <v>1009.4766660276072</v>
      </c>
      <c r="K1081" s="55">
        <f t="shared" si="97"/>
        <v>29.245115825602266</v>
      </c>
      <c r="L1081" s="55">
        <f t="shared" si="98"/>
        <v>8.1586527382911846</v>
      </c>
      <c r="M1081" s="55">
        <f t="shared" si="95"/>
        <v>15.99083704267164</v>
      </c>
    </row>
    <row r="1082" spans="1:13" ht="12.75" x14ac:dyDescent="0.2">
      <c r="A1082" s="56">
        <v>2009</v>
      </c>
      <c r="B1082" s="56">
        <v>6</v>
      </c>
      <c r="C1082" s="67">
        <f t="shared" si="94"/>
        <v>39994</v>
      </c>
      <c r="D1082" s="56">
        <v>926.12</v>
      </c>
      <c r="E1082" s="56">
        <v>25.59</v>
      </c>
      <c r="F1082" s="56">
        <v>7.51</v>
      </c>
      <c r="G1082" s="56">
        <v>215.69300000000001</v>
      </c>
      <c r="H1082" s="55" t="e">
        <f t="shared" si="99"/>
        <v>#REF!</v>
      </c>
      <c r="I1082" s="56">
        <v>3.72</v>
      </c>
      <c r="J1082" s="55">
        <f t="shared" si="96"/>
        <v>1027.1764103610221</v>
      </c>
      <c r="K1082" s="55">
        <f t="shared" si="97"/>
        <v>28.38233095186213</v>
      </c>
      <c r="L1082" s="55">
        <f t="shared" si="98"/>
        <v>8.3294765708669232</v>
      </c>
      <c r="M1082" s="55">
        <f t="shared" si="95"/>
        <v>16.378493035897531</v>
      </c>
    </row>
    <row r="1083" spans="1:13" ht="12.75" x14ac:dyDescent="0.2">
      <c r="A1083" s="56">
        <v>2009</v>
      </c>
      <c r="B1083" s="56">
        <v>7</v>
      </c>
      <c r="C1083" s="67">
        <f t="shared" si="94"/>
        <v>40025</v>
      </c>
      <c r="D1083" s="56">
        <v>935.82</v>
      </c>
      <c r="E1083" s="55">
        <f>E1082*2/3+E1085/3</f>
        <v>25.026666666666664</v>
      </c>
      <c r="F1083" s="55">
        <f>F1082*2/3+F1085/3</f>
        <v>9.1866666666666674</v>
      </c>
      <c r="G1083" s="56">
        <v>215.351</v>
      </c>
      <c r="H1083" s="55" t="e">
        <f t="shared" si="99"/>
        <v>#REF!</v>
      </c>
      <c r="I1083" s="56">
        <v>3.56</v>
      </c>
      <c r="J1083" s="55">
        <f t="shared" si="96"/>
        <v>1039.5832050002089</v>
      </c>
      <c r="K1083" s="55">
        <f t="shared" si="97"/>
        <v>27.801609651220556</v>
      </c>
      <c r="L1083" s="55">
        <f t="shared" si="98"/>
        <v>10.205279195360133</v>
      </c>
      <c r="M1083" s="55">
        <f t="shared" si="95"/>
        <v>16.688783896123731</v>
      </c>
    </row>
    <row r="1084" spans="1:13" ht="12.75" x14ac:dyDescent="0.2">
      <c r="A1084" s="56">
        <v>2009</v>
      </c>
      <c r="B1084" s="56">
        <v>8</v>
      </c>
      <c r="C1084" s="67">
        <f t="shared" si="94"/>
        <v>40056</v>
      </c>
      <c r="D1084" s="56">
        <v>1009.73</v>
      </c>
      <c r="E1084" s="55">
        <f>E1082/3+E1085*2/3</f>
        <v>24.463333333333331</v>
      </c>
      <c r="F1084" s="55">
        <f>F1082/3+F1085*2/3</f>
        <v>10.863333333333333</v>
      </c>
      <c r="G1084" s="56">
        <v>215.834</v>
      </c>
      <c r="H1084" s="55" t="e">
        <f t="shared" si="99"/>
        <v>#REF!</v>
      </c>
      <c r="I1084" s="56">
        <v>3.59</v>
      </c>
      <c r="J1084" s="55">
        <f t="shared" si="96"/>
        <v>1119.178156221911</v>
      </c>
      <c r="K1084" s="55">
        <f t="shared" si="97"/>
        <v>27.114999351353347</v>
      </c>
      <c r="L1084" s="55">
        <f t="shared" si="98"/>
        <v>12.040847920160861</v>
      </c>
      <c r="M1084" s="55">
        <f t="shared" si="95"/>
        <v>18.087700934058638</v>
      </c>
    </row>
    <row r="1085" spans="1:13" ht="12.75" x14ac:dyDescent="0.2">
      <c r="A1085" s="56">
        <v>2009</v>
      </c>
      <c r="B1085" s="56">
        <v>9</v>
      </c>
      <c r="C1085" s="67">
        <f t="shared" si="94"/>
        <v>40086</v>
      </c>
      <c r="D1085" s="56">
        <v>1044.55</v>
      </c>
      <c r="E1085" s="56">
        <v>23.9</v>
      </c>
      <c r="F1085" s="56">
        <v>12.54</v>
      </c>
      <c r="G1085" s="56">
        <v>215.96899999999999</v>
      </c>
      <c r="H1085" s="55" t="e">
        <f t="shared" si="99"/>
        <v>#REF!</v>
      </c>
      <c r="I1085" s="56">
        <v>3.4</v>
      </c>
      <c r="J1085" s="55">
        <f t="shared" si="96"/>
        <v>1157.0487058327813</v>
      </c>
      <c r="K1085" s="55">
        <f t="shared" si="97"/>
        <v>26.474045349101022</v>
      </c>
      <c r="L1085" s="55">
        <f t="shared" si="98"/>
        <v>13.890566053461374</v>
      </c>
      <c r="M1085" s="55">
        <f t="shared" si="95"/>
        <v>18.825229210929258</v>
      </c>
    </row>
    <row r="1086" spans="1:13" ht="12.75" x14ac:dyDescent="0.2">
      <c r="A1086" s="56">
        <v>2009</v>
      </c>
      <c r="B1086" s="56">
        <v>1</v>
      </c>
      <c r="C1086" s="67">
        <f t="shared" ref="C1086:C1144" si="100">EOMONTH(DATE(A1086,B1086,1),0)</f>
        <v>39844</v>
      </c>
      <c r="D1086" s="56">
        <v>1067.6600000000001</v>
      </c>
      <c r="E1086" s="55">
        <f>E1085*2/3+E1088/3</f>
        <v>23.403333333333332</v>
      </c>
      <c r="F1086" s="55">
        <f>F1085*2/3+F1088/3</f>
        <v>25.349999999999998</v>
      </c>
      <c r="G1086" s="56">
        <v>216.17699999999999</v>
      </c>
      <c r="H1086" s="55" t="e">
        <f t="shared" si="99"/>
        <v>#REF!</v>
      </c>
      <c r="I1086" s="56">
        <v>3.39</v>
      </c>
      <c r="J1086" s="55">
        <f t="shared" si="96"/>
        <v>1181.5097542291733</v>
      </c>
      <c r="K1086" s="55">
        <f t="shared" si="97"/>
        <v>25.898944059728827</v>
      </c>
      <c r="L1086" s="55">
        <f t="shared" si="98"/>
        <v>28.053193216669666</v>
      </c>
      <c r="M1086" s="55">
        <f t="shared" si="95"/>
        <v>19.351103328650783</v>
      </c>
    </row>
    <row r="1087" spans="1:13" ht="12.75" x14ac:dyDescent="0.2">
      <c r="A1087" s="56">
        <v>2009</v>
      </c>
      <c r="B1087" s="56">
        <v>11</v>
      </c>
      <c r="C1087" s="67">
        <f t="shared" si="100"/>
        <v>40147</v>
      </c>
      <c r="D1087" s="56">
        <v>1088.07</v>
      </c>
      <c r="E1087" s="55">
        <f>E1085/3+E1088*2/3</f>
        <v>22.906666666666666</v>
      </c>
      <c r="F1087" s="55">
        <f>F1085/3+F1088*2/3</f>
        <v>38.159999999999997</v>
      </c>
      <c r="G1087" s="56">
        <v>216.33</v>
      </c>
      <c r="H1087" s="55" t="e">
        <f t="shared" si="99"/>
        <v>#REF!</v>
      </c>
      <c r="I1087" s="56">
        <v>3.4</v>
      </c>
      <c r="J1087" s="55">
        <f t="shared" si="96"/>
        <v>1203.244570933296</v>
      </c>
      <c r="K1087" s="55">
        <f t="shared" si="97"/>
        <v>25.33138704756621</v>
      </c>
      <c r="L1087" s="55">
        <f t="shared" si="98"/>
        <v>42.199318818471767</v>
      </c>
      <c r="M1087" s="55">
        <f t="shared" si="95"/>
        <v>19.805658400991284</v>
      </c>
    </row>
    <row r="1088" spans="1:13" ht="12.75" x14ac:dyDescent="0.2">
      <c r="A1088" s="56">
        <v>2009</v>
      </c>
      <c r="B1088" s="56">
        <v>12</v>
      </c>
      <c r="C1088" s="67">
        <f t="shared" si="100"/>
        <v>40178</v>
      </c>
      <c r="D1088" s="56">
        <v>1110.3800000000001</v>
      </c>
      <c r="E1088" s="56">
        <v>22.41</v>
      </c>
      <c r="F1088" s="56">
        <v>50.97</v>
      </c>
      <c r="G1088" s="56">
        <v>215.94900000000001</v>
      </c>
      <c r="H1088" s="55" t="e">
        <f t="shared" si="99"/>
        <v>#REF!</v>
      </c>
      <c r="I1088" s="56">
        <v>3.59</v>
      </c>
      <c r="J1088" s="55">
        <f t="shared" si="96"/>
        <v>1230.0825519914422</v>
      </c>
      <c r="K1088" s="55">
        <f t="shared" si="97"/>
        <v>24.82587041384771</v>
      </c>
      <c r="L1088" s="55">
        <f t="shared" si="98"/>
        <v>56.464730700304223</v>
      </c>
      <c r="M1088" s="55">
        <f t="shared" si="95"/>
        <v>20.315066787662055</v>
      </c>
    </row>
    <row r="1089" spans="1:13" ht="12.75" x14ac:dyDescent="0.2">
      <c r="A1089" s="56">
        <v>2010</v>
      </c>
      <c r="B1089" s="56">
        <v>1</v>
      </c>
      <c r="C1089" s="67">
        <f t="shared" si="100"/>
        <v>40209</v>
      </c>
      <c r="D1089" s="56">
        <v>1123.58</v>
      </c>
      <c r="E1089" s="55">
        <f>E1088*2/3+E1091/3</f>
        <v>22.243333333333332</v>
      </c>
      <c r="F1089" s="55">
        <f>F1088*2/3+F1091/3</f>
        <v>54.289999999999992</v>
      </c>
      <c r="G1089" s="56">
        <v>216.68700000000001</v>
      </c>
      <c r="H1089" s="55" t="e">
        <f t="shared" si="99"/>
        <v>#REF!</v>
      </c>
      <c r="I1089" s="55">
        <v>3.73</v>
      </c>
      <c r="J1089" s="55">
        <f t="shared" si="96"/>
        <v>1240.4662938708825</v>
      </c>
      <c r="K1089" s="55">
        <f t="shared" si="97"/>
        <v>24.557312575281387</v>
      </c>
      <c r="L1089" s="55">
        <f t="shared" si="98"/>
        <v>59.937801575544427</v>
      </c>
      <c r="M1089" s="55">
        <f t="shared" ref="M1089:M1144" si="101">J1089/AVERAGE(L969:L1088)</f>
        <v>20.520463958328595</v>
      </c>
    </row>
    <row r="1090" spans="1:13" ht="12.75" x14ac:dyDescent="0.2">
      <c r="A1090" s="56">
        <v>2010</v>
      </c>
      <c r="B1090" s="56">
        <v>2</v>
      </c>
      <c r="C1090" s="67">
        <f t="shared" si="100"/>
        <v>40237</v>
      </c>
      <c r="D1090" s="56">
        <v>1089.1600000000001</v>
      </c>
      <c r="E1090" s="55">
        <f>E1088/3+E1091*2/3</f>
        <v>22.076666666666668</v>
      </c>
      <c r="F1090" s="55">
        <f>F1088/3+F1091*2/3</f>
        <v>57.61</v>
      </c>
      <c r="G1090" s="56">
        <v>216.74100000000001</v>
      </c>
      <c r="H1090" s="55" t="e">
        <f t="shared" si="99"/>
        <v>#REF!</v>
      </c>
      <c r="I1090" s="56">
        <v>3.69</v>
      </c>
      <c r="J1090" s="55">
        <f t="shared" si="96"/>
        <v>1202.1659844699432</v>
      </c>
      <c r="K1090" s="55">
        <f t="shared" si="97"/>
        <v>24.367235040901345</v>
      </c>
      <c r="L1090" s="55">
        <f t="shared" si="98"/>
        <v>63.587335529502937</v>
      </c>
      <c r="M1090" s="55">
        <f t="shared" si="101"/>
        <v>19.91333973123637</v>
      </c>
    </row>
    <row r="1091" spans="1:13" ht="12.75" x14ac:dyDescent="0.2">
      <c r="A1091" s="56">
        <v>2010</v>
      </c>
      <c r="B1091" s="56">
        <v>3</v>
      </c>
      <c r="C1091" s="67">
        <f t="shared" si="100"/>
        <v>40268</v>
      </c>
      <c r="D1091" s="56">
        <v>1152.05</v>
      </c>
      <c r="E1091" s="56">
        <v>21.91</v>
      </c>
      <c r="F1091" s="56">
        <v>60.93</v>
      </c>
      <c r="G1091" s="56">
        <v>217.631</v>
      </c>
      <c r="H1091" s="55" t="e">
        <f t="shared" si="99"/>
        <v>#REF!</v>
      </c>
      <c r="I1091" s="56">
        <v>3.73</v>
      </c>
      <c r="J1091" s="55">
        <f t="shared" si="96"/>
        <v>1266.3810277488039</v>
      </c>
      <c r="K1091" s="55">
        <f t="shared" si="97"/>
        <v>24.08437855820172</v>
      </c>
      <c r="L1091" s="55">
        <f t="shared" si="98"/>
        <v>66.976777067605241</v>
      </c>
      <c r="M1091" s="55">
        <f t="shared" si="101"/>
        <v>20.996975362530403</v>
      </c>
    </row>
    <row r="1092" spans="1:13" ht="12.75" x14ac:dyDescent="0.2">
      <c r="A1092" s="56">
        <v>2010</v>
      </c>
      <c r="B1092" s="56">
        <v>4</v>
      </c>
      <c r="C1092" s="67">
        <f t="shared" si="100"/>
        <v>40298</v>
      </c>
      <c r="D1092" s="56">
        <v>1197.32</v>
      </c>
      <c r="E1092" s="55">
        <f>E1091*2/3+E1094/3</f>
        <v>21.953333333333333</v>
      </c>
      <c r="F1092" s="55">
        <f>F1091*2/3+F1094/3</f>
        <v>62.986666666666665</v>
      </c>
      <c r="G1092" s="56">
        <v>218.00899999999999</v>
      </c>
      <c r="H1092" s="55" t="e">
        <f t="shared" si="99"/>
        <v>#REF!</v>
      </c>
      <c r="I1092" s="56">
        <v>3.85</v>
      </c>
      <c r="J1092" s="55">
        <f t="shared" si="96"/>
        <v>1313.861658371902</v>
      </c>
      <c r="K1092" s="55">
        <f t="shared" si="97"/>
        <v>24.090170497548264</v>
      </c>
      <c r="L1092" s="55">
        <f t="shared" si="98"/>
        <v>69.117501020600059</v>
      </c>
      <c r="M1092" s="55">
        <f t="shared" si="101"/>
        <v>21.796882493046859</v>
      </c>
    </row>
    <row r="1093" spans="1:13" ht="12.75" x14ac:dyDescent="0.2">
      <c r="A1093" s="56">
        <v>2010</v>
      </c>
      <c r="B1093" s="56">
        <v>5</v>
      </c>
      <c r="C1093" s="67">
        <f t="shared" si="100"/>
        <v>40329</v>
      </c>
      <c r="D1093" s="56">
        <v>1125.06</v>
      </c>
      <c r="E1093" s="55">
        <f>E1091/3+E1094*2/3</f>
        <v>21.996666666666666</v>
      </c>
      <c r="F1093" s="55">
        <f>F1091/3+F1094*2/3</f>
        <v>65.043333333333322</v>
      </c>
      <c r="G1093" s="56">
        <v>218.178</v>
      </c>
      <c r="H1093" s="55" t="e">
        <f t="shared" si="99"/>
        <v>#REF!</v>
      </c>
      <c r="I1093" s="56">
        <v>3.42</v>
      </c>
      <c r="J1093" s="55">
        <f t="shared" si="96"/>
        <v>1233.6119074333799</v>
      </c>
      <c r="K1093" s="55">
        <f t="shared" si="97"/>
        <v>24.119024695432167</v>
      </c>
      <c r="L1093" s="55">
        <f t="shared" si="98"/>
        <v>71.319067871187727</v>
      </c>
      <c r="M1093" s="55">
        <f t="shared" si="101"/>
        <v>20.472560404918017</v>
      </c>
    </row>
    <row r="1094" spans="1:13" ht="12.75" x14ac:dyDescent="0.2">
      <c r="A1094" s="56">
        <v>2010</v>
      </c>
      <c r="B1094" s="56">
        <v>6</v>
      </c>
      <c r="C1094" s="67">
        <f t="shared" si="100"/>
        <v>40359</v>
      </c>
      <c r="D1094" s="56">
        <v>1083.3599999999999</v>
      </c>
      <c r="E1094" s="56">
        <v>22.04</v>
      </c>
      <c r="F1094" s="56">
        <v>67.099999999999994</v>
      </c>
      <c r="G1094" s="56">
        <v>217.965</v>
      </c>
      <c r="H1094" s="55" t="e">
        <f t="shared" si="99"/>
        <v>#REF!</v>
      </c>
      <c r="I1094" s="56">
        <v>3.2</v>
      </c>
      <c r="J1094" s="55">
        <f t="shared" si="96"/>
        <v>1189.0492943362462</v>
      </c>
      <c r="K1094" s="55">
        <f t="shared" si="97"/>
        <v>24.190155116647162</v>
      </c>
      <c r="L1094" s="55">
        <f t="shared" si="98"/>
        <v>73.646071158213445</v>
      </c>
      <c r="M1094" s="55">
        <f t="shared" si="101"/>
        <v>19.734788843859452</v>
      </c>
    </row>
    <row r="1095" spans="1:13" ht="12.75" x14ac:dyDescent="0.2">
      <c r="A1095" s="56">
        <v>2010</v>
      </c>
      <c r="B1095" s="56">
        <v>7</v>
      </c>
      <c r="C1095" s="67">
        <f t="shared" si="100"/>
        <v>40390</v>
      </c>
      <c r="D1095" s="56">
        <v>1079.8</v>
      </c>
      <c r="E1095" s="55">
        <f>E1094*2/3+E1097/3</f>
        <v>22.146666666666668</v>
      </c>
      <c r="F1095" s="55">
        <f>F1094*2/3+F1097/3</f>
        <v>68.686666666666667</v>
      </c>
      <c r="G1095" s="56">
        <v>218.011</v>
      </c>
      <c r="H1095" s="55" t="e">
        <f t="shared" si="99"/>
        <v>#REF!</v>
      </c>
      <c r="I1095" s="56">
        <v>3.01</v>
      </c>
      <c r="J1095" s="55">
        <f t="shared" si="96"/>
        <v>1184.8919283889343</v>
      </c>
      <c r="K1095" s="55">
        <f t="shared" si="97"/>
        <v>24.302099068395627</v>
      </c>
      <c r="L1095" s="55">
        <f t="shared" si="98"/>
        <v>75.371621523684567</v>
      </c>
      <c r="M1095" s="55">
        <f t="shared" si="101"/>
        <v>19.661438010324954</v>
      </c>
    </row>
    <row r="1096" spans="1:13" ht="12.75" x14ac:dyDescent="0.2">
      <c r="A1096" s="56">
        <v>2010</v>
      </c>
      <c r="B1096" s="56">
        <v>8</v>
      </c>
      <c r="C1096" s="67">
        <f t="shared" si="100"/>
        <v>40421</v>
      </c>
      <c r="D1096" s="56">
        <v>1087.28</v>
      </c>
      <c r="E1096" s="55">
        <f>E1094/3+E1097*2/3</f>
        <v>22.253333333333334</v>
      </c>
      <c r="F1096" s="55">
        <f>F1094/3+F1097*2/3</f>
        <v>70.273333333333326</v>
      </c>
      <c r="G1096" s="56">
        <v>218.31200000000001</v>
      </c>
      <c r="H1096" s="55" t="e">
        <f t="shared" si="99"/>
        <v>#REF!</v>
      </c>
      <c r="I1096" s="56">
        <v>2.7</v>
      </c>
      <c r="J1096" s="55">
        <f t="shared" si="96"/>
        <v>1191.4549228626918</v>
      </c>
      <c r="K1096" s="55">
        <f t="shared" si="97"/>
        <v>24.385478947561282</v>
      </c>
      <c r="L1096" s="55">
        <f t="shared" si="98"/>
        <v>77.00639112829343</v>
      </c>
      <c r="M1096" s="55">
        <f t="shared" si="101"/>
        <v>19.763042071666536</v>
      </c>
    </row>
    <row r="1097" spans="1:13" ht="12.75" x14ac:dyDescent="0.2">
      <c r="A1097" s="56">
        <v>2010</v>
      </c>
      <c r="B1097" s="56">
        <v>9</v>
      </c>
      <c r="C1097" s="67">
        <f t="shared" si="100"/>
        <v>40451</v>
      </c>
      <c r="D1097" s="56">
        <v>1122.08</v>
      </c>
      <c r="E1097" s="56">
        <v>22.36</v>
      </c>
      <c r="F1097" s="56">
        <v>71.86</v>
      </c>
      <c r="G1097" s="56">
        <v>218.43899999999999</v>
      </c>
      <c r="H1097" s="55" t="e">
        <f t="shared" si="99"/>
        <v>#REF!</v>
      </c>
      <c r="I1097" s="56">
        <v>2.65</v>
      </c>
      <c r="J1097" s="55">
        <f t="shared" ref="J1097:J1144" si="102">D1097*$G$1144/G1097</f>
        <v>1228.874314202134</v>
      </c>
      <c r="K1097" s="55">
        <f t="shared" ref="K1097:K1142" si="103">E1097*$G$1144/G1097</f>
        <v>24.488119978575249</v>
      </c>
      <c r="L1097" s="55">
        <f t="shared" ref="L1097:L1139" si="104">F1097*$G$1144/G1097</f>
        <v>78.699297927567869</v>
      </c>
      <c r="M1097" s="55">
        <f t="shared" si="101"/>
        <v>20.373917416187041</v>
      </c>
    </row>
    <row r="1098" spans="1:13" ht="12.75" x14ac:dyDescent="0.2">
      <c r="A1098" s="56">
        <v>2010</v>
      </c>
      <c r="B1098" s="56">
        <v>1</v>
      </c>
      <c r="C1098" s="67">
        <f t="shared" si="100"/>
        <v>40209</v>
      </c>
      <c r="D1098" s="56">
        <v>1171.58</v>
      </c>
      <c r="E1098" s="55">
        <f>E1097*2/3+E1100/3</f>
        <v>22.483333333333334</v>
      </c>
      <c r="F1098" s="55">
        <f>F1097*2/3+F1100/3</f>
        <v>73.69</v>
      </c>
      <c r="G1098" s="56">
        <v>218.71100000000001</v>
      </c>
      <c r="H1098" s="55" t="e">
        <f t="shared" ref="H1098:H1144" si="105">H1097+1/12</f>
        <v>#REF!</v>
      </c>
      <c r="I1098" s="56">
        <v>2.54</v>
      </c>
      <c r="J1098" s="55">
        <f t="shared" si="102"/>
        <v>1281.489782498365</v>
      </c>
      <c r="K1098" s="55">
        <f t="shared" si="103"/>
        <v>24.59256896086616</v>
      </c>
      <c r="L1098" s="55">
        <f t="shared" si="104"/>
        <v>80.603101855873703</v>
      </c>
      <c r="M1098" s="55">
        <f t="shared" si="101"/>
        <v>21.232339871655615</v>
      </c>
    </row>
    <row r="1099" spans="1:13" ht="12.75" x14ac:dyDescent="0.2">
      <c r="A1099" s="56">
        <v>2010</v>
      </c>
      <c r="B1099" s="56">
        <v>11</v>
      </c>
      <c r="C1099" s="67">
        <f t="shared" si="100"/>
        <v>40512</v>
      </c>
      <c r="D1099" s="56">
        <v>1198.8900000000001</v>
      </c>
      <c r="E1099" s="55">
        <f>E1097/3+E1100*2/3</f>
        <v>22.606666666666669</v>
      </c>
      <c r="F1099" s="55">
        <f>F1097/3+F1100*2/3</f>
        <v>75.52</v>
      </c>
      <c r="G1099" s="56">
        <v>218.803</v>
      </c>
      <c r="H1099" s="55" t="e">
        <f t="shared" si="105"/>
        <v>#REF!</v>
      </c>
      <c r="I1099" s="56">
        <v>2.76</v>
      </c>
      <c r="J1099" s="55">
        <f t="shared" si="102"/>
        <v>1310.8104359172403</v>
      </c>
      <c r="K1099" s="55">
        <f t="shared" si="103"/>
        <v>24.71707545143348</v>
      </c>
      <c r="L1099" s="55">
        <f t="shared" si="104"/>
        <v>82.570047394231324</v>
      </c>
      <c r="M1099" s="55">
        <f t="shared" si="101"/>
        <v>21.692776459844119</v>
      </c>
    </row>
    <row r="1100" spans="1:13" ht="12.75" x14ac:dyDescent="0.2">
      <c r="A1100" s="56">
        <v>2010</v>
      </c>
      <c r="B1100" s="56">
        <v>12</v>
      </c>
      <c r="C1100" s="67">
        <f t="shared" si="100"/>
        <v>40543</v>
      </c>
      <c r="D1100" s="56">
        <v>1241.53</v>
      </c>
      <c r="E1100" s="56">
        <v>22.73</v>
      </c>
      <c r="F1100" s="56">
        <v>77.349999999999994</v>
      </c>
      <c r="G1100" s="56">
        <v>219.179</v>
      </c>
      <c r="H1100" s="55" t="e">
        <f t="shared" si="105"/>
        <v>#REF!</v>
      </c>
      <c r="I1100" s="56">
        <v>3.29</v>
      </c>
      <c r="J1100" s="55">
        <f t="shared" si="102"/>
        <v>1355.1023609469883</v>
      </c>
      <c r="K1100" s="55">
        <f t="shared" si="103"/>
        <v>24.809289074226999</v>
      </c>
      <c r="L1100" s="55">
        <f t="shared" si="104"/>
        <v>84.425803338823485</v>
      </c>
      <c r="M1100" s="55">
        <f t="shared" si="101"/>
        <v>22.38819138189594</v>
      </c>
    </row>
    <row r="1101" spans="1:13" ht="12.75" x14ac:dyDescent="0.2">
      <c r="A1101" s="56">
        <v>2011</v>
      </c>
      <c r="B1101" s="56">
        <v>1</v>
      </c>
      <c r="C1101" s="67">
        <f t="shared" si="100"/>
        <v>40574</v>
      </c>
      <c r="D1101" s="56">
        <v>1282.6199999999999</v>
      </c>
      <c r="E1101" s="55">
        <f>E1100*2/3+E1103/3</f>
        <v>22.963333333333335</v>
      </c>
      <c r="F1101" s="55">
        <f>F1100*2/3+F1103/3</f>
        <v>78.67</v>
      </c>
      <c r="G1101" s="56">
        <v>220.22300000000001</v>
      </c>
      <c r="H1101" s="55" t="e">
        <f t="shared" si="105"/>
        <v>#REF!</v>
      </c>
      <c r="I1101" s="56">
        <v>3.39</v>
      </c>
      <c r="J1101" s="55">
        <f t="shared" si="102"/>
        <v>1393.3145038438306</v>
      </c>
      <c r="K1101" s="55">
        <f t="shared" si="103"/>
        <v>24.94514773661243</v>
      </c>
      <c r="L1101" s="55">
        <f t="shared" si="104"/>
        <v>85.459490743473637</v>
      </c>
      <c r="M1101" s="55">
        <f t="shared" si="101"/>
        <v>22.969916381860369</v>
      </c>
    </row>
    <row r="1102" spans="1:13" ht="12.75" x14ac:dyDescent="0.2">
      <c r="A1102" s="56">
        <v>2011</v>
      </c>
      <c r="B1102" s="56">
        <v>2</v>
      </c>
      <c r="C1102" s="67">
        <f t="shared" si="100"/>
        <v>40602</v>
      </c>
      <c r="D1102" s="56">
        <v>1321.12</v>
      </c>
      <c r="E1102" s="55">
        <f>E1100/3+E1103*2/3</f>
        <v>23.196666666666665</v>
      </c>
      <c r="F1102" s="55">
        <f>F1100/3+F1103*2/3</f>
        <v>79.990000000000009</v>
      </c>
      <c r="G1102" s="56">
        <v>221.309</v>
      </c>
      <c r="H1102" s="55" t="e">
        <f t="shared" si="105"/>
        <v>#REF!</v>
      </c>
      <c r="I1102" s="56">
        <v>3.58</v>
      </c>
      <c r="J1102" s="55">
        <f t="shared" si="102"/>
        <v>1428.0947294506773</v>
      </c>
      <c r="K1102" s="55">
        <f t="shared" si="103"/>
        <v>25.074964732568482</v>
      </c>
      <c r="L1102" s="55">
        <f t="shared" si="104"/>
        <v>86.467010876195729</v>
      </c>
      <c r="M1102" s="55">
        <f t="shared" si="101"/>
        <v>23.481281609332154</v>
      </c>
    </row>
    <row r="1103" spans="1:13" ht="12.75" x14ac:dyDescent="0.2">
      <c r="A1103" s="56">
        <v>2011</v>
      </c>
      <c r="B1103" s="56">
        <v>3</v>
      </c>
      <c r="C1103" s="67">
        <f t="shared" si="100"/>
        <v>40633</v>
      </c>
      <c r="D1103" s="56">
        <v>1304.49</v>
      </c>
      <c r="E1103" s="56">
        <v>23.43</v>
      </c>
      <c r="F1103" s="56">
        <v>81.31</v>
      </c>
      <c r="G1103" s="56">
        <v>223.46700000000001</v>
      </c>
      <c r="H1103" s="55" t="e">
        <f t="shared" si="105"/>
        <v>#REF!</v>
      </c>
      <c r="I1103" s="56">
        <v>3.41</v>
      </c>
      <c r="J1103" s="55">
        <f t="shared" si="102"/>
        <v>1396.500772865792</v>
      </c>
      <c r="K1103" s="55">
        <f t="shared" si="103"/>
        <v>25.082609378565959</v>
      </c>
      <c r="L1103" s="55">
        <f t="shared" si="104"/>
        <v>87.045111761468107</v>
      </c>
      <c r="M1103" s="55">
        <f t="shared" si="101"/>
        <v>22.891029876049693</v>
      </c>
    </row>
    <row r="1104" spans="1:13" ht="12.75" x14ac:dyDescent="0.2">
      <c r="A1104" s="56">
        <v>2011</v>
      </c>
      <c r="B1104" s="56">
        <v>4</v>
      </c>
      <c r="C1104" s="67">
        <f t="shared" si="100"/>
        <v>40663</v>
      </c>
      <c r="D1104" s="56">
        <v>1331.51</v>
      </c>
      <c r="E1104" s="55">
        <f>E1103*2/3+E1106/3</f>
        <v>23.733333333333334</v>
      </c>
      <c r="F1104" s="55">
        <f>F1103*2/3+F1106/3</f>
        <v>82.163333333333341</v>
      </c>
      <c r="G1104" s="56">
        <v>224.90600000000001</v>
      </c>
      <c r="H1104" s="55" t="e">
        <f t="shared" si="105"/>
        <v>#REF!</v>
      </c>
      <c r="I1104" s="56">
        <v>3.46</v>
      </c>
      <c r="J1104" s="55">
        <f t="shared" si="102"/>
        <v>1416.3063937378281</v>
      </c>
      <c r="K1104" s="55">
        <f t="shared" si="103"/>
        <v>25.244776039767721</v>
      </c>
      <c r="L1104" s="55">
        <f t="shared" si="104"/>
        <v>87.395854579246432</v>
      </c>
      <c r="M1104" s="55">
        <f t="shared" si="101"/>
        <v>23.135563140144356</v>
      </c>
    </row>
    <row r="1105" spans="1:13" ht="12.75" x14ac:dyDescent="0.2">
      <c r="A1105" s="56">
        <v>2011</v>
      </c>
      <c r="B1105" s="56">
        <v>5</v>
      </c>
      <c r="C1105" s="67">
        <f t="shared" si="100"/>
        <v>40694</v>
      </c>
      <c r="D1105" s="56">
        <v>1338.31</v>
      </c>
      <c r="E1105" s="55">
        <f>E1103/3+E1106*2/3</f>
        <v>24.036666666666665</v>
      </c>
      <c r="F1105" s="55">
        <f>F1103/3+F1106*2/3</f>
        <v>83.016666666666666</v>
      </c>
      <c r="G1105" s="56">
        <v>225.964</v>
      </c>
      <c r="H1105" s="55" t="e">
        <f t="shared" si="105"/>
        <v>#REF!</v>
      </c>
      <c r="I1105" s="56">
        <v>3.17</v>
      </c>
      <c r="J1105" s="55">
        <f t="shared" si="102"/>
        <v>1416.8742055814198</v>
      </c>
      <c r="K1105" s="55">
        <f t="shared" si="103"/>
        <v>25.447716140624163</v>
      </c>
      <c r="L1105" s="55">
        <f t="shared" si="104"/>
        <v>87.890080499548574</v>
      </c>
      <c r="M1105" s="55">
        <f t="shared" si="101"/>
        <v>23.051189450821234</v>
      </c>
    </row>
    <row r="1106" spans="1:13" ht="12.75" x14ac:dyDescent="0.2">
      <c r="A1106" s="56">
        <v>2011</v>
      </c>
      <c r="B1106" s="56">
        <v>6</v>
      </c>
      <c r="C1106" s="67">
        <f t="shared" si="100"/>
        <v>40724</v>
      </c>
      <c r="D1106" s="56">
        <v>1287.29</v>
      </c>
      <c r="E1106" s="56">
        <v>24.34</v>
      </c>
      <c r="F1106" s="56">
        <v>83.87</v>
      </c>
      <c r="G1106" s="56">
        <v>225.72200000000001</v>
      </c>
      <c r="H1106" s="55" t="e">
        <f t="shared" si="105"/>
        <v>#REF!</v>
      </c>
      <c r="I1106" s="56">
        <v>3</v>
      </c>
      <c r="J1106" s="55">
        <f t="shared" si="102"/>
        <v>1364.3202674528841</v>
      </c>
      <c r="K1106" s="55">
        <f t="shared" si="103"/>
        <v>25.79648355056219</v>
      </c>
      <c r="L1106" s="55">
        <f t="shared" si="104"/>
        <v>88.888704822746547</v>
      </c>
      <c r="M1106" s="55">
        <f t="shared" si="101"/>
        <v>22.092911397927185</v>
      </c>
    </row>
    <row r="1107" spans="1:13" ht="12.75" x14ac:dyDescent="0.2">
      <c r="A1107" s="56">
        <v>2011</v>
      </c>
      <c r="B1107" s="56">
        <v>7</v>
      </c>
      <c r="C1107" s="67">
        <f t="shared" si="100"/>
        <v>40755</v>
      </c>
      <c r="D1107" s="56">
        <v>1325.19</v>
      </c>
      <c r="E1107" s="55">
        <f>E1106*2/3+E1109/3</f>
        <v>24.619999999999997</v>
      </c>
      <c r="F1107" s="55">
        <f>F1106*2/3+F1109/3</f>
        <v>84.906666666666666</v>
      </c>
      <c r="G1107" s="56">
        <v>225.922</v>
      </c>
      <c r="H1107" s="55" t="e">
        <f t="shared" si="105"/>
        <v>#REF!</v>
      </c>
      <c r="I1107" s="56">
        <v>3</v>
      </c>
      <c r="J1107" s="55">
        <f t="shared" si="102"/>
        <v>1403.2448301183592</v>
      </c>
      <c r="K1107" s="55">
        <f t="shared" si="103"/>
        <v>26.070139163073971</v>
      </c>
      <c r="L1107" s="55">
        <f t="shared" si="104"/>
        <v>89.907742318145182</v>
      </c>
      <c r="M1107" s="55">
        <f t="shared" si="101"/>
        <v>22.602921898649708</v>
      </c>
    </row>
    <row r="1108" spans="1:13" ht="12.75" x14ac:dyDescent="0.2">
      <c r="A1108" s="56">
        <v>2011</v>
      </c>
      <c r="B1108" s="56">
        <v>8</v>
      </c>
      <c r="C1108" s="67">
        <f t="shared" si="100"/>
        <v>40786</v>
      </c>
      <c r="D1108" s="56">
        <v>1185.31</v>
      </c>
      <c r="E1108" s="55">
        <f>E1106/3+E1109*2/3</f>
        <v>24.9</v>
      </c>
      <c r="F1108" s="55">
        <f>F1106/3+F1109*2/3</f>
        <v>85.943333333333342</v>
      </c>
      <c r="G1108" s="56">
        <v>226.54499999999999</v>
      </c>
      <c r="H1108" s="55" t="e">
        <f t="shared" si="105"/>
        <v>#REF!</v>
      </c>
      <c r="I1108" s="56">
        <v>2.2999999999999998</v>
      </c>
      <c r="J1108" s="55">
        <f t="shared" si="102"/>
        <v>1251.6741750645565</v>
      </c>
      <c r="K1108" s="55">
        <f t="shared" si="103"/>
        <v>26.294123021916171</v>
      </c>
      <c r="L1108" s="55">
        <f t="shared" si="104"/>
        <v>90.755203999205463</v>
      </c>
      <c r="M1108" s="55">
        <f t="shared" si="101"/>
        <v>20.042747935553457</v>
      </c>
    </row>
    <row r="1109" spans="1:13" ht="12.75" x14ac:dyDescent="0.2">
      <c r="A1109" s="56">
        <v>2011</v>
      </c>
      <c r="B1109" s="56">
        <v>9</v>
      </c>
      <c r="C1109" s="67">
        <f t="shared" si="100"/>
        <v>40816</v>
      </c>
      <c r="D1109" s="56">
        <v>1173.8800000000001</v>
      </c>
      <c r="E1109" s="56">
        <v>25.18</v>
      </c>
      <c r="F1109" s="56">
        <v>86.98</v>
      </c>
      <c r="G1109" s="56">
        <v>226.88900000000001</v>
      </c>
      <c r="H1109" s="55" t="e">
        <f t="shared" si="105"/>
        <v>#REF!</v>
      </c>
      <c r="I1109" s="56">
        <v>1.98</v>
      </c>
      <c r="J1109" s="55">
        <f t="shared" si="102"/>
        <v>1237.724784013328</v>
      </c>
      <c r="K1109" s="55">
        <f t="shared" si="103"/>
        <v>26.549485519350867</v>
      </c>
      <c r="L1109" s="55">
        <f t="shared" si="104"/>
        <v>91.710653315057115</v>
      </c>
      <c r="M1109" s="55">
        <f t="shared" si="101"/>
        <v>19.691179573870986</v>
      </c>
    </row>
    <row r="1110" spans="1:13" ht="12.75" x14ac:dyDescent="0.2">
      <c r="A1110" s="56">
        <v>2011</v>
      </c>
      <c r="B1110" s="56">
        <v>1</v>
      </c>
      <c r="C1110" s="67">
        <f t="shared" si="100"/>
        <v>40574</v>
      </c>
      <c r="D1110" s="56">
        <v>1207.22</v>
      </c>
      <c r="E1110" s="55">
        <f>E1109*2/3+E1112/3</f>
        <v>25.596666666666664</v>
      </c>
      <c r="F1110" s="55">
        <f>F1109*2/3+F1112/3</f>
        <v>86.97</v>
      </c>
      <c r="G1110" s="56">
        <v>226.42099999999999</v>
      </c>
      <c r="H1110" s="55" t="e">
        <f t="shared" si="105"/>
        <v>#REF!</v>
      </c>
      <c r="I1110" s="56">
        <v>2.15</v>
      </c>
      <c r="J1110" s="55">
        <f t="shared" si="102"/>
        <v>1275.5090445674209</v>
      </c>
      <c r="K1110" s="55">
        <f t="shared" si="103"/>
        <v>27.044598204230166</v>
      </c>
      <c r="L1110" s="55">
        <f t="shared" si="104"/>
        <v>91.889648619165172</v>
      </c>
      <c r="M1110" s="55">
        <f t="shared" si="101"/>
        <v>20.148778835830491</v>
      </c>
    </row>
    <row r="1111" spans="1:13" ht="12.75" x14ac:dyDescent="0.2">
      <c r="A1111" s="56">
        <v>2011</v>
      </c>
      <c r="B1111" s="56">
        <v>11</v>
      </c>
      <c r="C1111" s="67">
        <f t="shared" si="100"/>
        <v>40877</v>
      </c>
      <c r="D1111" s="56">
        <v>1226.42</v>
      </c>
      <c r="E1111" s="55">
        <f>E1109/3+E1112*2/3</f>
        <v>26.013333333333335</v>
      </c>
      <c r="F1111" s="55">
        <f>F1109/3+F1112*2/3</f>
        <v>86.960000000000008</v>
      </c>
      <c r="G1111" s="56">
        <v>226.23</v>
      </c>
      <c r="H1111" s="55" t="e">
        <f t="shared" si="105"/>
        <v>#REF!</v>
      </c>
      <c r="I1111" s="56">
        <v>2.0099999999999998</v>
      </c>
      <c r="J1111" s="55">
        <f t="shared" si="102"/>
        <v>1296.8891401670865</v>
      </c>
      <c r="K1111" s="55">
        <f t="shared" si="103"/>
        <v>27.508039252088579</v>
      </c>
      <c r="L1111" s="55">
        <f t="shared" si="104"/>
        <v>91.95665402466517</v>
      </c>
      <c r="M1111" s="55">
        <f t="shared" si="101"/>
        <v>20.338186123412164</v>
      </c>
    </row>
    <row r="1112" spans="1:13" ht="12.75" x14ac:dyDescent="0.2">
      <c r="A1112" s="56">
        <v>2011</v>
      </c>
      <c r="B1112" s="56">
        <v>12</v>
      </c>
      <c r="C1112" s="67">
        <f t="shared" si="100"/>
        <v>40908</v>
      </c>
      <c r="D1112" s="56">
        <v>1243.32</v>
      </c>
      <c r="E1112" s="56">
        <v>26.43</v>
      </c>
      <c r="F1112" s="56">
        <v>86.95</v>
      </c>
      <c r="G1112" s="56">
        <v>225.672</v>
      </c>
      <c r="H1112" s="55" t="e">
        <f t="shared" si="105"/>
        <v>#REF!</v>
      </c>
      <c r="I1112" s="56">
        <v>1.98</v>
      </c>
      <c r="J1112" s="55">
        <f t="shared" si="102"/>
        <v>1318.0110969903219</v>
      </c>
      <c r="K1112" s="55">
        <f t="shared" si="103"/>
        <v>28.017753509518236</v>
      </c>
      <c r="L1112" s="55">
        <f t="shared" si="104"/>
        <v>92.173426698925866</v>
      </c>
      <c r="M1112" s="55">
        <f t="shared" si="101"/>
        <v>20.516505633170155</v>
      </c>
    </row>
    <row r="1113" spans="1:13" ht="12.75" x14ac:dyDescent="0.2">
      <c r="A1113" s="56">
        <v>2012</v>
      </c>
      <c r="B1113" s="56">
        <v>1</v>
      </c>
      <c r="C1113" s="67">
        <f t="shared" si="100"/>
        <v>40939</v>
      </c>
      <c r="D1113" s="56">
        <v>1300.58</v>
      </c>
      <c r="E1113" s="55">
        <f>E1112*2/3+E1115/3</f>
        <v>26.736666666666668</v>
      </c>
      <c r="F1113" s="55">
        <f>F1112*2/3+F1115/3</f>
        <v>87.48</v>
      </c>
      <c r="G1113" s="56">
        <v>226.66499999999999</v>
      </c>
      <c r="H1113" s="55" t="e">
        <f t="shared" si="105"/>
        <v>#REF!</v>
      </c>
      <c r="I1113" s="56">
        <v>1.97</v>
      </c>
      <c r="J1113" s="55">
        <f t="shared" si="102"/>
        <v>1372.6709144331942</v>
      </c>
      <c r="K1113" s="55">
        <f t="shared" si="103"/>
        <v>28.218675269671095</v>
      </c>
      <c r="L1113" s="55">
        <f t="shared" si="104"/>
        <v>92.329000595592603</v>
      </c>
      <c r="M1113" s="55">
        <f t="shared" si="101"/>
        <v>21.205755997644406</v>
      </c>
    </row>
    <row r="1114" spans="1:13" ht="12.75" x14ac:dyDescent="0.2">
      <c r="A1114" s="56">
        <v>2012</v>
      </c>
      <c r="B1114" s="56">
        <v>2</v>
      </c>
      <c r="C1114" s="67">
        <f t="shared" si="100"/>
        <v>40968</v>
      </c>
      <c r="D1114" s="56">
        <v>1352.49</v>
      </c>
      <c r="E1114" s="55">
        <f>E1112/3+E1115*2/3</f>
        <v>27.043333333333337</v>
      </c>
      <c r="F1114" s="55">
        <f>F1112/3+F1115*2/3</f>
        <v>88.01</v>
      </c>
      <c r="G1114" s="56">
        <v>227.66300000000001</v>
      </c>
      <c r="H1114" s="55" t="e">
        <f t="shared" si="105"/>
        <v>#REF!</v>
      </c>
      <c r="I1114" s="56">
        <v>1.97</v>
      </c>
      <c r="J1114" s="55">
        <f t="shared" si="102"/>
        <v>1421.200766966964</v>
      </c>
      <c r="K1114" s="55">
        <f t="shared" si="103"/>
        <v>28.417220145566031</v>
      </c>
      <c r="L1114" s="55">
        <f t="shared" si="104"/>
        <v>92.481186183086393</v>
      </c>
      <c r="M1114" s="55">
        <f t="shared" si="101"/>
        <v>21.790040219931303</v>
      </c>
    </row>
    <row r="1115" spans="1:13" ht="12.75" x14ac:dyDescent="0.2">
      <c r="A1115" s="56">
        <v>2012</v>
      </c>
      <c r="B1115" s="56">
        <v>3</v>
      </c>
      <c r="C1115" s="67">
        <f t="shared" si="100"/>
        <v>40999</v>
      </c>
      <c r="D1115" s="56">
        <v>1389.24</v>
      </c>
      <c r="E1115" s="56">
        <v>27.35</v>
      </c>
      <c r="F1115" s="56">
        <v>88.54</v>
      </c>
      <c r="G1115" s="56">
        <v>229.392</v>
      </c>
      <c r="H1115" s="55" t="e">
        <f t="shared" si="105"/>
        <v>#REF!</v>
      </c>
      <c r="I1115" s="56">
        <v>2.17</v>
      </c>
      <c r="J1115" s="55">
        <f t="shared" si="102"/>
        <v>1448.8146751412426</v>
      </c>
      <c r="K1115" s="55">
        <f t="shared" si="103"/>
        <v>28.522848006905207</v>
      </c>
      <c r="L1115" s="55">
        <f t="shared" si="104"/>
        <v>92.336854205900806</v>
      </c>
      <c r="M1115" s="55">
        <f t="shared" si="101"/>
        <v>22.046517420078096</v>
      </c>
    </row>
    <row r="1116" spans="1:13" ht="12.75" x14ac:dyDescent="0.2">
      <c r="A1116" s="56">
        <v>2012</v>
      </c>
      <c r="B1116" s="56">
        <v>4</v>
      </c>
      <c r="C1116" s="67">
        <f t="shared" si="100"/>
        <v>41029</v>
      </c>
      <c r="D1116" s="56">
        <v>1386.43</v>
      </c>
      <c r="E1116" s="55">
        <f>E1115*2/3+E1118/3</f>
        <v>27.673333333333332</v>
      </c>
      <c r="F1116" s="55">
        <f>F1115*2/3+F1118/3</f>
        <v>88.333333333333343</v>
      </c>
      <c r="G1116" s="56">
        <v>230.08500000000001</v>
      </c>
      <c r="H1116" s="55" t="e">
        <f t="shared" si="105"/>
        <v>#REF!</v>
      </c>
      <c r="I1116" s="56">
        <v>2.0499999999999998</v>
      </c>
      <c r="J1116" s="55">
        <f t="shared" si="102"/>
        <v>1441.5292716604731</v>
      </c>
      <c r="K1116" s="55">
        <f t="shared" si="103"/>
        <v>28.77312236782058</v>
      </c>
      <c r="L1116" s="55">
        <f t="shared" si="104"/>
        <v>91.843862050981144</v>
      </c>
      <c r="M1116" s="55">
        <f t="shared" si="101"/>
        <v>21.771967585004461</v>
      </c>
    </row>
    <row r="1117" spans="1:13" ht="12.75" x14ac:dyDescent="0.2">
      <c r="A1117" s="56">
        <v>2012</v>
      </c>
      <c r="B1117" s="56">
        <v>5</v>
      </c>
      <c r="C1117" s="67">
        <f t="shared" si="100"/>
        <v>41060</v>
      </c>
      <c r="D1117" s="56">
        <v>1341.27</v>
      </c>
      <c r="E1117" s="55">
        <f>E1115/3+E1118*2/3</f>
        <v>27.996666666666666</v>
      </c>
      <c r="F1117" s="55">
        <f>F1115/3+F1118*2/3</f>
        <v>88.126666666666665</v>
      </c>
      <c r="G1117" s="56">
        <v>229.815</v>
      </c>
      <c r="H1117" s="55" t="e">
        <f t="shared" si="105"/>
        <v>#REF!</v>
      </c>
      <c r="I1117" s="56">
        <v>1.8</v>
      </c>
      <c r="J1117" s="55">
        <f t="shared" si="102"/>
        <v>1396.2129575093006</v>
      </c>
      <c r="K1117" s="55">
        <f t="shared" si="103"/>
        <v>29.143504862606875</v>
      </c>
      <c r="L1117" s="55">
        <f t="shared" si="104"/>
        <v>91.736633117942674</v>
      </c>
      <c r="M1117" s="55">
        <f t="shared" si="101"/>
        <v>20.934518900265751</v>
      </c>
    </row>
    <row r="1118" spans="1:13" ht="12.75" x14ac:dyDescent="0.2">
      <c r="A1118" s="56">
        <v>2012</v>
      </c>
      <c r="B1118" s="56">
        <v>6</v>
      </c>
      <c r="C1118" s="67">
        <f t="shared" si="100"/>
        <v>41090</v>
      </c>
      <c r="D1118" s="56">
        <v>1323.48</v>
      </c>
      <c r="E1118" s="56">
        <v>28.32</v>
      </c>
      <c r="F1118" s="56">
        <v>87.92</v>
      </c>
      <c r="G1118" s="56">
        <v>229.47800000000001</v>
      </c>
      <c r="H1118" s="55" t="e">
        <f t="shared" si="105"/>
        <v>#REF!</v>
      </c>
      <c r="I1118" s="56">
        <v>1.62</v>
      </c>
      <c r="J1118" s="55">
        <f t="shared" si="102"/>
        <v>1379.7174322593012</v>
      </c>
      <c r="K1118" s="55">
        <f t="shared" si="103"/>
        <v>29.523376009900723</v>
      </c>
      <c r="L1118" s="55">
        <f t="shared" si="104"/>
        <v>91.655904618307616</v>
      </c>
      <c r="M1118" s="55">
        <f t="shared" si="101"/>
        <v>20.540734553345469</v>
      </c>
    </row>
    <row r="1119" spans="1:13" ht="12.75" x14ac:dyDescent="0.2">
      <c r="A1119" s="56">
        <v>2012</v>
      </c>
      <c r="B1119" s="56">
        <v>7</v>
      </c>
      <c r="C1119" s="67">
        <f t="shared" si="100"/>
        <v>41121</v>
      </c>
      <c r="D1119" s="56">
        <v>1359.78</v>
      </c>
      <c r="E1119" s="55">
        <f>E1118*2/3+E1121/3</f>
        <v>28.743333333333332</v>
      </c>
      <c r="F1119" s="55">
        <f>F1118*2/3+F1121/3</f>
        <v>87.446666666666673</v>
      </c>
      <c r="G1119" s="56">
        <v>229.10400000000001</v>
      </c>
      <c r="H1119" s="55" t="e">
        <f t="shared" si="105"/>
        <v>#REF!</v>
      </c>
      <c r="I1119" s="56">
        <v>1.53</v>
      </c>
      <c r="J1119" s="55">
        <f t="shared" si="102"/>
        <v>1419.8739857008168</v>
      </c>
      <c r="K1119" s="55">
        <f t="shared" si="103"/>
        <v>30.013613424470975</v>
      </c>
      <c r="L1119" s="55">
        <f t="shared" si="104"/>
        <v>91.311276188979662</v>
      </c>
      <c r="M1119" s="55">
        <f t="shared" si="101"/>
        <v>20.992470715389114</v>
      </c>
    </row>
    <row r="1120" spans="1:13" ht="12.75" x14ac:dyDescent="0.2">
      <c r="A1120" s="56">
        <v>2012</v>
      </c>
      <c r="B1120" s="56">
        <v>8</v>
      </c>
      <c r="C1120" s="67">
        <f t="shared" si="100"/>
        <v>41152</v>
      </c>
      <c r="D1120" s="55">
        <v>1403.45</v>
      </c>
      <c r="E1120" s="55">
        <f>E1118/3+E1121*2/3</f>
        <v>29.166666666666664</v>
      </c>
      <c r="F1120" s="55">
        <f>F1118/3+F1121*2/3</f>
        <v>86.973333333333329</v>
      </c>
      <c r="G1120" s="56">
        <v>230.37899999999999</v>
      </c>
      <c r="H1120" s="55" t="e">
        <f t="shared" si="105"/>
        <v>#REF!</v>
      </c>
      <c r="I1120" s="56">
        <v>1.68</v>
      </c>
      <c r="J1120" s="55">
        <f t="shared" si="102"/>
        <v>1457.3634751865404</v>
      </c>
      <c r="K1120" s="55">
        <f t="shared" si="103"/>
        <v>30.28710299115804</v>
      </c>
      <c r="L1120" s="55">
        <f t="shared" si="104"/>
        <v>90.314410428033781</v>
      </c>
      <c r="M1120" s="55">
        <f t="shared" si="101"/>
        <v>21.403817913020053</v>
      </c>
    </row>
    <row r="1121" spans="1:13" ht="12.75" x14ac:dyDescent="0.2">
      <c r="A1121" s="56">
        <v>2012</v>
      </c>
      <c r="B1121" s="56">
        <v>9</v>
      </c>
      <c r="C1121" s="67">
        <f t="shared" si="100"/>
        <v>41182</v>
      </c>
      <c r="D1121" s="56">
        <v>1443.42</v>
      </c>
      <c r="E1121" s="56">
        <v>29.59</v>
      </c>
      <c r="F1121" s="56">
        <v>86.5</v>
      </c>
      <c r="G1121" s="56">
        <v>231.40700000000001</v>
      </c>
      <c r="H1121" s="55" t="e">
        <f t="shared" si="105"/>
        <v>#REF!</v>
      </c>
      <c r="I1121" s="56">
        <v>1.72</v>
      </c>
      <c r="J1121" s="55">
        <f t="shared" si="102"/>
        <v>1492.2103617435944</v>
      </c>
      <c r="K1121" s="55">
        <f t="shared" si="103"/>
        <v>30.590198697532912</v>
      </c>
      <c r="L1121" s="55">
        <f t="shared" si="104"/>
        <v>89.423865743041461</v>
      </c>
      <c r="M1121" s="55">
        <f t="shared" si="101"/>
        <v>21.777708318922659</v>
      </c>
    </row>
    <row r="1122" spans="1:13" ht="12.75" x14ac:dyDescent="0.2">
      <c r="A1122" s="56">
        <v>2012</v>
      </c>
      <c r="B1122" s="56">
        <v>1</v>
      </c>
      <c r="C1122" s="67">
        <f t="shared" si="100"/>
        <v>40939</v>
      </c>
      <c r="D1122" s="58">
        <v>1437.82</v>
      </c>
      <c r="E1122" s="55">
        <f>E1121*2/3+E1124/3</f>
        <v>30.143333333333331</v>
      </c>
      <c r="F1122" s="55">
        <f>F1121*2/3+F1124/3</f>
        <v>86.50333333333333</v>
      </c>
      <c r="G1122" s="58">
        <v>231.31700000000001</v>
      </c>
      <c r="H1122" s="57" t="e">
        <f t="shared" si="105"/>
        <v>#REF!</v>
      </c>
      <c r="I1122" s="56">
        <v>1.75</v>
      </c>
      <c r="J1122" s="55">
        <f t="shared" si="102"/>
        <v>1486.9994024650152</v>
      </c>
      <c r="K1122" s="55">
        <f t="shared" si="103"/>
        <v>31.174360250219387</v>
      </c>
      <c r="L1122" s="55">
        <f t="shared" si="104"/>
        <v>89.462105811505396</v>
      </c>
      <c r="M1122" s="55">
        <f t="shared" si="101"/>
        <v>21.572254048049665</v>
      </c>
    </row>
    <row r="1123" spans="1:13" ht="12.75" x14ac:dyDescent="0.2">
      <c r="A1123" s="56">
        <v>2012</v>
      </c>
      <c r="B1123" s="56">
        <v>11</v>
      </c>
      <c r="C1123" s="67">
        <f t="shared" si="100"/>
        <v>41243</v>
      </c>
      <c r="D1123" s="58">
        <v>1394.51</v>
      </c>
      <c r="E1123" s="55">
        <f>E1121/3+E1124*2/3</f>
        <v>30.696666666666665</v>
      </c>
      <c r="F1123" s="55">
        <f>F1121/3+F1124*2/3</f>
        <v>86.506666666666675</v>
      </c>
      <c r="G1123" s="58">
        <v>230.221</v>
      </c>
      <c r="H1123" s="57" t="e">
        <f t="shared" si="105"/>
        <v>#REF!</v>
      </c>
      <c r="I1123" s="56">
        <v>1.65</v>
      </c>
      <c r="J1123" s="55">
        <f t="shared" si="102"/>
        <v>1449.0738585533027</v>
      </c>
      <c r="K1123" s="55">
        <f t="shared" si="103"/>
        <v>31.897754201397778</v>
      </c>
      <c r="L1123" s="55">
        <f t="shared" si="104"/>
        <v>89.891466721107093</v>
      </c>
      <c r="M1123" s="55">
        <f t="shared" si="101"/>
        <v>20.894150539278893</v>
      </c>
    </row>
    <row r="1124" spans="1:13" ht="12.75" x14ac:dyDescent="0.2">
      <c r="A1124" s="56">
        <v>2012</v>
      </c>
      <c r="B1124" s="56">
        <v>12</v>
      </c>
      <c r="C1124" s="67">
        <f t="shared" si="100"/>
        <v>41274</v>
      </c>
      <c r="D1124" s="56">
        <v>1422.29</v>
      </c>
      <c r="E1124" s="56">
        <v>31.25</v>
      </c>
      <c r="F1124" s="56">
        <v>86.51</v>
      </c>
      <c r="G1124" s="58">
        <v>229.601</v>
      </c>
      <c r="H1124" s="57" t="e">
        <f t="shared" si="105"/>
        <v>#REF!</v>
      </c>
      <c r="I1124" s="56">
        <v>1.72</v>
      </c>
      <c r="J1124" s="55">
        <f t="shared" si="102"/>
        <v>1481.9317616648009</v>
      </c>
      <c r="K1124" s="55">
        <f t="shared" si="103"/>
        <v>32.560425477240948</v>
      </c>
      <c r="L1124" s="55">
        <f t="shared" si="104"/>
        <v>90.13767705715567</v>
      </c>
      <c r="M1124" s="55">
        <f t="shared" si="101"/>
        <v>21.234544416672311</v>
      </c>
    </row>
    <row r="1125" spans="1:13" ht="12.75" x14ac:dyDescent="0.2">
      <c r="A1125" s="56">
        <v>2013</v>
      </c>
      <c r="B1125" s="56">
        <v>1</v>
      </c>
      <c r="C1125" s="67">
        <f t="shared" si="100"/>
        <v>41305</v>
      </c>
      <c r="D1125" s="56">
        <v>1480.4</v>
      </c>
      <c r="E1125" s="55">
        <f>E1124*2/3+E1127/3</f>
        <v>31.536666666666665</v>
      </c>
      <c r="F1125" s="55">
        <f>F1124*2/3+F1127/3</f>
        <v>86.906666666666666</v>
      </c>
      <c r="G1125" s="58">
        <v>230.28</v>
      </c>
      <c r="H1125" s="57" t="e">
        <f t="shared" si="105"/>
        <v>#REF!</v>
      </c>
      <c r="I1125" s="56">
        <v>1.91</v>
      </c>
      <c r="J1125" s="55">
        <f t="shared" si="102"/>
        <v>1537.9303960396037</v>
      </c>
      <c r="K1125" s="55">
        <f t="shared" si="103"/>
        <v>32.762225247524746</v>
      </c>
      <c r="L1125" s="55">
        <f t="shared" si="104"/>
        <v>90.283980198019776</v>
      </c>
      <c r="M1125" s="55">
        <f t="shared" si="101"/>
        <v>21.896667199366338</v>
      </c>
    </row>
    <row r="1126" spans="1:13" ht="12.75" x14ac:dyDescent="0.2">
      <c r="A1126" s="56">
        <v>2013</v>
      </c>
      <c r="B1126" s="56">
        <v>2</v>
      </c>
      <c r="C1126" s="67">
        <f t="shared" si="100"/>
        <v>41333</v>
      </c>
      <c r="D1126" s="56">
        <v>1512.31</v>
      </c>
      <c r="E1126" s="55">
        <f>E1124/3+E1127*2/3</f>
        <v>31.823333333333331</v>
      </c>
      <c r="F1126" s="55">
        <f>F1124/3+F1127*2/3</f>
        <v>87.303333333333342</v>
      </c>
      <c r="G1126" s="58">
        <v>232.166</v>
      </c>
      <c r="H1126" s="57" t="e">
        <f t="shared" si="105"/>
        <v>#REF!</v>
      </c>
      <c r="I1126" s="56">
        <v>1.98</v>
      </c>
      <c r="J1126" s="55">
        <f t="shared" si="102"/>
        <v>1558.3177941214472</v>
      </c>
      <c r="K1126" s="55">
        <f t="shared" si="103"/>
        <v>32.791469078159587</v>
      </c>
      <c r="L1126" s="55">
        <f t="shared" si="104"/>
        <v>89.959292618212828</v>
      </c>
      <c r="M1126" s="55">
        <f t="shared" si="101"/>
        <v>22.048913503749631</v>
      </c>
    </row>
    <row r="1127" spans="1:13" ht="12.75" x14ac:dyDescent="0.2">
      <c r="A1127" s="56">
        <v>2013</v>
      </c>
      <c r="B1127" s="56">
        <v>3</v>
      </c>
      <c r="C1127" s="67">
        <f t="shared" si="100"/>
        <v>41364</v>
      </c>
      <c r="D1127" s="56">
        <v>1550.83</v>
      </c>
      <c r="E1127" s="56">
        <v>32.11</v>
      </c>
      <c r="F1127" s="56">
        <v>87.7</v>
      </c>
      <c r="G1127" s="58">
        <v>232.773</v>
      </c>
      <c r="H1127" s="57" t="e">
        <f t="shared" si="105"/>
        <v>#REF!</v>
      </c>
      <c r="I1127" s="56">
        <v>1.96</v>
      </c>
      <c r="J1127" s="55">
        <f t="shared" si="102"/>
        <v>1593.8425421762829</v>
      </c>
      <c r="K1127" s="55">
        <f t="shared" si="103"/>
        <v>33.000576484386073</v>
      </c>
      <c r="L1127" s="55">
        <f t="shared" si="104"/>
        <v>90.132374888840189</v>
      </c>
      <c r="M1127" s="55">
        <f t="shared" si="101"/>
        <v>22.415356349747952</v>
      </c>
    </row>
    <row r="1128" spans="1:13" ht="12.75" x14ac:dyDescent="0.2">
      <c r="A1128" s="56">
        <v>2013</v>
      </c>
      <c r="B1128" s="56">
        <v>4</v>
      </c>
      <c r="C1128" s="67">
        <f t="shared" si="100"/>
        <v>41394</v>
      </c>
      <c r="D1128" s="56">
        <v>1570.7</v>
      </c>
      <c r="E1128" s="55">
        <f>E1127*2/3+E1130/3</f>
        <v>32.49666666666667</v>
      </c>
      <c r="F1128" s="55">
        <f>F1127*2/3+F1130/3</f>
        <v>88.783333333333331</v>
      </c>
      <c r="G1128" s="56">
        <v>232.53100000000001</v>
      </c>
      <c r="H1128" s="57" t="e">
        <f t="shared" si="105"/>
        <v>#REF!</v>
      </c>
      <c r="I1128" s="56">
        <v>1.76</v>
      </c>
      <c r="J1128" s="55">
        <f t="shared" si="102"/>
        <v>1615.9436389126608</v>
      </c>
      <c r="K1128" s="55">
        <f t="shared" si="103"/>
        <v>33.432725400054181</v>
      </c>
      <c r="L1128" s="55">
        <f t="shared" si="104"/>
        <v>91.34071607656611</v>
      </c>
      <c r="M1128" s="55">
        <f t="shared" si="101"/>
        <v>22.591797273425769</v>
      </c>
    </row>
    <row r="1129" spans="1:13" ht="12.75" x14ac:dyDescent="0.2">
      <c r="A1129" s="56">
        <v>2013</v>
      </c>
      <c r="B1129" s="56">
        <v>5</v>
      </c>
      <c r="C1129" s="67">
        <f t="shared" si="100"/>
        <v>41425</v>
      </c>
      <c r="D1129" s="56">
        <v>1639.84</v>
      </c>
      <c r="E1129" s="55">
        <f>E1127/3+E1130*2/3</f>
        <v>32.88333333333334</v>
      </c>
      <c r="F1129" s="55">
        <f>F1127/3+F1130*2/3</f>
        <v>89.866666666666674</v>
      </c>
      <c r="G1129" s="58">
        <v>232.94499999999999</v>
      </c>
      <c r="H1129" s="57" t="e">
        <f t="shared" si="105"/>
        <v>#REF!</v>
      </c>
      <c r="I1129" s="56">
        <v>1.93</v>
      </c>
      <c r="J1129" s="55">
        <f t="shared" si="102"/>
        <v>1684.0768565970504</v>
      </c>
      <c r="K1129" s="55">
        <f t="shared" si="103"/>
        <v>33.770404816587607</v>
      </c>
      <c r="L1129" s="55">
        <f t="shared" si="104"/>
        <v>92.290939062868915</v>
      </c>
      <c r="M1129" s="55">
        <f t="shared" si="101"/>
        <v>23.40786746909032</v>
      </c>
    </row>
    <row r="1130" spans="1:13" ht="12.75" x14ac:dyDescent="0.2">
      <c r="A1130" s="56">
        <v>2013</v>
      </c>
      <c r="B1130" s="56">
        <v>6</v>
      </c>
      <c r="C1130" s="67">
        <f t="shared" si="100"/>
        <v>41455</v>
      </c>
      <c r="D1130" s="56">
        <v>1618.77</v>
      </c>
      <c r="E1130" s="56">
        <v>33.270000000000003</v>
      </c>
      <c r="F1130" s="56">
        <v>90.95</v>
      </c>
      <c r="G1130" s="58">
        <v>233.50399999999999</v>
      </c>
      <c r="H1130" s="57" t="e">
        <f t="shared" si="105"/>
        <v>#REF!</v>
      </c>
      <c r="I1130" s="56">
        <v>2.2999999999999998</v>
      </c>
      <c r="J1130" s="55">
        <f t="shared" si="102"/>
        <v>1658.45864880259</v>
      </c>
      <c r="K1130" s="55">
        <f t="shared" si="103"/>
        <v>34.085706583184866</v>
      </c>
      <c r="L1130" s="55">
        <f t="shared" si="104"/>
        <v>93.179892207413999</v>
      </c>
      <c r="M1130" s="55">
        <f t="shared" si="101"/>
        <v>22.921463451009021</v>
      </c>
    </row>
    <row r="1131" spans="1:13" ht="12.75" x14ac:dyDescent="0.2">
      <c r="A1131" s="56">
        <v>2013</v>
      </c>
      <c r="B1131" s="56">
        <v>7</v>
      </c>
      <c r="C1131" s="67">
        <f t="shared" si="100"/>
        <v>41486</v>
      </c>
      <c r="D1131" s="56">
        <v>1668.68</v>
      </c>
      <c r="E1131" s="55">
        <f>E1130*2/3+E1133/3</f>
        <v>33.646666666666668</v>
      </c>
      <c r="F1131" s="55">
        <f>F1130*2/3+F1133/3</f>
        <v>92.09</v>
      </c>
      <c r="G1131" s="58">
        <v>233.596</v>
      </c>
      <c r="H1131" s="57" t="e">
        <f t="shared" si="105"/>
        <v>#REF!</v>
      </c>
      <c r="I1131" s="56">
        <v>2.58</v>
      </c>
      <c r="J1131" s="55">
        <f t="shared" si="102"/>
        <v>1708.9190213873524</v>
      </c>
      <c r="K1131" s="55">
        <f t="shared" si="103"/>
        <v>34.45803190123118</v>
      </c>
      <c r="L1131" s="55">
        <f t="shared" si="104"/>
        <v>94.310684301101034</v>
      </c>
      <c r="M1131" s="55">
        <f t="shared" si="101"/>
        <v>23.488516611071681</v>
      </c>
    </row>
    <row r="1132" spans="1:13" ht="12.75" x14ac:dyDescent="0.2">
      <c r="A1132" s="56">
        <v>2013</v>
      </c>
      <c r="B1132" s="56">
        <v>8</v>
      </c>
      <c r="C1132" s="67">
        <f t="shared" si="100"/>
        <v>41517</v>
      </c>
      <c r="D1132" s="56">
        <v>1670.09</v>
      </c>
      <c r="E1132" s="55">
        <f>E1130/3+E1133*2/3</f>
        <v>34.023333333333333</v>
      </c>
      <c r="F1132" s="55">
        <f>F1130/3+F1133*2/3</f>
        <v>93.23</v>
      </c>
      <c r="G1132" s="58">
        <v>233.87700000000001</v>
      </c>
      <c r="H1132" s="57" t="e">
        <f t="shared" si="105"/>
        <v>#REF!</v>
      </c>
      <c r="I1132" s="56">
        <v>2.74</v>
      </c>
      <c r="J1132" s="55">
        <f t="shared" si="102"/>
        <v>1708.3080448697388</v>
      </c>
      <c r="K1132" s="55">
        <f t="shared" si="103"/>
        <v>34.801917289857478</v>
      </c>
      <c r="L1132" s="55">
        <f t="shared" si="104"/>
        <v>95.36345886940569</v>
      </c>
      <c r="M1132" s="55">
        <f t="shared" si="101"/>
        <v>23.35274959522798</v>
      </c>
    </row>
    <row r="1133" spans="1:13" ht="12.75" x14ac:dyDescent="0.2">
      <c r="A1133" s="56">
        <v>2013</v>
      </c>
      <c r="B1133" s="56">
        <v>9</v>
      </c>
      <c r="C1133" s="67">
        <f t="shared" si="100"/>
        <v>41547</v>
      </c>
      <c r="D1133" s="56">
        <v>1687.17</v>
      </c>
      <c r="E1133" s="56">
        <v>34.4</v>
      </c>
      <c r="F1133" s="56">
        <v>94.37</v>
      </c>
      <c r="G1133" s="58">
        <v>234.149</v>
      </c>
      <c r="H1133" s="57" t="e">
        <f t="shared" si="105"/>
        <v>#REF!</v>
      </c>
      <c r="I1133" s="56">
        <v>2.81</v>
      </c>
      <c r="J1133" s="55">
        <f t="shared" si="102"/>
        <v>1723.7741435154537</v>
      </c>
      <c r="K1133" s="55">
        <f t="shared" si="103"/>
        <v>35.146328192731971</v>
      </c>
      <c r="L1133" s="55">
        <f t="shared" si="104"/>
        <v>96.417412545003387</v>
      </c>
      <c r="M1133" s="55">
        <f t="shared" si="101"/>
        <v>23.438394261285314</v>
      </c>
    </row>
    <row r="1134" spans="1:13" ht="12.75" x14ac:dyDescent="0.2">
      <c r="A1134" s="56">
        <v>2013</v>
      </c>
      <c r="B1134" s="56">
        <v>1</v>
      </c>
      <c r="C1134" s="67">
        <f t="shared" si="100"/>
        <v>41305</v>
      </c>
      <c r="D1134" s="56">
        <v>1720.03</v>
      </c>
      <c r="E1134" s="55">
        <f>E1133*2/3+E1136/3</f>
        <v>34.596666666666664</v>
      </c>
      <c r="F1134" s="55">
        <f>F1133*2/3+F1136/3</f>
        <v>96.313333333333333</v>
      </c>
      <c r="G1134" s="58">
        <v>233.54599999999999</v>
      </c>
      <c r="H1134" s="57" t="e">
        <f t="shared" si="105"/>
        <v>#REF!</v>
      </c>
      <c r="I1134" s="56">
        <v>2.62</v>
      </c>
      <c r="J1134" s="55">
        <f t="shared" si="102"/>
        <v>1761.8844119359781</v>
      </c>
      <c r="K1134" s="55">
        <f t="shared" si="103"/>
        <v>35.438525900679082</v>
      </c>
      <c r="L1134" s="55">
        <f t="shared" si="104"/>
        <v>98.656977297834246</v>
      </c>
      <c r="M1134" s="55">
        <f t="shared" si="101"/>
        <v>23.830800591163825</v>
      </c>
    </row>
    <row r="1135" spans="1:13" ht="12.75" x14ac:dyDescent="0.2">
      <c r="A1135" s="56">
        <v>2013</v>
      </c>
      <c r="B1135" s="56">
        <v>11</v>
      </c>
      <c r="C1135" s="67">
        <f t="shared" si="100"/>
        <v>41608</v>
      </c>
      <c r="D1135" s="56">
        <v>1783.54</v>
      </c>
      <c r="E1135" s="55">
        <f>E1133/3+E1136*2/3</f>
        <v>34.793333333333337</v>
      </c>
      <c r="F1135" s="55">
        <f>F1133/3+F1136*2/3</f>
        <v>98.256666666666661</v>
      </c>
      <c r="G1135" s="58">
        <v>233.06899999999999</v>
      </c>
      <c r="H1135" s="57" t="e">
        <f t="shared" si="105"/>
        <v>#REF!</v>
      </c>
      <c r="I1135" s="56">
        <v>2.72</v>
      </c>
      <c r="J1135" s="55">
        <f t="shared" si="102"/>
        <v>1830.6788575915284</v>
      </c>
      <c r="K1135" s="55">
        <f t="shared" si="103"/>
        <v>35.712919092629221</v>
      </c>
      <c r="L1135" s="55">
        <f t="shared" si="104"/>
        <v>100.85358460370104</v>
      </c>
      <c r="M1135" s="55">
        <f t="shared" si="101"/>
        <v>24.638026695484825</v>
      </c>
    </row>
    <row r="1136" spans="1:13" ht="12.75" x14ac:dyDescent="0.2">
      <c r="A1136" s="56">
        <v>2013</v>
      </c>
      <c r="B1136" s="56">
        <v>12</v>
      </c>
      <c r="C1136" s="67">
        <f t="shared" si="100"/>
        <v>41639</v>
      </c>
      <c r="D1136" s="56">
        <v>1807.78</v>
      </c>
      <c r="E1136" s="56">
        <v>34.99</v>
      </c>
      <c r="F1136" s="56">
        <v>100.2</v>
      </c>
      <c r="G1136" s="56">
        <v>233.04900000000001</v>
      </c>
      <c r="H1136" s="57" t="e">
        <f t="shared" si="105"/>
        <v>#REF!</v>
      </c>
      <c r="I1136" s="56">
        <v>2.9</v>
      </c>
      <c r="J1136" s="55">
        <f t="shared" si="102"/>
        <v>1855.7187613763624</v>
      </c>
      <c r="K1136" s="55">
        <f t="shared" si="103"/>
        <v>35.917865813627174</v>
      </c>
      <c r="L1136" s="55">
        <f t="shared" si="104"/>
        <v>102.85710644542563</v>
      </c>
      <c r="M1136" s="55">
        <f t="shared" si="101"/>
        <v>24.857801952868215</v>
      </c>
    </row>
    <row r="1137" spans="1:13" ht="12.75" x14ac:dyDescent="0.2">
      <c r="A1137" s="56">
        <v>2014</v>
      </c>
      <c r="B1137" s="56">
        <v>1</v>
      </c>
      <c r="C1137" s="67">
        <f t="shared" si="100"/>
        <v>41670</v>
      </c>
      <c r="D1137" s="56">
        <v>1822.36</v>
      </c>
      <c r="E1137" s="55">
        <f>E1136*2/3+E1139/3</f>
        <v>35.403333333333336</v>
      </c>
      <c r="F1137" s="55">
        <f>F1136*2/3+F1139/3</f>
        <v>100.41666666666666</v>
      </c>
      <c r="G1137" s="56">
        <v>233.916</v>
      </c>
      <c r="H1137" s="57" t="e">
        <f t="shared" si="105"/>
        <v>#REF!</v>
      </c>
      <c r="I1137" s="56">
        <v>2.86</v>
      </c>
      <c r="J1137" s="55">
        <f t="shared" si="102"/>
        <v>1863.7517760221615</v>
      </c>
      <c r="K1137" s="55">
        <f t="shared" si="103"/>
        <v>36.207459216128861</v>
      </c>
      <c r="L1137" s="55">
        <f t="shared" si="104"/>
        <v>102.69745870312417</v>
      </c>
      <c r="M1137" s="55">
        <f t="shared" si="101"/>
        <v>24.855560014215207</v>
      </c>
    </row>
    <row r="1138" spans="1:13" ht="12.75" x14ac:dyDescent="0.2">
      <c r="A1138" s="56">
        <v>2014</v>
      </c>
      <c r="B1138" s="56">
        <v>2</v>
      </c>
      <c r="C1138" s="67">
        <f t="shared" si="100"/>
        <v>41698</v>
      </c>
      <c r="D1138" s="56">
        <v>1817.04</v>
      </c>
      <c r="E1138" s="55">
        <f>E1136/3+E1139*2/3</f>
        <v>35.816666666666663</v>
      </c>
      <c r="F1138" s="55">
        <f>F1136/3+F1139*2/3</f>
        <v>100.63333333333333</v>
      </c>
      <c r="G1138" s="56">
        <v>234.78100000000001</v>
      </c>
      <c r="H1138" s="57" t="e">
        <f t="shared" si="105"/>
        <v>#REF!</v>
      </c>
      <c r="I1138" s="56">
        <v>2.71</v>
      </c>
      <c r="J1138" s="55">
        <f t="shared" si="102"/>
        <v>1851.4643951597441</v>
      </c>
      <c r="K1138" s="55">
        <f t="shared" si="103"/>
        <v>36.49522469876181</v>
      </c>
      <c r="L1138" s="55">
        <f t="shared" si="104"/>
        <v>102.53986353239824</v>
      </c>
      <c r="M1138" s="55">
        <f t="shared" si="101"/>
        <v>24.586942551906919</v>
      </c>
    </row>
    <row r="1139" spans="1:13" ht="12.75" x14ac:dyDescent="0.2">
      <c r="A1139" s="56">
        <v>2014</v>
      </c>
      <c r="B1139" s="56">
        <v>3</v>
      </c>
      <c r="C1139" s="67">
        <f t="shared" si="100"/>
        <v>41729</v>
      </c>
      <c r="D1139" s="56">
        <v>1863.52</v>
      </c>
      <c r="E1139" s="56">
        <v>36.229999999999997</v>
      </c>
      <c r="F1139" s="56">
        <v>100.85</v>
      </c>
      <c r="G1139" s="56">
        <v>236.29300000000001</v>
      </c>
      <c r="H1139" s="57" t="e">
        <f t="shared" si="105"/>
        <v>#REF!</v>
      </c>
      <c r="I1139" s="56">
        <v>2.72</v>
      </c>
      <c r="J1139" s="55">
        <f t="shared" si="102"/>
        <v>1886.674705048393</v>
      </c>
      <c r="K1139" s="55">
        <f t="shared" si="103"/>
        <v>36.680166869098947</v>
      </c>
      <c r="L1139" s="55">
        <f t="shared" si="104"/>
        <v>102.10308663396712</v>
      </c>
      <c r="M1139" s="55">
        <f t="shared" si="101"/>
        <v>24.952008173876241</v>
      </c>
    </row>
    <row r="1140" spans="1:13" ht="12.75" x14ac:dyDescent="0.2">
      <c r="A1140" s="56">
        <v>2014</v>
      </c>
      <c r="B1140" s="56">
        <v>4</v>
      </c>
      <c r="C1140" s="67">
        <f t="shared" si="100"/>
        <v>41759</v>
      </c>
      <c r="D1140" s="56">
        <v>1864.26</v>
      </c>
      <c r="E1140" s="55">
        <f>E1139*2/3+E1142/3</f>
        <v>36.61333333333333</v>
      </c>
      <c r="F1140" s="56"/>
      <c r="G1140" s="56">
        <v>237.072</v>
      </c>
      <c r="H1140" s="57" t="e">
        <f t="shared" si="105"/>
        <v>#REF!</v>
      </c>
      <c r="I1140" s="56">
        <v>2.71</v>
      </c>
      <c r="J1140" s="55">
        <f t="shared" si="102"/>
        <v>1881.2219728183838</v>
      </c>
      <c r="K1140" s="55">
        <f t="shared" si="103"/>
        <v>36.946459809678068</v>
      </c>
      <c r="L1140" s="55"/>
      <c r="M1140" s="55">
        <f t="shared" si="101"/>
        <v>24.78232753112696</v>
      </c>
    </row>
    <row r="1141" spans="1:13" ht="12.75" x14ac:dyDescent="0.2">
      <c r="A1141" s="56">
        <v>2014</v>
      </c>
      <c r="B1141" s="56">
        <v>5</v>
      </c>
      <c r="C1141" s="67">
        <f t="shared" si="100"/>
        <v>41790</v>
      </c>
      <c r="D1141" s="56">
        <v>1889.77</v>
      </c>
      <c r="E1141" s="55">
        <f>E1139/3+E1142*2/3</f>
        <v>36.99666666666667</v>
      </c>
      <c r="F1141" s="56"/>
      <c r="G1141" s="56">
        <v>237.9</v>
      </c>
      <c r="H1141" s="57" t="e">
        <f t="shared" si="105"/>
        <v>#REF!</v>
      </c>
      <c r="I1141" s="56">
        <v>2.56</v>
      </c>
      <c r="J1141" s="55">
        <f t="shared" si="102"/>
        <v>1900.326974905422</v>
      </c>
      <c r="K1141" s="55">
        <f t="shared" si="103"/>
        <v>37.203344136191674</v>
      </c>
      <c r="L1141" s="55"/>
      <c r="M1141" s="55">
        <f t="shared" si="101"/>
        <v>25.011912754378958</v>
      </c>
    </row>
    <row r="1142" spans="1:13" ht="12.75" x14ac:dyDescent="0.2">
      <c r="A1142" s="56">
        <v>2014</v>
      </c>
      <c r="B1142" s="56">
        <v>6</v>
      </c>
      <c r="C1142" s="67">
        <f t="shared" si="100"/>
        <v>41820</v>
      </c>
      <c r="D1142" s="56">
        <v>1947.09</v>
      </c>
      <c r="E1142" s="56">
        <v>37.380000000000003</v>
      </c>
      <c r="F1142" s="56"/>
      <c r="G1142" s="56">
        <v>238.34299999999999</v>
      </c>
      <c r="H1142" s="57" t="e">
        <f t="shared" si="105"/>
        <v>#REF!</v>
      </c>
      <c r="I1142" s="56">
        <v>2.6</v>
      </c>
      <c r="J1142" s="55">
        <f t="shared" si="102"/>
        <v>1954.3279794665668</v>
      </c>
      <c r="K1142" s="55">
        <f t="shared" si="103"/>
        <v>37.51895386061264</v>
      </c>
      <c r="L1142" s="55"/>
      <c r="M1142" s="55">
        <f t="shared" si="101"/>
        <v>25.703482626425494</v>
      </c>
    </row>
    <row r="1143" spans="1:13" ht="12.75" x14ac:dyDescent="0.2">
      <c r="A1143" s="56">
        <v>2014</v>
      </c>
      <c r="B1143" s="56">
        <v>7</v>
      </c>
      <c r="C1143" s="67">
        <f t="shared" si="100"/>
        <v>41851</v>
      </c>
      <c r="D1143" s="56">
        <v>1978.34</v>
      </c>
      <c r="E1143" s="56"/>
      <c r="F1143" s="56"/>
      <c r="G1143" s="56">
        <f>2*G1142-G1141</f>
        <v>238.78599999999997</v>
      </c>
      <c r="H1143" s="57" t="e">
        <f t="shared" si="105"/>
        <v>#REF!</v>
      </c>
      <c r="I1143" s="56">
        <v>2.54</v>
      </c>
      <c r="J1143" s="55">
        <f t="shared" si="102"/>
        <v>1982.0102512710123</v>
      </c>
      <c r="K1143" s="55"/>
      <c r="L1143" s="55"/>
      <c r="M1143" s="55">
        <f t="shared" si="101"/>
        <v>26.052265350481687</v>
      </c>
    </row>
    <row r="1144" spans="1:13" ht="12.75" x14ac:dyDescent="0.2">
      <c r="A1144" s="56">
        <v>2014</v>
      </c>
      <c r="B1144" s="56">
        <v>8</v>
      </c>
      <c r="C1144" s="67">
        <f t="shared" si="100"/>
        <v>41882</v>
      </c>
      <c r="D1144" s="56">
        <v>1955.06</v>
      </c>
      <c r="E1144" s="56"/>
      <c r="F1144" s="56"/>
      <c r="G1144" s="56">
        <f>2*G1143-G1142</f>
        <v>239.22899999999996</v>
      </c>
      <c r="H1144" s="57" t="e">
        <f t="shared" si="105"/>
        <v>#REF!</v>
      </c>
      <c r="I1144" s="56">
        <v>2.4</v>
      </c>
      <c r="J1144" s="55">
        <f t="shared" si="102"/>
        <v>1955.06</v>
      </c>
      <c r="K1144" s="55"/>
      <c r="L1144" s="55"/>
      <c r="M1144" s="55">
        <f t="shared" si="101"/>
        <v>25.68500081701773</v>
      </c>
    </row>
    <row r="1145" spans="1:13" ht="12.75" x14ac:dyDescent="0.2">
      <c r="A1145" s="56"/>
      <c r="B1145" s="56"/>
      <c r="C1145" s="67"/>
      <c r="D1145" s="56" t="s">
        <v>66</v>
      </c>
      <c r="E1145" s="56"/>
      <c r="F1145" s="56"/>
      <c r="G1145" s="56" t="s">
        <v>65</v>
      </c>
      <c r="H1145" s="56"/>
      <c r="I1145" s="56" t="s">
        <v>64</v>
      </c>
      <c r="J1145" s="55"/>
      <c r="K1145" s="55"/>
      <c r="L1145" s="55"/>
      <c r="M1145" s="56"/>
    </row>
    <row r="1146" spans="1:13" ht="12.75" x14ac:dyDescent="0.2">
      <c r="A1146" s="56"/>
      <c r="B1146" s="56"/>
      <c r="C1146" s="56"/>
      <c r="D1146" s="56"/>
      <c r="E1146" s="56"/>
      <c r="F1146" s="56"/>
      <c r="G1146" s="56"/>
      <c r="H1146" s="56"/>
      <c r="I1146" s="56"/>
      <c r="J1146" s="55"/>
      <c r="K1146" s="55"/>
      <c r="L1146" s="55"/>
      <c r="M1146" s="56"/>
    </row>
    <row r="1147" spans="1:13" ht="12.75" x14ac:dyDescent="0.2">
      <c r="A1147" s="56"/>
      <c r="B1147" s="56"/>
      <c r="C1147" s="56"/>
      <c r="D1147" s="56"/>
      <c r="E1147" s="56"/>
      <c r="F1147" s="56"/>
      <c r="G1147" s="56"/>
      <c r="H1147" s="56"/>
      <c r="I1147" s="56"/>
      <c r="J1147" s="55"/>
      <c r="K1147" s="55"/>
      <c r="L1147" s="55"/>
      <c r="M1147" s="56"/>
    </row>
    <row r="1148" spans="1:13" ht="12.75" x14ac:dyDescent="0.2">
      <c r="A1148" s="56"/>
      <c r="B1148" s="56"/>
      <c r="C1148" s="56"/>
      <c r="D1148" s="56"/>
      <c r="E1148" s="56"/>
      <c r="F1148" s="56"/>
      <c r="G1148" s="56"/>
      <c r="H1148" s="56"/>
      <c r="I1148" s="56"/>
      <c r="J1148" s="55"/>
      <c r="K1148" s="55"/>
      <c r="L1148" s="55"/>
      <c r="M1148" s="56"/>
    </row>
    <row r="1149" spans="1:13" ht="12.75" x14ac:dyDescent="0.2">
      <c r="A1149" s="56"/>
      <c r="B1149" s="56"/>
      <c r="C1149" s="56"/>
      <c r="D1149" s="56"/>
      <c r="E1149" s="56"/>
      <c r="F1149" s="56"/>
      <c r="G1149" s="56"/>
      <c r="H1149" s="56"/>
      <c r="I1149" s="56"/>
      <c r="J1149" s="55"/>
      <c r="K1149" s="55"/>
      <c r="L1149" s="55"/>
      <c r="M1149" s="56"/>
    </row>
    <row r="1150" spans="1:13" ht="12.75" x14ac:dyDescent="0.2">
      <c r="A1150" s="56"/>
      <c r="B1150" s="56"/>
      <c r="C1150" s="56"/>
      <c r="D1150" s="56"/>
      <c r="E1150" s="56"/>
      <c r="F1150" s="56"/>
      <c r="G1150" s="56"/>
      <c r="H1150" s="56"/>
      <c r="I1150" s="56"/>
      <c r="J1150" s="55"/>
      <c r="K1150" s="55"/>
      <c r="L1150" s="55"/>
      <c r="M1150" s="56"/>
    </row>
    <row r="1151" spans="1:13" ht="12.75" x14ac:dyDescent="0.2">
      <c r="A1151" s="56"/>
      <c r="B1151" s="56"/>
      <c r="C1151" s="56"/>
      <c r="D1151" s="56"/>
      <c r="E1151" s="56"/>
      <c r="F1151" s="56"/>
      <c r="G1151" s="56"/>
      <c r="H1151" s="56"/>
      <c r="I1151" s="56"/>
      <c r="J1151" s="55"/>
      <c r="K1151" s="55"/>
      <c r="L1151" s="55"/>
      <c r="M1151" s="56"/>
    </row>
    <row r="1152" spans="1:13" ht="12.75" x14ac:dyDescent="0.2">
      <c r="A1152" s="56"/>
      <c r="B1152" s="56"/>
      <c r="C1152" s="56"/>
      <c r="D1152" s="56"/>
      <c r="E1152" s="56"/>
      <c r="F1152" s="56"/>
      <c r="G1152" s="56"/>
      <c r="H1152" s="56"/>
      <c r="I1152" s="56"/>
      <c r="J1152" s="55"/>
      <c r="K1152" s="55"/>
      <c r="L1152" s="55"/>
      <c r="M1152" s="56"/>
    </row>
    <row r="1153" spans="1:13" ht="12.75" x14ac:dyDescent="0.2">
      <c r="A1153" s="56"/>
      <c r="B1153" s="56"/>
      <c r="C1153" s="56"/>
      <c r="D1153" s="56"/>
      <c r="E1153" s="56"/>
      <c r="F1153" s="56"/>
      <c r="G1153" s="56"/>
      <c r="H1153" s="56"/>
      <c r="I1153" s="56"/>
      <c r="J1153" s="55"/>
      <c r="K1153" s="55"/>
      <c r="L1153" s="55"/>
      <c r="M1153" s="56"/>
    </row>
    <row r="1154" spans="1:13" ht="12.75" x14ac:dyDescent="0.2">
      <c r="A1154" s="56"/>
      <c r="B1154" s="56"/>
      <c r="C1154" s="56"/>
      <c r="D1154" s="56"/>
      <c r="E1154" s="56"/>
      <c r="F1154" s="56"/>
      <c r="G1154" s="56"/>
      <c r="H1154" s="56"/>
      <c r="I1154" s="56"/>
      <c r="J1154" s="55"/>
      <c r="K1154" s="55"/>
      <c r="L1154" s="55"/>
      <c r="M1154" s="56"/>
    </row>
    <row r="1155" spans="1:13" ht="12.75" x14ac:dyDescent="0.2">
      <c r="A1155" s="56"/>
      <c r="B1155" s="56"/>
      <c r="C1155" s="56"/>
      <c r="D1155" s="56"/>
      <c r="E1155" s="56"/>
      <c r="F1155" s="56"/>
      <c r="G1155" s="56"/>
      <c r="H1155" s="56"/>
      <c r="I1155" s="56"/>
      <c r="J1155" s="55"/>
      <c r="K1155" s="55"/>
      <c r="L1155" s="55"/>
      <c r="M1155" s="56"/>
    </row>
    <row r="1156" spans="1:13" ht="12.75" x14ac:dyDescent="0.2">
      <c r="A1156" s="56"/>
      <c r="B1156" s="56"/>
      <c r="C1156" s="56"/>
      <c r="D1156" s="56"/>
      <c r="E1156" s="56"/>
      <c r="F1156" s="56"/>
      <c r="G1156" s="56"/>
      <c r="H1156" s="56"/>
      <c r="I1156" s="56"/>
      <c r="J1156" s="55"/>
      <c r="K1156" s="55"/>
      <c r="L1156" s="55"/>
      <c r="M1156" s="56"/>
    </row>
    <row r="1157" spans="1:13" ht="12.75" x14ac:dyDescent="0.2">
      <c r="A1157" s="56"/>
      <c r="B1157" s="56"/>
      <c r="C1157" s="56"/>
      <c r="D1157" s="56"/>
      <c r="E1157" s="56"/>
      <c r="F1157" s="56"/>
      <c r="G1157" s="56"/>
      <c r="H1157" s="56"/>
      <c r="I1157" s="56"/>
      <c r="J1157" s="55"/>
      <c r="K1157" s="55"/>
      <c r="L1157" s="55"/>
      <c r="M1157" s="56"/>
    </row>
    <row r="1158" spans="1:13" ht="12.75" x14ac:dyDescent="0.2">
      <c r="A1158" s="56"/>
      <c r="B1158" s="56"/>
      <c r="C1158" s="56"/>
      <c r="D1158" s="56"/>
      <c r="E1158" s="56"/>
      <c r="F1158" s="56"/>
      <c r="G1158" s="56"/>
      <c r="H1158" s="56"/>
      <c r="I1158" s="56"/>
      <c r="J1158" s="55"/>
      <c r="K1158" s="55"/>
      <c r="L1158" s="55"/>
      <c r="M1158" s="56"/>
    </row>
    <row r="1159" spans="1:13" ht="12.75" x14ac:dyDescent="0.2">
      <c r="A1159" s="56"/>
      <c r="B1159" s="56"/>
      <c r="C1159" s="56"/>
      <c r="D1159" s="56"/>
      <c r="E1159" s="56"/>
      <c r="F1159" s="56"/>
      <c r="G1159" s="56"/>
      <c r="H1159" s="56"/>
      <c r="I1159" s="56"/>
      <c r="J1159" s="55"/>
      <c r="K1159" s="55"/>
      <c r="L1159" s="55"/>
      <c r="M1159" s="56"/>
    </row>
    <row r="1160" spans="1:13" ht="12.75" x14ac:dyDescent="0.2">
      <c r="A1160" s="56"/>
      <c r="B1160" s="56"/>
      <c r="C1160" s="56"/>
      <c r="D1160" s="56"/>
      <c r="E1160" s="56"/>
      <c r="F1160" s="56"/>
      <c r="G1160" s="56"/>
      <c r="H1160" s="56"/>
      <c r="I1160" s="56"/>
      <c r="J1160" s="55"/>
      <c r="K1160" s="55"/>
      <c r="L1160" s="55"/>
      <c r="M1160" s="56"/>
    </row>
    <row r="1161" spans="1:13" ht="12.75" x14ac:dyDescent="0.2">
      <c r="A1161" s="56"/>
      <c r="B1161" s="56"/>
      <c r="C1161" s="56"/>
      <c r="D1161" s="56"/>
      <c r="E1161" s="56"/>
      <c r="F1161" s="56"/>
      <c r="G1161" s="56"/>
      <c r="H1161" s="56"/>
      <c r="I1161" s="56"/>
      <c r="J1161" s="55"/>
      <c r="K1161" s="55"/>
      <c r="L1161" s="55"/>
      <c r="M1161" s="56"/>
    </row>
    <row r="1162" spans="1:13" ht="12.75" x14ac:dyDescent="0.2">
      <c r="A1162" s="56"/>
      <c r="B1162" s="56"/>
      <c r="C1162" s="56"/>
      <c r="D1162" s="56"/>
      <c r="E1162" s="56"/>
      <c r="F1162" s="56"/>
      <c r="G1162" s="56"/>
      <c r="H1162" s="56"/>
      <c r="I1162" s="56"/>
      <c r="J1162" s="55"/>
      <c r="K1162" s="55"/>
      <c r="L1162" s="55"/>
      <c r="M1162" s="56"/>
    </row>
    <row r="1163" spans="1:13" ht="12.75" x14ac:dyDescent="0.2">
      <c r="A1163" s="56"/>
      <c r="B1163" s="56"/>
      <c r="C1163" s="56"/>
      <c r="D1163" s="56"/>
      <c r="E1163" s="56"/>
      <c r="F1163" s="56"/>
      <c r="G1163" s="56"/>
      <c r="H1163" s="56"/>
      <c r="I1163" s="56"/>
      <c r="J1163" s="55"/>
      <c r="K1163" s="55"/>
      <c r="L1163" s="55"/>
      <c r="M1163" s="56"/>
    </row>
    <row r="1164" spans="1:13" ht="12.75" x14ac:dyDescent="0.2">
      <c r="A1164" s="56"/>
      <c r="B1164" s="56"/>
      <c r="C1164" s="56"/>
      <c r="D1164" s="56"/>
      <c r="E1164" s="56"/>
      <c r="F1164" s="56"/>
      <c r="G1164" s="56"/>
      <c r="H1164" s="56"/>
      <c r="I1164" s="56"/>
      <c r="J1164" s="55"/>
      <c r="K1164" s="55"/>
      <c r="L1164" s="55"/>
      <c r="M1164" s="56"/>
    </row>
    <row r="1165" spans="1:13" ht="12.75" x14ac:dyDescent="0.2">
      <c r="A1165" s="56"/>
      <c r="B1165" s="56"/>
      <c r="C1165" s="56"/>
      <c r="D1165" s="56"/>
      <c r="E1165" s="56"/>
      <c r="F1165" s="56"/>
      <c r="G1165" s="56"/>
      <c r="H1165" s="56"/>
      <c r="I1165" s="56"/>
      <c r="J1165" s="55"/>
      <c r="K1165" s="55"/>
      <c r="L1165" s="55"/>
      <c r="M1165" s="56"/>
    </row>
    <row r="1166" spans="1:13" ht="12.75" x14ac:dyDescent="0.2">
      <c r="A1166" s="56"/>
      <c r="B1166" s="56"/>
      <c r="C1166" s="56"/>
      <c r="D1166" s="56"/>
      <c r="E1166" s="56"/>
      <c r="F1166" s="56"/>
      <c r="G1166" s="56"/>
      <c r="H1166" s="56"/>
      <c r="I1166" s="56"/>
      <c r="J1166" s="55"/>
      <c r="K1166" s="55"/>
      <c r="L1166" s="55"/>
      <c r="M1166" s="56"/>
    </row>
    <row r="1167" spans="1:13" ht="12.75" x14ac:dyDescent="0.2">
      <c r="A1167" s="56"/>
      <c r="B1167" s="56"/>
      <c r="C1167" s="56"/>
      <c r="D1167" s="56"/>
      <c r="E1167" s="56"/>
      <c r="F1167" s="56"/>
      <c r="G1167" s="56"/>
      <c r="H1167" s="56"/>
      <c r="I1167" s="56"/>
      <c r="J1167" s="55"/>
      <c r="K1167" s="55"/>
      <c r="L1167" s="55"/>
      <c r="M1167" s="56"/>
    </row>
    <row r="1168" spans="1:13" ht="12.75" x14ac:dyDescent="0.2">
      <c r="A1168" s="56"/>
      <c r="B1168" s="56"/>
      <c r="C1168" s="56"/>
      <c r="D1168" s="56"/>
      <c r="E1168" s="56"/>
      <c r="F1168" s="56"/>
      <c r="G1168" s="56"/>
      <c r="H1168" s="56"/>
      <c r="I1168" s="56"/>
      <c r="J1168" s="55"/>
      <c r="K1168" s="55"/>
      <c r="L1168" s="55"/>
      <c r="M1168" s="56"/>
    </row>
    <row r="1169" spans="1:13" ht="12.75" x14ac:dyDescent="0.2">
      <c r="A1169" s="56"/>
      <c r="B1169" s="56"/>
      <c r="C1169" s="56"/>
      <c r="D1169" s="56"/>
      <c r="E1169" s="56"/>
      <c r="F1169" s="56"/>
      <c r="G1169" s="56"/>
      <c r="H1169" s="56"/>
      <c r="I1169" s="56"/>
      <c r="J1169" s="55"/>
      <c r="K1169" s="55"/>
      <c r="L1169" s="55"/>
      <c r="M1169" s="56"/>
    </row>
    <row r="1170" spans="1:13" ht="12.75" x14ac:dyDescent="0.2">
      <c r="A1170" s="56"/>
      <c r="B1170" s="56"/>
      <c r="C1170" s="56"/>
      <c r="D1170" s="56"/>
      <c r="E1170" s="56"/>
      <c r="F1170" s="56"/>
      <c r="G1170" s="56"/>
      <c r="H1170" s="56"/>
      <c r="I1170" s="56"/>
      <c r="J1170" s="55"/>
      <c r="K1170" s="55"/>
      <c r="L1170" s="55"/>
      <c r="M1170" s="56"/>
    </row>
    <row r="1171" spans="1:13" ht="12.75" x14ac:dyDescent="0.2">
      <c r="A1171" s="56"/>
      <c r="B1171" s="56"/>
      <c r="C1171" s="56"/>
      <c r="D1171" s="56"/>
      <c r="E1171" s="56"/>
      <c r="F1171" s="56"/>
      <c r="G1171" s="56"/>
      <c r="H1171" s="56"/>
      <c r="I1171" s="56"/>
      <c r="J1171" s="55"/>
      <c r="K1171" s="55"/>
      <c r="L1171" s="55"/>
      <c r="M1171" s="56"/>
    </row>
    <row r="1172" spans="1:13" ht="12.75" x14ac:dyDescent="0.2">
      <c r="A1172" s="56"/>
      <c r="B1172" s="56"/>
      <c r="C1172" s="56"/>
      <c r="D1172" s="56"/>
      <c r="E1172" s="56"/>
      <c r="F1172" s="56"/>
      <c r="G1172" s="56"/>
      <c r="H1172" s="56"/>
      <c r="I1172" s="56"/>
      <c r="J1172" s="55"/>
      <c r="K1172" s="55"/>
      <c r="L1172" s="55"/>
      <c r="M1172" s="56"/>
    </row>
    <row r="1173" spans="1:13" ht="12.75" x14ac:dyDescent="0.2">
      <c r="A1173" s="56"/>
      <c r="B1173" s="56"/>
      <c r="C1173" s="56"/>
      <c r="D1173" s="56"/>
      <c r="E1173" s="56"/>
      <c r="F1173" s="56"/>
      <c r="G1173" s="56"/>
      <c r="H1173" s="56"/>
      <c r="I1173" s="56"/>
      <c r="J1173" s="55"/>
      <c r="K1173" s="55"/>
      <c r="L1173" s="55"/>
      <c r="M1173" s="56"/>
    </row>
    <row r="1174" spans="1:13" ht="12.75" x14ac:dyDescent="0.2">
      <c r="A1174" s="56"/>
      <c r="B1174" s="56"/>
      <c r="C1174" s="56"/>
      <c r="D1174" s="56"/>
      <c r="E1174" s="56"/>
      <c r="F1174" s="56"/>
      <c r="G1174" s="56"/>
      <c r="H1174" s="56"/>
      <c r="I1174" s="56"/>
      <c r="J1174" s="55"/>
      <c r="K1174" s="55"/>
      <c r="L1174" s="55"/>
      <c r="M1174" s="56"/>
    </row>
    <row r="1175" spans="1:13" ht="12.75" x14ac:dyDescent="0.2">
      <c r="A1175" s="56"/>
      <c r="B1175" s="56"/>
      <c r="C1175" s="56"/>
      <c r="D1175" s="56"/>
      <c r="E1175" s="56"/>
      <c r="F1175" s="56"/>
      <c r="G1175" s="56"/>
      <c r="H1175" s="56"/>
      <c r="I1175" s="56"/>
      <c r="J1175" s="55"/>
      <c r="K1175" s="55"/>
      <c r="L1175" s="55"/>
      <c r="M1175" s="56"/>
    </row>
    <row r="1176" spans="1:13" ht="12.75" x14ac:dyDescent="0.2">
      <c r="A1176" s="56"/>
      <c r="B1176" s="56"/>
      <c r="C1176" s="56"/>
      <c r="D1176" s="56"/>
      <c r="E1176" s="56"/>
      <c r="F1176" s="56"/>
      <c r="G1176" s="56"/>
      <c r="H1176" s="56"/>
      <c r="I1176" s="56"/>
      <c r="J1176" s="55"/>
      <c r="K1176" s="55"/>
      <c r="L1176" s="55"/>
      <c r="M1176" s="56"/>
    </row>
    <row r="1177" spans="1:13" ht="12.75" x14ac:dyDescent="0.2">
      <c r="A1177" s="56"/>
      <c r="B1177" s="56"/>
      <c r="C1177" s="56"/>
      <c r="D1177" s="56"/>
      <c r="E1177" s="56"/>
      <c r="F1177" s="56"/>
      <c r="G1177" s="56"/>
      <c r="H1177" s="56"/>
      <c r="I1177" s="56"/>
      <c r="J1177" s="55"/>
      <c r="K1177" s="55"/>
      <c r="L1177" s="55"/>
      <c r="M1177" s="56"/>
    </row>
    <row r="1178" spans="1:13" ht="12.75" x14ac:dyDescent="0.2">
      <c r="A1178" s="56"/>
      <c r="B1178" s="56"/>
      <c r="C1178" s="56"/>
      <c r="D1178" s="56"/>
      <c r="E1178" s="56"/>
      <c r="F1178" s="56"/>
      <c r="G1178" s="56"/>
      <c r="H1178" s="56"/>
      <c r="I1178" s="56"/>
      <c r="J1178" s="55"/>
      <c r="K1178" s="55"/>
      <c r="L1178" s="55"/>
      <c r="M1178" s="56"/>
    </row>
    <row r="1179" spans="1:13" ht="12.75" x14ac:dyDescent="0.2">
      <c r="A1179" s="56"/>
      <c r="B1179" s="56"/>
      <c r="C1179" s="56"/>
      <c r="D1179" s="56"/>
      <c r="E1179" s="56"/>
      <c r="F1179" s="56"/>
      <c r="G1179" s="56"/>
      <c r="H1179" s="56"/>
      <c r="I1179" s="56"/>
      <c r="J1179" s="55"/>
      <c r="K1179" s="55"/>
      <c r="L1179" s="55"/>
      <c r="M1179" s="56"/>
    </row>
    <row r="1180" spans="1:13" ht="12.75" x14ac:dyDescent="0.2">
      <c r="A1180" s="56"/>
      <c r="B1180" s="56"/>
      <c r="C1180" s="56"/>
      <c r="D1180" s="56"/>
      <c r="E1180" s="56"/>
      <c r="F1180" s="56"/>
      <c r="G1180" s="56"/>
      <c r="H1180" s="56"/>
      <c r="I1180" s="56"/>
      <c r="J1180" s="55"/>
      <c r="K1180" s="55"/>
      <c r="L1180" s="55"/>
      <c r="M1180" s="56"/>
    </row>
    <row r="1181" spans="1:13" ht="12.75" x14ac:dyDescent="0.2">
      <c r="A1181" s="56"/>
      <c r="B1181" s="56"/>
      <c r="C1181" s="56"/>
      <c r="D1181" s="56"/>
      <c r="E1181" s="56"/>
      <c r="F1181" s="56"/>
      <c r="G1181" s="56"/>
      <c r="H1181" s="56"/>
      <c r="I1181" s="56"/>
      <c r="J1181" s="55"/>
      <c r="K1181" s="55"/>
      <c r="L1181" s="55"/>
      <c r="M1181" s="56"/>
    </row>
    <row r="1182" spans="1:13" ht="12.75" x14ac:dyDescent="0.2">
      <c r="A1182" s="56"/>
      <c r="B1182" s="56"/>
      <c r="C1182" s="56"/>
      <c r="D1182" s="56"/>
      <c r="E1182" s="56"/>
      <c r="F1182" s="56"/>
      <c r="G1182" s="56"/>
      <c r="H1182" s="56"/>
      <c r="I1182" s="56"/>
      <c r="J1182" s="55"/>
      <c r="K1182" s="55"/>
      <c r="L1182" s="55"/>
      <c r="M1182" s="56"/>
    </row>
    <row r="1183" spans="1:13" ht="12.75" x14ac:dyDescent="0.2">
      <c r="A1183" s="56"/>
      <c r="B1183" s="56"/>
      <c r="C1183" s="56"/>
      <c r="D1183" s="56"/>
      <c r="E1183" s="56"/>
      <c r="F1183" s="56"/>
      <c r="G1183" s="56"/>
      <c r="H1183" s="56"/>
      <c r="I1183" s="56"/>
      <c r="J1183" s="55"/>
      <c r="K1183" s="55"/>
      <c r="L1183" s="55"/>
      <c r="M1183" s="56"/>
    </row>
    <row r="1184" spans="1:13" ht="12.75" x14ac:dyDescent="0.2">
      <c r="A1184" s="56"/>
      <c r="B1184" s="56"/>
      <c r="C1184" s="56"/>
      <c r="D1184" s="56"/>
      <c r="E1184" s="56"/>
      <c r="F1184" s="56"/>
      <c r="G1184" s="56"/>
      <c r="H1184" s="56"/>
      <c r="I1184" s="56"/>
      <c r="J1184" s="55"/>
      <c r="K1184" s="55"/>
      <c r="L1184" s="55"/>
      <c r="M1184" s="56"/>
    </row>
    <row r="1185" spans="1:13" ht="12.75" x14ac:dyDescent="0.2">
      <c r="A1185" s="56"/>
      <c r="B1185" s="56"/>
      <c r="C1185" s="56"/>
      <c r="D1185" s="56"/>
      <c r="E1185" s="56"/>
      <c r="F1185" s="56"/>
      <c r="G1185" s="56"/>
      <c r="H1185" s="56"/>
      <c r="I1185" s="56"/>
      <c r="J1185" s="55"/>
      <c r="K1185" s="55"/>
      <c r="L1185" s="55"/>
      <c r="M1185" s="56"/>
    </row>
    <row r="1186" spans="1:13" ht="12.75" x14ac:dyDescent="0.2">
      <c r="A1186" s="56"/>
      <c r="B1186" s="56"/>
      <c r="C1186" s="56"/>
      <c r="D1186" s="56"/>
      <c r="E1186" s="56"/>
      <c r="F1186" s="56"/>
      <c r="G1186" s="56"/>
      <c r="H1186" s="56"/>
      <c r="I1186" s="56"/>
      <c r="J1186" s="55"/>
      <c r="K1186" s="55"/>
      <c r="L1186" s="55"/>
      <c r="M1186" s="56"/>
    </row>
    <row r="1187" spans="1:13" ht="12.75" x14ac:dyDescent="0.2">
      <c r="A1187" s="56"/>
      <c r="B1187" s="56"/>
      <c r="C1187" s="56"/>
      <c r="D1187" s="56"/>
      <c r="E1187" s="56"/>
      <c r="F1187" s="56"/>
      <c r="G1187" s="56"/>
      <c r="H1187" s="56"/>
      <c r="I1187" s="56"/>
      <c r="J1187" s="55"/>
      <c r="K1187" s="55"/>
      <c r="L1187" s="55"/>
      <c r="M1187" s="56"/>
    </row>
    <row r="1188" spans="1:13" ht="12.75" x14ac:dyDescent="0.2">
      <c r="A1188" s="56"/>
      <c r="B1188" s="56"/>
      <c r="C1188" s="56"/>
      <c r="D1188" s="56"/>
      <c r="E1188" s="56"/>
      <c r="F1188" s="56"/>
      <c r="G1188" s="56"/>
      <c r="H1188" s="56"/>
      <c r="I1188" s="56"/>
      <c r="J1188" s="55"/>
      <c r="K1188" s="55"/>
      <c r="L1188" s="55"/>
      <c r="M1188" s="56"/>
    </row>
    <row r="1189" spans="1:13" ht="12.75" x14ac:dyDescent="0.2">
      <c r="A1189" s="56"/>
      <c r="B1189" s="56"/>
      <c r="C1189" s="56"/>
      <c r="D1189" s="56"/>
      <c r="E1189" s="56"/>
      <c r="F1189" s="56"/>
      <c r="G1189" s="56"/>
      <c r="H1189" s="56"/>
      <c r="I1189" s="56"/>
      <c r="J1189" s="55"/>
      <c r="K1189" s="55"/>
      <c r="L1189" s="55"/>
      <c r="M1189" s="56"/>
    </row>
    <row r="1190" spans="1:13" ht="12.75" x14ac:dyDescent="0.2">
      <c r="A1190" s="56"/>
      <c r="B1190" s="56"/>
      <c r="C1190" s="56"/>
      <c r="D1190" s="56"/>
      <c r="E1190" s="56"/>
      <c r="F1190" s="56"/>
      <c r="G1190" s="56"/>
      <c r="H1190" s="56"/>
      <c r="I1190" s="56"/>
      <c r="J1190" s="55"/>
      <c r="K1190" s="55"/>
      <c r="L1190" s="55"/>
      <c r="M1190" s="56"/>
    </row>
    <row r="1191" spans="1:13" ht="12.75" x14ac:dyDescent="0.2">
      <c r="A1191" s="56"/>
      <c r="B1191" s="56"/>
      <c r="C1191" s="56"/>
      <c r="D1191" s="56"/>
      <c r="E1191" s="56"/>
      <c r="F1191" s="56"/>
      <c r="G1191" s="56"/>
      <c r="H1191" s="56"/>
      <c r="I1191" s="56"/>
      <c r="J1191" s="55"/>
      <c r="K1191" s="55"/>
      <c r="L1191" s="55"/>
      <c r="M1191" s="56"/>
    </row>
    <row r="1192" spans="1:13" ht="12.75" x14ac:dyDescent="0.2">
      <c r="A1192" s="56"/>
      <c r="B1192" s="56"/>
      <c r="C1192" s="56"/>
      <c r="D1192" s="56"/>
      <c r="E1192" s="56"/>
      <c r="F1192" s="56"/>
      <c r="G1192" s="56"/>
      <c r="H1192" s="56"/>
      <c r="I1192" s="56"/>
      <c r="J1192" s="55"/>
      <c r="K1192" s="55"/>
      <c r="L1192" s="55"/>
      <c r="M1192" s="56"/>
    </row>
    <row r="1193" spans="1:13" ht="12.75" x14ac:dyDescent="0.2">
      <c r="A1193" s="56"/>
      <c r="B1193" s="56"/>
      <c r="C1193" s="56"/>
      <c r="D1193" s="56"/>
      <c r="E1193" s="56"/>
      <c r="F1193" s="56"/>
      <c r="G1193" s="56"/>
      <c r="H1193" s="56"/>
      <c r="I1193" s="56"/>
      <c r="J1193" s="55"/>
      <c r="K1193" s="55"/>
      <c r="L1193" s="55"/>
      <c r="M1193" s="56"/>
    </row>
    <row r="1194" spans="1:13" ht="12.75" x14ac:dyDescent="0.2">
      <c r="A1194" s="56"/>
      <c r="B1194" s="56"/>
      <c r="C1194" s="56"/>
      <c r="D1194" s="56"/>
      <c r="E1194" s="56"/>
      <c r="F1194" s="56"/>
      <c r="G1194" s="56"/>
      <c r="H1194" s="56"/>
      <c r="I1194" s="56"/>
      <c r="J1194" s="55"/>
      <c r="K1194" s="55"/>
      <c r="L1194" s="55"/>
      <c r="M1194" s="56"/>
    </row>
    <row r="1195" spans="1:13" ht="12.75" x14ac:dyDescent="0.2">
      <c r="A1195" s="56"/>
      <c r="B1195" s="56"/>
      <c r="C1195" s="56"/>
      <c r="D1195" s="56"/>
      <c r="E1195" s="56"/>
      <c r="F1195" s="56"/>
      <c r="G1195" s="56"/>
      <c r="H1195" s="56"/>
      <c r="I1195" s="56"/>
      <c r="J1195" s="55"/>
      <c r="K1195" s="55"/>
      <c r="L1195" s="55"/>
      <c r="M1195" s="56"/>
    </row>
    <row r="1196" spans="1:13" ht="12.75" x14ac:dyDescent="0.2">
      <c r="A1196" s="56"/>
      <c r="B1196" s="56"/>
      <c r="C1196" s="56"/>
      <c r="D1196" s="56"/>
      <c r="E1196" s="56"/>
      <c r="F1196" s="56"/>
      <c r="G1196" s="56"/>
      <c r="H1196" s="56"/>
      <c r="I1196" s="56"/>
      <c r="J1196" s="55"/>
      <c r="K1196" s="55"/>
      <c r="L1196" s="55"/>
      <c r="M1196" s="56"/>
    </row>
    <row r="1197" spans="1:13" ht="12.75" x14ac:dyDescent="0.2">
      <c r="A1197" s="56"/>
      <c r="B1197" s="56"/>
      <c r="C1197" s="56"/>
      <c r="D1197" s="56"/>
      <c r="E1197" s="56"/>
      <c r="F1197" s="56"/>
      <c r="G1197" s="56"/>
      <c r="H1197" s="56"/>
      <c r="I1197" s="56"/>
      <c r="J1197" s="55"/>
      <c r="K1197" s="55"/>
      <c r="L1197" s="55"/>
      <c r="M1197" s="56"/>
    </row>
    <row r="1198" spans="1:13" ht="12.75" x14ac:dyDescent="0.2">
      <c r="A1198" s="56"/>
      <c r="B1198" s="56"/>
      <c r="C1198" s="56"/>
      <c r="D1198" s="56"/>
      <c r="E1198" s="56"/>
      <c r="F1198" s="56"/>
      <c r="G1198" s="56"/>
      <c r="H1198" s="56"/>
      <c r="I1198" s="56"/>
      <c r="J1198" s="55"/>
      <c r="K1198" s="55"/>
      <c r="L1198" s="55"/>
      <c r="M1198" s="56"/>
    </row>
    <row r="1199" spans="1:13" ht="12.75" x14ac:dyDescent="0.2">
      <c r="A1199" s="56"/>
      <c r="B1199" s="56"/>
      <c r="C1199" s="56"/>
      <c r="D1199" s="56"/>
      <c r="E1199" s="56"/>
      <c r="F1199" s="56"/>
      <c r="G1199" s="56"/>
      <c r="H1199" s="56"/>
      <c r="I1199" s="56"/>
      <c r="J1199" s="55"/>
      <c r="K1199" s="55"/>
      <c r="L1199" s="55"/>
      <c r="M1199" s="56"/>
    </row>
    <row r="1200" spans="1:13" ht="12.75" x14ac:dyDescent="0.2">
      <c r="A1200" s="56"/>
      <c r="B1200" s="56"/>
      <c r="C1200" s="56"/>
      <c r="D1200" s="56"/>
      <c r="E1200" s="56"/>
      <c r="F1200" s="56"/>
      <c r="G1200" s="56"/>
      <c r="H1200" s="56"/>
      <c r="I1200" s="56"/>
      <c r="J1200" s="55"/>
      <c r="K1200" s="55"/>
      <c r="L1200" s="55"/>
      <c r="M1200" s="56"/>
    </row>
    <row r="1201" spans="1:13" ht="12.75" x14ac:dyDescent="0.2">
      <c r="A1201" s="56"/>
      <c r="B1201" s="56"/>
      <c r="C1201" s="56"/>
      <c r="D1201" s="56"/>
      <c r="E1201" s="56"/>
      <c r="F1201" s="56"/>
      <c r="G1201" s="56"/>
      <c r="H1201" s="56"/>
      <c r="I1201" s="56"/>
      <c r="J1201" s="55"/>
      <c r="K1201" s="55"/>
      <c r="L1201" s="55"/>
      <c r="M1201" s="56"/>
    </row>
    <row r="1202" spans="1:13" ht="12.75" x14ac:dyDescent="0.2">
      <c r="A1202" s="56"/>
      <c r="B1202" s="56"/>
      <c r="C1202" s="56"/>
      <c r="D1202" s="56"/>
      <c r="E1202" s="56"/>
      <c r="F1202" s="56"/>
      <c r="G1202" s="56"/>
      <c r="H1202" s="56"/>
      <c r="I1202" s="56"/>
      <c r="J1202" s="55"/>
      <c r="K1202" s="55"/>
      <c r="L1202" s="55"/>
      <c r="M1202" s="56"/>
    </row>
    <row r="1203" spans="1:13" ht="12.75" x14ac:dyDescent="0.2">
      <c r="A1203" s="56"/>
      <c r="B1203" s="56"/>
      <c r="C1203" s="56"/>
      <c r="D1203" s="56"/>
      <c r="E1203" s="56"/>
      <c r="F1203" s="56"/>
      <c r="G1203" s="56"/>
      <c r="H1203" s="56"/>
      <c r="I1203" s="56"/>
      <c r="J1203" s="55"/>
      <c r="K1203" s="55"/>
      <c r="L1203" s="55"/>
      <c r="M1203" s="56"/>
    </row>
    <row r="1204" spans="1:13" ht="12.75" x14ac:dyDescent="0.2">
      <c r="A1204" s="56"/>
      <c r="B1204" s="56"/>
      <c r="C1204" s="56"/>
      <c r="D1204" s="56"/>
      <c r="E1204" s="56"/>
      <c r="F1204" s="56"/>
      <c r="G1204" s="56"/>
      <c r="H1204" s="56"/>
      <c r="I1204" s="56"/>
      <c r="J1204" s="55"/>
      <c r="K1204" s="55"/>
      <c r="L1204" s="55"/>
      <c r="M1204" s="56"/>
    </row>
    <row r="1205" spans="1:13" ht="12.75" x14ac:dyDescent="0.2">
      <c r="A1205" s="56"/>
      <c r="B1205" s="56"/>
      <c r="C1205" s="56"/>
      <c r="D1205" s="56"/>
      <c r="E1205" s="56"/>
      <c r="F1205" s="56"/>
      <c r="G1205" s="56"/>
      <c r="H1205" s="56"/>
      <c r="I1205" s="56"/>
      <c r="J1205" s="55"/>
      <c r="K1205" s="55"/>
      <c r="L1205" s="55"/>
      <c r="M1205" s="56"/>
    </row>
    <row r="1206" spans="1:13" ht="12.75" x14ac:dyDescent="0.2">
      <c r="A1206" s="56"/>
      <c r="B1206" s="56"/>
      <c r="C1206" s="56"/>
      <c r="D1206" s="56"/>
      <c r="E1206" s="56"/>
      <c r="F1206" s="56"/>
      <c r="G1206" s="56"/>
      <c r="H1206" s="56"/>
      <c r="I1206" s="56"/>
      <c r="J1206" s="55"/>
      <c r="K1206" s="55"/>
      <c r="L1206" s="55"/>
      <c r="M1206" s="56"/>
    </row>
    <row r="1207" spans="1:13" ht="12.75" x14ac:dyDescent="0.2">
      <c r="A1207" s="56"/>
      <c r="B1207" s="56"/>
      <c r="C1207" s="56"/>
      <c r="D1207" s="56"/>
      <c r="E1207" s="56"/>
      <c r="F1207" s="56"/>
      <c r="G1207" s="56"/>
      <c r="H1207" s="56"/>
      <c r="I1207" s="56"/>
      <c r="J1207" s="55"/>
      <c r="K1207" s="55"/>
      <c r="L1207" s="55"/>
      <c r="M1207" s="56"/>
    </row>
    <row r="1208" spans="1:13" ht="12.75" x14ac:dyDescent="0.2">
      <c r="A1208" s="56"/>
      <c r="B1208" s="56"/>
      <c r="C1208" s="56"/>
      <c r="D1208" s="56"/>
      <c r="E1208" s="56"/>
      <c r="F1208" s="56"/>
      <c r="G1208" s="56"/>
      <c r="H1208" s="56"/>
      <c r="I1208" s="56"/>
      <c r="J1208" s="55"/>
      <c r="K1208" s="55"/>
      <c r="L1208" s="55"/>
      <c r="M1208" s="56"/>
    </row>
    <row r="1209" spans="1:13" ht="12.75" x14ac:dyDescent="0.2">
      <c r="A1209" s="56"/>
      <c r="B1209" s="56"/>
      <c r="C1209" s="56"/>
      <c r="D1209" s="56"/>
      <c r="E1209" s="56"/>
      <c r="F1209" s="56"/>
      <c r="G1209" s="56"/>
      <c r="H1209" s="56"/>
      <c r="I1209" s="56"/>
      <c r="J1209" s="55"/>
      <c r="K1209" s="55"/>
      <c r="L1209" s="55"/>
      <c r="M1209" s="56"/>
    </row>
    <row r="1210" spans="1:13" ht="12.75" x14ac:dyDescent="0.2">
      <c r="A1210" s="56"/>
      <c r="B1210" s="56"/>
      <c r="C1210" s="56"/>
      <c r="D1210" s="56"/>
      <c r="E1210" s="56"/>
      <c r="F1210" s="56"/>
      <c r="G1210" s="56"/>
      <c r="H1210" s="56"/>
      <c r="I1210" s="56"/>
      <c r="J1210" s="55"/>
      <c r="K1210" s="55"/>
      <c r="L1210" s="55"/>
      <c r="M1210" s="56"/>
    </row>
    <row r="1211" spans="1:13" ht="12.75" x14ac:dyDescent="0.2">
      <c r="A1211" s="56"/>
      <c r="B1211" s="56"/>
      <c r="C1211" s="56"/>
      <c r="D1211" s="56"/>
      <c r="E1211" s="56"/>
      <c r="F1211" s="56"/>
      <c r="G1211" s="56"/>
      <c r="H1211" s="56"/>
      <c r="I1211" s="56"/>
      <c r="J1211" s="55"/>
      <c r="K1211" s="55"/>
      <c r="L1211" s="55"/>
      <c r="M1211" s="56"/>
    </row>
    <row r="1212" spans="1:13" ht="12.75" x14ac:dyDescent="0.2">
      <c r="A1212" s="56"/>
      <c r="B1212" s="56"/>
      <c r="C1212" s="56"/>
      <c r="D1212" s="56"/>
      <c r="E1212" s="56"/>
      <c r="F1212" s="56"/>
      <c r="G1212" s="56"/>
      <c r="H1212" s="56"/>
      <c r="I1212" s="56"/>
      <c r="J1212" s="55"/>
      <c r="K1212" s="55"/>
      <c r="L1212" s="55"/>
      <c r="M1212" s="56"/>
    </row>
    <row r="1213" spans="1:13" ht="12.75" x14ac:dyDescent="0.2">
      <c r="A1213" s="56"/>
      <c r="B1213" s="56"/>
      <c r="C1213" s="56"/>
      <c r="D1213" s="56"/>
      <c r="E1213" s="56"/>
      <c r="F1213" s="56"/>
      <c r="G1213" s="56"/>
      <c r="H1213" s="56"/>
      <c r="I1213" s="56"/>
      <c r="J1213" s="55"/>
      <c r="K1213" s="55"/>
      <c r="L1213" s="55"/>
      <c r="M1213" s="56"/>
    </row>
    <row r="1214" spans="1:13" ht="12.75" x14ac:dyDescent="0.2">
      <c r="A1214" s="56"/>
      <c r="B1214" s="56"/>
      <c r="C1214" s="56"/>
      <c r="D1214" s="56"/>
      <c r="E1214" s="56"/>
      <c r="F1214" s="56"/>
      <c r="G1214" s="56"/>
      <c r="H1214" s="56"/>
      <c r="I1214" s="56"/>
      <c r="J1214" s="55"/>
      <c r="K1214" s="55"/>
      <c r="L1214" s="55"/>
      <c r="M1214" s="56"/>
    </row>
    <row r="1215" spans="1:13" ht="12.75" x14ac:dyDescent="0.2">
      <c r="A1215" s="56"/>
      <c r="B1215" s="56"/>
      <c r="C1215" s="56"/>
      <c r="D1215" s="56"/>
      <c r="E1215" s="56"/>
      <c r="F1215" s="56"/>
      <c r="G1215" s="56"/>
      <c r="H1215" s="56"/>
      <c r="I1215" s="56"/>
      <c r="J1215" s="55"/>
      <c r="K1215" s="55"/>
      <c r="L1215" s="55"/>
      <c r="M1215" s="56"/>
    </row>
    <row r="1216" spans="1:13" ht="12.75" x14ac:dyDescent="0.2">
      <c r="A1216" s="56"/>
      <c r="B1216" s="56"/>
      <c r="C1216" s="56"/>
      <c r="D1216" s="56"/>
      <c r="E1216" s="56"/>
      <c r="F1216" s="56"/>
      <c r="G1216" s="56"/>
      <c r="H1216" s="56"/>
      <c r="I1216" s="56"/>
      <c r="J1216" s="55"/>
      <c r="K1216" s="55"/>
      <c r="L1216" s="55"/>
      <c r="M1216" s="56"/>
    </row>
    <row r="1217" spans="1:13" ht="12.75" x14ac:dyDescent="0.2">
      <c r="A1217" s="56"/>
      <c r="B1217" s="56"/>
      <c r="C1217" s="56"/>
      <c r="D1217" s="56"/>
      <c r="E1217" s="56"/>
      <c r="F1217" s="56"/>
      <c r="G1217" s="56"/>
      <c r="H1217" s="56"/>
      <c r="I1217" s="56"/>
      <c r="J1217" s="55"/>
      <c r="K1217" s="55"/>
      <c r="L1217" s="55"/>
      <c r="M1217" s="56"/>
    </row>
    <row r="1218" spans="1:13" ht="12.75" x14ac:dyDescent="0.2">
      <c r="A1218" s="56"/>
      <c r="B1218" s="56"/>
      <c r="C1218" s="56"/>
      <c r="D1218" s="56"/>
      <c r="E1218" s="56"/>
      <c r="F1218" s="56"/>
      <c r="G1218" s="56"/>
      <c r="H1218" s="56"/>
      <c r="I1218" s="56"/>
      <c r="J1218" s="55"/>
      <c r="K1218" s="55"/>
      <c r="L1218" s="55"/>
      <c r="M1218" s="56"/>
    </row>
    <row r="1219" spans="1:13" ht="12.75" x14ac:dyDescent="0.2">
      <c r="A1219" s="56"/>
      <c r="B1219" s="56"/>
      <c r="C1219" s="56"/>
      <c r="D1219" s="56"/>
      <c r="E1219" s="56"/>
      <c r="F1219" s="56"/>
      <c r="G1219" s="56"/>
      <c r="H1219" s="56"/>
      <c r="I1219" s="56"/>
      <c r="J1219" s="55"/>
      <c r="K1219" s="55"/>
      <c r="L1219" s="55"/>
      <c r="M1219" s="56"/>
    </row>
    <row r="1220" spans="1:13" ht="12.75" x14ac:dyDescent="0.2">
      <c r="A1220" s="56"/>
      <c r="B1220" s="56"/>
      <c r="C1220" s="56"/>
      <c r="D1220" s="56"/>
      <c r="E1220" s="56"/>
      <c r="F1220" s="56"/>
      <c r="G1220" s="56"/>
      <c r="H1220" s="56"/>
      <c r="I1220" s="56"/>
      <c r="J1220" s="55"/>
      <c r="K1220" s="55"/>
      <c r="L1220" s="55"/>
      <c r="M1220" s="56"/>
    </row>
    <row r="1221" spans="1:13" ht="12.75" x14ac:dyDescent="0.2">
      <c r="A1221" s="56"/>
      <c r="B1221" s="56"/>
      <c r="C1221" s="56"/>
      <c r="D1221" s="56"/>
      <c r="E1221" s="56"/>
      <c r="F1221" s="56"/>
      <c r="G1221" s="56"/>
      <c r="H1221" s="56"/>
      <c r="I1221" s="56"/>
      <c r="J1221" s="55"/>
      <c r="K1221" s="55"/>
      <c r="L1221" s="55"/>
      <c r="M1221" s="56"/>
    </row>
    <row r="1222" spans="1:13" ht="12.75" x14ac:dyDescent="0.2">
      <c r="A1222" s="56"/>
      <c r="B1222" s="56"/>
      <c r="C1222" s="56"/>
      <c r="D1222" s="56"/>
      <c r="E1222" s="56"/>
      <c r="F1222" s="56"/>
      <c r="G1222" s="56"/>
      <c r="H1222" s="56"/>
      <c r="I1222" s="56"/>
      <c r="J1222" s="55"/>
      <c r="K1222" s="55"/>
      <c r="L1222" s="55"/>
      <c r="M1222" s="56"/>
    </row>
    <row r="1223" spans="1:13" ht="12.75" x14ac:dyDescent="0.2">
      <c r="A1223" s="56"/>
      <c r="B1223" s="56"/>
      <c r="C1223" s="56"/>
      <c r="D1223" s="56"/>
      <c r="E1223" s="56"/>
      <c r="F1223" s="56"/>
      <c r="G1223" s="56"/>
      <c r="H1223" s="56"/>
      <c r="I1223" s="56"/>
      <c r="J1223" s="55"/>
      <c r="K1223" s="55"/>
      <c r="L1223" s="55"/>
      <c r="M1223" s="56"/>
    </row>
    <row r="1224" spans="1:13" ht="12.75" x14ac:dyDescent="0.2">
      <c r="A1224" s="56"/>
      <c r="B1224" s="56"/>
      <c r="C1224" s="56"/>
      <c r="D1224" s="56"/>
      <c r="E1224" s="56"/>
      <c r="F1224" s="56"/>
      <c r="G1224" s="56"/>
      <c r="H1224" s="56"/>
      <c r="I1224" s="56"/>
      <c r="J1224" s="55"/>
      <c r="K1224" s="55"/>
      <c r="L1224" s="55"/>
      <c r="M1224" s="56"/>
    </row>
    <row r="1225" spans="1:13" ht="12.75" x14ac:dyDescent="0.2">
      <c r="A1225" s="56"/>
      <c r="B1225" s="56"/>
      <c r="C1225" s="56"/>
      <c r="D1225" s="56"/>
      <c r="E1225" s="56"/>
      <c r="F1225" s="56"/>
      <c r="G1225" s="56"/>
      <c r="H1225" s="56"/>
      <c r="I1225" s="56"/>
      <c r="J1225" s="55"/>
      <c r="K1225" s="55"/>
      <c r="L1225" s="55"/>
      <c r="M1225" s="56"/>
    </row>
    <row r="1226" spans="1:13" ht="12.75" x14ac:dyDescent="0.2">
      <c r="A1226" s="56"/>
      <c r="B1226" s="56"/>
      <c r="C1226" s="56"/>
      <c r="D1226" s="56"/>
      <c r="E1226" s="56"/>
      <c r="F1226" s="56"/>
      <c r="G1226" s="56"/>
      <c r="H1226" s="56"/>
      <c r="I1226" s="56"/>
      <c r="J1226" s="55"/>
      <c r="K1226" s="55"/>
      <c r="L1226" s="55"/>
      <c r="M1226" s="56"/>
    </row>
    <row r="1227" spans="1:13" ht="12.75" x14ac:dyDescent="0.2">
      <c r="A1227" s="56"/>
      <c r="B1227" s="56"/>
      <c r="C1227" s="56"/>
      <c r="D1227" s="56"/>
      <c r="E1227" s="56"/>
      <c r="F1227" s="56"/>
      <c r="G1227" s="56"/>
      <c r="H1227" s="56"/>
      <c r="I1227" s="56"/>
      <c r="J1227" s="55"/>
      <c r="K1227" s="55"/>
      <c r="L1227" s="55"/>
      <c r="M1227" s="56"/>
    </row>
    <row r="1228" spans="1:13" ht="12.75" x14ac:dyDescent="0.2">
      <c r="A1228" s="56"/>
      <c r="B1228" s="56"/>
      <c r="C1228" s="56"/>
      <c r="D1228" s="56"/>
      <c r="E1228" s="56"/>
      <c r="F1228" s="56"/>
      <c r="G1228" s="56"/>
      <c r="H1228" s="56"/>
      <c r="I1228" s="56"/>
      <c r="J1228" s="55"/>
      <c r="K1228" s="55"/>
      <c r="L1228" s="55"/>
      <c r="M1228" s="56"/>
    </row>
    <row r="1229" spans="1:13" ht="12.75" x14ac:dyDescent="0.2">
      <c r="A1229" s="56"/>
      <c r="B1229" s="56"/>
      <c r="C1229" s="56"/>
      <c r="D1229" s="56"/>
      <c r="E1229" s="56"/>
      <c r="F1229" s="56"/>
      <c r="G1229" s="56"/>
      <c r="H1229" s="56"/>
      <c r="I1229" s="56"/>
      <c r="J1229" s="55"/>
      <c r="K1229" s="55"/>
      <c r="L1229" s="55"/>
      <c r="M1229" s="56"/>
    </row>
    <row r="1230" spans="1:13" ht="12.75" x14ac:dyDescent="0.2">
      <c r="A1230" s="56"/>
      <c r="B1230" s="56"/>
      <c r="C1230" s="56"/>
      <c r="D1230" s="56"/>
      <c r="E1230" s="56"/>
      <c r="F1230" s="56"/>
      <c r="G1230" s="56"/>
      <c r="H1230" s="56"/>
      <c r="I1230" s="56"/>
      <c r="J1230" s="55"/>
      <c r="K1230" s="55"/>
      <c r="L1230" s="55"/>
      <c r="M1230" s="56"/>
    </row>
    <row r="1231" spans="1:13" ht="12.75" x14ac:dyDescent="0.2">
      <c r="A1231" s="56"/>
      <c r="B1231" s="56"/>
      <c r="C1231" s="56"/>
      <c r="D1231" s="56"/>
      <c r="E1231" s="56"/>
      <c r="F1231" s="56"/>
      <c r="G1231" s="56"/>
      <c r="H1231" s="56"/>
      <c r="I1231" s="56"/>
      <c r="J1231" s="55"/>
      <c r="K1231" s="55"/>
      <c r="L1231" s="55"/>
      <c r="M1231" s="56"/>
    </row>
    <row r="1232" spans="1:13" ht="12.75" x14ac:dyDescent="0.2">
      <c r="A1232" s="56"/>
      <c r="B1232" s="56"/>
      <c r="C1232" s="56"/>
      <c r="D1232" s="56"/>
      <c r="E1232" s="56"/>
      <c r="F1232" s="56"/>
      <c r="G1232" s="56"/>
      <c r="H1232" s="56"/>
      <c r="I1232" s="56"/>
      <c r="J1232" s="55"/>
      <c r="K1232" s="55"/>
      <c r="L1232" s="55"/>
      <c r="M1232" s="56"/>
    </row>
    <row r="1233" spans="1:13" ht="12.75" x14ac:dyDescent="0.2">
      <c r="A1233" s="56"/>
      <c r="B1233" s="56"/>
      <c r="C1233" s="56"/>
      <c r="D1233" s="56"/>
      <c r="E1233" s="56"/>
      <c r="F1233" s="56"/>
      <c r="G1233" s="56"/>
      <c r="H1233" s="56"/>
      <c r="I1233" s="56"/>
      <c r="J1233" s="55"/>
      <c r="K1233" s="55"/>
      <c r="L1233" s="55"/>
      <c r="M1233" s="56"/>
    </row>
    <row r="1234" spans="1:13" ht="12.75" x14ac:dyDescent="0.2">
      <c r="A1234" s="56"/>
      <c r="B1234" s="56"/>
      <c r="C1234" s="56"/>
      <c r="D1234" s="56"/>
      <c r="E1234" s="56"/>
      <c r="F1234" s="56"/>
      <c r="G1234" s="56"/>
      <c r="H1234" s="56"/>
      <c r="I1234" s="56"/>
      <c r="J1234" s="55"/>
      <c r="K1234" s="55"/>
      <c r="L1234" s="55"/>
      <c r="M1234" s="56"/>
    </row>
    <row r="1235" spans="1:13" ht="12.75" x14ac:dyDescent="0.2">
      <c r="A1235" s="56"/>
      <c r="B1235" s="56"/>
      <c r="C1235" s="56"/>
      <c r="D1235" s="56"/>
      <c r="E1235" s="56"/>
      <c r="F1235" s="56"/>
      <c r="G1235" s="56"/>
      <c r="H1235" s="56"/>
      <c r="I1235" s="56"/>
      <c r="J1235" s="55"/>
      <c r="K1235" s="55"/>
      <c r="L1235" s="55"/>
      <c r="M1235" s="56"/>
    </row>
    <row r="1236" spans="1:13" ht="12.75" x14ac:dyDescent="0.2">
      <c r="A1236" s="56"/>
      <c r="B1236" s="56"/>
      <c r="C1236" s="56"/>
      <c r="D1236" s="56"/>
      <c r="E1236" s="56"/>
      <c r="F1236" s="56"/>
      <c r="G1236" s="56"/>
      <c r="H1236" s="56"/>
      <c r="I1236" s="56"/>
      <c r="J1236" s="55"/>
      <c r="K1236" s="55"/>
      <c r="L1236" s="55"/>
      <c r="M1236" s="56"/>
    </row>
    <row r="1237" spans="1:13" ht="12.75" x14ac:dyDescent="0.2">
      <c r="A1237" s="56"/>
      <c r="B1237" s="56"/>
      <c r="C1237" s="56"/>
      <c r="D1237" s="56"/>
      <c r="E1237" s="56"/>
      <c r="F1237" s="56"/>
      <c r="G1237" s="56"/>
      <c r="H1237" s="56"/>
      <c r="I1237" s="56"/>
      <c r="J1237" s="55"/>
      <c r="K1237" s="55"/>
      <c r="L1237" s="55"/>
      <c r="M1237" s="56"/>
    </row>
    <row r="1238" spans="1:13" ht="12.75" x14ac:dyDescent="0.2">
      <c r="A1238" s="56"/>
      <c r="B1238" s="56"/>
      <c r="C1238" s="56"/>
      <c r="D1238" s="56"/>
      <c r="E1238" s="56"/>
      <c r="F1238" s="56"/>
      <c r="G1238" s="56"/>
      <c r="H1238" s="56"/>
      <c r="I1238" s="56"/>
      <c r="J1238" s="55"/>
      <c r="K1238" s="55"/>
      <c r="L1238" s="55"/>
      <c r="M1238" s="56"/>
    </row>
    <row r="1239" spans="1:13" ht="12.75" x14ac:dyDescent="0.2">
      <c r="A1239" s="56"/>
      <c r="B1239" s="56"/>
      <c r="C1239" s="56"/>
      <c r="D1239" s="56"/>
      <c r="E1239" s="56"/>
      <c r="F1239" s="56"/>
      <c r="G1239" s="56"/>
      <c r="H1239" s="56"/>
      <c r="I1239" s="56"/>
      <c r="J1239" s="55"/>
      <c r="K1239" s="55"/>
      <c r="L1239" s="55"/>
      <c r="M1239" s="56"/>
    </row>
    <row r="1240" spans="1:13" ht="12.75" x14ac:dyDescent="0.2">
      <c r="A1240" s="56"/>
      <c r="B1240" s="56"/>
      <c r="C1240" s="56"/>
      <c r="D1240" s="56"/>
      <c r="E1240" s="56"/>
      <c r="F1240" s="56"/>
      <c r="G1240" s="56"/>
      <c r="H1240" s="56"/>
      <c r="I1240" s="56"/>
      <c r="J1240" s="55"/>
      <c r="K1240" s="55"/>
      <c r="L1240" s="55"/>
      <c r="M1240" s="56"/>
    </row>
    <row r="1241" spans="1:13" ht="12.75" x14ac:dyDescent="0.2">
      <c r="A1241" s="56"/>
      <c r="B1241" s="56"/>
      <c r="C1241" s="56"/>
      <c r="D1241" s="56"/>
      <c r="E1241" s="56"/>
      <c r="F1241" s="56"/>
      <c r="G1241" s="56"/>
      <c r="H1241" s="56"/>
      <c r="I1241" s="56"/>
      <c r="J1241" s="55"/>
      <c r="K1241" s="55"/>
      <c r="L1241" s="55"/>
      <c r="M1241" s="56"/>
    </row>
    <row r="1242" spans="1:13" ht="12.75" x14ac:dyDescent="0.2">
      <c r="A1242" s="56"/>
      <c r="B1242" s="56"/>
      <c r="C1242" s="56"/>
      <c r="D1242" s="56"/>
      <c r="E1242" s="56"/>
      <c r="F1242" s="56"/>
      <c r="G1242" s="56"/>
      <c r="H1242" s="56"/>
      <c r="I1242" s="56"/>
      <c r="J1242" s="55"/>
      <c r="K1242" s="55"/>
      <c r="L1242" s="55"/>
      <c r="M1242" s="56"/>
    </row>
    <row r="1243" spans="1:13" ht="12.75" x14ac:dyDescent="0.2">
      <c r="A1243" s="56"/>
      <c r="B1243" s="56"/>
      <c r="C1243" s="56"/>
      <c r="D1243" s="56"/>
      <c r="E1243" s="56"/>
      <c r="F1243" s="56"/>
      <c r="G1243" s="56"/>
      <c r="H1243" s="56"/>
      <c r="I1243" s="56"/>
      <c r="J1243" s="55"/>
      <c r="K1243" s="55"/>
      <c r="L1243" s="55"/>
      <c r="M1243" s="56"/>
    </row>
    <row r="1244" spans="1:13" ht="12.75" x14ac:dyDescent="0.2">
      <c r="A1244" s="56"/>
      <c r="B1244" s="56"/>
      <c r="C1244" s="56"/>
      <c r="D1244" s="56"/>
      <c r="E1244" s="56"/>
      <c r="F1244" s="56"/>
      <c r="G1244" s="56"/>
      <c r="H1244" s="56"/>
      <c r="I1244" s="56"/>
      <c r="J1244" s="55"/>
      <c r="K1244" s="55"/>
      <c r="L1244" s="55"/>
      <c r="M1244" s="56"/>
    </row>
    <row r="1245" spans="1:13" ht="12.75" x14ac:dyDescent="0.2">
      <c r="A1245" s="56"/>
      <c r="B1245" s="56"/>
      <c r="C1245" s="56"/>
      <c r="D1245" s="56"/>
      <c r="E1245" s="56"/>
      <c r="F1245" s="56"/>
      <c r="G1245" s="56"/>
      <c r="H1245" s="56"/>
      <c r="I1245" s="56"/>
      <c r="J1245" s="55"/>
      <c r="K1245" s="55"/>
      <c r="L1245" s="55"/>
      <c r="M1245" s="56"/>
    </row>
    <row r="1246" spans="1:13" ht="12.75" x14ac:dyDescent="0.2">
      <c r="A1246" s="56"/>
      <c r="B1246" s="56"/>
      <c r="C1246" s="56"/>
      <c r="D1246" s="56"/>
      <c r="E1246" s="56"/>
      <c r="F1246" s="56"/>
      <c r="G1246" s="56"/>
      <c r="H1246" s="56"/>
      <c r="I1246" s="56"/>
      <c r="J1246" s="55"/>
      <c r="K1246" s="55"/>
      <c r="L1246" s="55"/>
      <c r="M1246" s="56"/>
    </row>
    <row r="1247" spans="1:13" ht="12.75" x14ac:dyDescent="0.2">
      <c r="A1247" s="56"/>
      <c r="B1247" s="56"/>
      <c r="C1247" s="56"/>
      <c r="D1247" s="56"/>
      <c r="E1247" s="56"/>
      <c r="F1247" s="56"/>
      <c r="G1247" s="56"/>
      <c r="H1247" s="56"/>
      <c r="I1247" s="56"/>
      <c r="J1247" s="55"/>
      <c r="K1247" s="55"/>
      <c r="L1247" s="55"/>
      <c r="M1247" s="56"/>
    </row>
    <row r="1248" spans="1:13" ht="12.75" x14ac:dyDescent="0.2">
      <c r="A1248" s="56"/>
      <c r="B1248" s="56"/>
      <c r="C1248" s="56"/>
      <c r="D1248" s="56"/>
      <c r="E1248" s="56"/>
      <c r="F1248" s="56"/>
      <c r="G1248" s="56"/>
      <c r="H1248" s="56"/>
      <c r="I1248" s="56"/>
      <c r="J1248" s="55"/>
      <c r="K1248" s="55"/>
      <c r="L1248" s="55"/>
      <c r="M1248" s="56"/>
    </row>
    <row r="1249" spans="1:13" ht="12.75" x14ac:dyDescent="0.2">
      <c r="A1249" s="56"/>
      <c r="B1249" s="56"/>
      <c r="C1249" s="56"/>
      <c r="D1249" s="56"/>
      <c r="E1249" s="56"/>
      <c r="F1249" s="56"/>
      <c r="G1249" s="56"/>
      <c r="H1249" s="56"/>
      <c r="I1249" s="56"/>
      <c r="J1249" s="55"/>
      <c r="K1249" s="55"/>
      <c r="L1249" s="55"/>
      <c r="M1249" s="56"/>
    </row>
    <row r="1250" spans="1:13" ht="12.75" x14ac:dyDescent="0.2">
      <c r="A1250" s="56"/>
      <c r="B1250" s="56"/>
      <c r="C1250" s="56"/>
      <c r="D1250" s="56"/>
      <c r="E1250" s="56"/>
      <c r="F1250" s="56"/>
      <c r="G1250" s="56"/>
      <c r="H1250" s="56"/>
      <c r="I1250" s="56"/>
      <c r="J1250" s="55"/>
      <c r="K1250" s="55"/>
      <c r="L1250" s="55"/>
      <c r="M1250" s="56"/>
    </row>
    <row r="1251" spans="1:13" ht="12.75" x14ac:dyDescent="0.2">
      <c r="A1251" s="56"/>
      <c r="B1251" s="56"/>
      <c r="C1251" s="56"/>
      <c r="D1251" s="56"/>
      <c r="E1251" s="56"/>
      <c r="F1251" s="56"/>
      <c r="G1251" s="56"/>
      <c r="H1251" s="56"/>
      <c r="I1251" s="56"/>
      <c r="J1251" s="55"/>
      <c r="K1251" s="55"/>
      <c r="L1251" s="55"/>
      <c r="M1251" s="56"/>
    </row>
    <row r="1252" spans="1:13" ht="12.75" x14ac:dyDescent="0.2">
      <c r="A1252" s="56"/>
      <c r="B1252" s="56"/>
      <c r="C1252" s="56"/>
      <c r="D1252" s="56"/>
      <c r="E1252" s="56"/>
      <c r="F1252" s="56"/>
      <c r="G1252" s="56"/>
      <c r="H1252" s="56"/>
      <c r="I1252" s="56"/>
      <c r="J1252" s="55"/>
      <c r="K1252" s="55"/>
      <c r="L1252" s="55"/>
      <c r="M1252" s="56"/>
    </row>
    <row r="1253" spans="1:13" ht="12.75" x14ac:dyDescent="0.2">
      <c r="A1253" s="56"/>
      <c r="B1253" s="56"/>
      <c r="C1253" s="56"/>
      <c r="D1253" s="56"/>
      <c r="E1253" s="56"/>
      <c r="F1253" s="56"/>
      <c r="G1253" s="56"/>
      <c r="H1253" s="56"/>
      <c r="I1253" s="56"/>
      <c r="J1253" s="55"/>
      <c r="K1253" s="55"/>
      <c r="L1253" s="55"/>
      <c r="M1253" s="56"/>
    </row>
    <row r="1254" spans="1:13" ht="12.75" x14ac:dyDescent="0.2">
      <c r="A1254" s="56"/>
      <c r="B1254" s="56"/>
      <c r="C1254" s="56"/>
      <c r="D1254" s="56"/>
      <c r="E1254" s="56"/>
      <c r="F1254" s="56"/>
      <c r="G1254" s="56"/>
      <c r="H1254" s="56"/>
      <c r="I1254" s="56"/>
      <c r="J1254" s="55"/>
      <c r="K1254" s="55"/>
      <c r="L1254" s="55"/>
      <c r="M1254" s="56"/>
    </row>
    <row r="1255" spans="1:13" ht="12.75" x14ac:dyDescent="0.2">
      <c r="A1255" s="56"/>
      <c r="B1255" s="56"/>
      <c r="C1255" s="56"/>
      <c r="D1255" s="56"/>
      <c r="E1255" s="56"/>
      <c r="F1255" s="56"/>
      <c r="G1255" s="56"/>
      <c r="H1255" s="56"/>
      <c r="I1255" s="56"/>
      <c r="J1255" s="55"/>
      <c r="K1255" s="55"/>
      <c r="L1255" s="55"/>
      <c r="M1255" s="56"/>
    </row>
    <row r="1256" spans="1:13" ht="12.75" x14ac:dyDescent="0.2">
      <c r="A1256" s="56"/>
      <c r="B1256" s="56"/>
      <c r="C1256" s="56"/>
      <c r="D1256" s="56"/>
      <c r="E1256" s="56"/>
      <c r="F1256" s="56"/>
      <c r="G1256" s="56"/>
      <c r="H1256" s="56"/>
      <c r="I1256" s="56"/>
      <c r="J1256" s="55"/>
      <c r="K1256" s="55"/>
      <c r="L1256" s="55"/>
      <c r="M1256" s="56"/>
    </row>
    <row r="1257" spans="1:13" ht="12.75" x14ac:dyDescent="0.2">
      <c r="A1257" s="56"/>
      <c r="B1257" s="56"/>
      <c r="C1257" s="56"/>
      <c r="D1257" s="56"/>
      <c r="E1257" s="56"/>
      <c r="F1257" s="56"/>
      <c r="G1257" s="56"/>
      <c r="H1257" s="56"/>
      <c r="I1257" s="56"/>
      <c r="J1257" s="55"/>
      <c r="K1257" s="55"/>
      <c r="L1257" s="55"/>
      <c r="M1257" s="56"/>
    </row>
    <row r="1258" spans="1:13" ht="12.75" x14ac:dyDescent="0.2">
      <c r="A1258" s="56"/>
      <c r="B1258" s="56"/>
      <c r="C1258" s="56"/>
      <c r="D1258" s="56"/>
      <c r="E1258" s="56"/>
      <c r="F1258" s="56"/>
      <c r="G1258" s="56"/>
      <c r="H1258" s="56"/>
      <c r="I1258" s="56"/>
      <c r="J1258" s="55"/>
      <c r="K1258" s="55"/>
      <c r="L1258" s="55"/>
      <c r="M1258" s="56"/>
    </row>
    <row r="1259" spans="1:13" ht="12.75" x14ac:dyDescent="0.2">
      <c r="A1259" s="56"/>
      <c r="B1259" s="56"/>
      <c r="C1259" s="56"/>
      <c r="D1259" s="56"/>
      <c r="E1259" s="56"/>
      <c r="F1259" s="56"/>
      <c r="G1259" s="56"/>
      <c r="H1259" s="56"/>
      <c r="I1259" s="56"/>
      <c r="J1259" s="55"/>
      <c r="K1259" s="55"/>
      <c r="L1259" s="55"/>
      <c r="M1259" s="56"/>
    </row>
    <row r="1260" spans="1:13" ht="12.75" x14ac:dyDescent="0.2">
      <c r="A1260" s="56"/>
      <c r="B1260" s="56"/>
      <c r="C1260" s="56"/>
      <c r="D1260" s="56"/>
      <c r="E1260" s="56"/>
      <c r="F1260" s="56"/>
      <c r="G1260" s="56"/>
      <c r="H1260" s="56"/>
      <c r="I1260" s="56"/>
      <c r="J1260" s="55"/>
      <c r="K1260" s="55"/>
      <c r="L1260" s="55"/>
      <c r="M1260" s="56"/>
    </row>
    <row r="1261" spans="1:13" ht="12.75" x14ac:dyDescent="0.2">
      <c r="A1261" s="56"/>
      <c r="B1261" s="56"/>
      <c r="C1261" s="56"/>
      <c r="D1261" s="56"/>
      <c r="E1261" s="56"/>
      <c r="F1261" s="56"/>
      <c r="G1261" s="56"/>
      <c r="H1261" s="56"/>
      <c r="I1261" s="56"/>
      <c r="J1261" s="55"/>
      <c r="K1261" s="55"/>
      <c r="L1261" s="55"/>
      <c r="M1261" s="56"/>
    </row>
    <row r="1262" spans="1:13" ht="12.75" x14ac:dyDescent="0.2">
      <c r="A1262" s="56"/>
      <c r="B1262" s="56"/>
      <c r="C1262" s="56"/>
      <c r="D1262" s="56"/>
      <c r="E1262" s="56"/>
      <c r="F1262" s="56"/>
      <c r="G1262" s="56"/>
      <c r="H1262" s="56"/>
      <c r="I1262" s="56"/>
      <c r="J1262" s="55"/>
      <c r="K1262" s="55"/>
      <c r="L1262" s="55"/>
      <c r="M1262" s="56"/>
    </row>
    <row r="1263" spans="1:13" ht="12.75" x14ac:dyDescent="0.2">
      <c r="A1263" s="56"/>
      <c r="B1263" s="56"/>
      <c r="C1263" s="56"/>
      <c r="D1263" s="56"/>
      <c r="E1263" s="56"/>
      <c r="F1263" s="56"/>
      <c r="G1263" s="56"/>
      <c r="H1263" s="56"/>
      <c r="I1263" s="56"/>
      <c r="J1263" s="55"/>
      <c r="K1263" s="55"/>
      <c r="L1263" s="55"/>
      <c r="M1263" s="56"/>
    </row>
    <row r="1264" spans="1:13" ht="12.75" x14ac:dyDescent="0.2">
      <c r="A1264" s="56"/>
      <c r="B1264" s="56"/>
      <c r="C1264" s="56"/>
      <c r="D1264" s="56"/>
      <c r="E1264" s="56"/>
      <c r="F1264" s="56"/>
      <c r="G1264" s="56"/>
      <c r="H1264" s="56"/>
      <c r="I1264" s="56"/>
      <c r="J1264" s="55"/>
      <c r="K1264" s="55"/>
      <c r="L1264" s="55"/>
      <c r="M1264" s="56"/>
    </row>
    <row r="1265" spans="1:13" ht="12.75" x14ac:dyDescent="0.2">
      <c r="A1265" s="56"/>
      <c r="B1265" s="56"/>
      <c r="C1265" s="56"/>
      <c r="D1265" s="56"/>
      <c r="E1265" s="56"/>
      <c r="F1265" s="56"/>
      <c r="G1265" s="56"/>
      <c r="H1265" s="56"/>
      <c r="I1265" s="56"/>
      <c r="J1265" s="55"/>
      <c r="K1265" s="55"/>
      <c r="L1265" s="55"/>
      <c r="M1265" s="56"/>
    </row>
    <row r="1266" spans="1:13" ht="12.75" x14ac:dyDescent="0.2">
      <c r="A1266" s="56"/>
      <c r="B1266" s="56"/>
      <c r="C1266" s="56"/>
      <c r="D1266" s="56"/>
      <c r="E1266" s="56"/>
      <c r="F1266" s="56"/>
      <c r="G1266" s="56"/>
      <c r="H1266" s="56"/>
      <c r="I1266" s="56"/>
      <c r="J1266" s="55"/>
      <c r="K1266" s="55"/>
      <c r="L1266" s="55"/>
      <c r="M1266" s="56"/>
    </row>
    <row r="1267" spans="1:13" ht="12.75" x14ac:dyDescent="0.2">
      <c r="A1267" s="56"/>
      <c r="B1267" s="56"/>
      <c r="C1267" s="56"/>
      <c r="D1267" s="56"/>
      <c r="E1267" s="56"/>
      <c r="F1267" s="56"/>
      <c r="G1267" s="56"/>
      <c r="H1267" s="56"/>
      <c r="I1267" s="56"/>
      <c r="J1267" s="55"/>
      <c r="K1267" s="55"/>
      <c r="L1267" s="55"/>
      <c r="M1267" s="56"/>
    </row>
    <row r="1268" spans="1:13" ht="12.75" x14ac:dyDescent="0.2">
      <c r="A1268" s="56"/>
      <c r="B1268" s="56"/>
      <c r="C1268" s="56"/>
      <c r="D1268" s="56"/>
      <c r="E1268" s="56"/>
      <c r="F1268" s="56"/>
      <c r="G1268" s="56"/>
      <c r="H1268" s="56"/>
      <c r="I1268" s="56"/>
      <c r="J1268" s="55"/>
      <c r="K1268" s="55"/>
      <c r="L1268" s="55"/>
      <c r="M1268" s="56"/>
    </row>
    <row r="1269" spans="1:13" ht="12.75" x14ac:dyDescent="0.2">
      <c r="A1269" s="56"/>
      <c r="B1269" s="56"/>
      <c r="C1269" s="56"/>
      <c r="D1269" s="56"/>
      <c r="E1269" s="56"/>
      <c r="F1269" s="56"/>
      <c r="G1269" s="56"/>
      <c r="H1269" s="56"/>
      <c r="I1269" s="56"/>
      <c r="J1269" s="55"/>
      <c r="K1269" s="55"/>
      <c r="L1269" s="55"/>
      <c r="M1269" s="56"/>
    </row>
    <row r="1270" spans="1:13" ht="12.75" x14ac:dyDescent="0.2">
      <c r="A1270" s="56"/>
      <c r="B1270" s="56"/>
      <c r="C1270" s="56"/>
      <c r="D1270" s="56"/>
      <c r="E1270" s="56"/>
      <c r="F1270" s="56"/>
      <c r="G1270" s="56"/>
      <c r="H1270" s="56"/>
      <c r="I1270" s="56"/>
      <c r="J1270" s="55"/>
      <c r="K1270" s="55"/>
      <c r="L1270" s="55"/>
      <c r="M1270" s="56"/>
    </row>
    <row r="1271" spans="1:13" ht="12.75" x14ac:dyDescent="0.2">
      <c r="A1271" s="56"/>
      <c r="B1271" s="56"/>
      <c r="C1271" s="56"/>
      <c r="D1271" s="56"/>
      <c r="E1271" s="56"/>
      <c r="F1271" s="56"/>
      <c r="G1271" s="56"/>
      <c r="H1271" s="56"/>
      <c r="I1271" s="56"/>
      <c r="J1271" s="55"/>
      <c r="K1271" s="55"/>
      <c r="L1271" s="55"/>
      <c r="M1271" s="56"/>
    </row>
    <row r="1272" spans="1:13" ht="12.75" x14ac:dyDescent="0.2">
      <c r="A1272" s="56"/>
      <c r="B1272" s="56"/>
      <c r="C1272" s="56"/>
      <c r="D1272" s="56"/>
      <c r="E1272" s="56"/>
      <c r="F1272" s="56"/>
      <c r="G1272" s="56"/>
      <c r="H1272" s="56"/>
      <c r="I1272" s="56"/>
      <c r="J1272" s="55"/>
      <c r="K1272" s="55"/>
      <c r="L1272" s="55"/>
      <c r="M1272" s="56"/>
    </row>
    <row r="1273" spans="1:13" ht="12.75" x14ac:dyDescent="0.2">
      <c r="A1273" s="56"/>
      <c r="B1273" s="56"/>
      <c r="C1273" s="56"/>
      <c r="D1273" s="56"/>
      <c r="E1273" s="56"/>
      <c r="F1273" s="56"/>
      <c r="G1273" s="56"/>
      <c r="H1273" s="56"/>
      <c r="I1273" s="56"/>
      <c r="J1273" s="55"/>
      <c r="K1273" s="55"/>
      <c r="L1273" s="55"/>
      <c r="M1273" s="56"/>
    </row>
    <row r="1274" spans="1:13" ht="12.75" x14ac:dyDescent="0.2">
      <c r="A1274" s="56"/>
      <c r="B1274" s="56"/>
      <c r="C1274" s="56"/>
      <c r="D1274" s="56"/>
      <c r="E1274" s="56"/>
      <c r="F1274" s="56"/>
      <c r="G1274" s="56"/>
      <c r="H1274" s="56"/>
      <c r="I1274" s="56"/>
      <c r="J1274" s="55"/>
      <c r="K1274" s="55"/>
      <c r="L1274" s="55"/>
      <c r="M1274" s="56"/>
    </row>
    <row r="1275" spans="1:13" ht="12.75" x14ac:dyDescent="0.2">
      <c r="A1275" s="56"/>
      <c r="B1275" s="56"/>
      <c r="C1275" s="56"/>
      <c r="D1275" s="56"/>
      <c r="E1275" s="56"/>
      <c r="F1275" s="56"/>
      <c r="G1275" s="56"/>
      <c r="H1275" s="56"/>
      <c r="I1275" s="56"/>
      <c r="J1275" s="55"/>
      <c r="K1275" s="55"/>
      <c r="L1275" s="55"/>
      <c r="M1275" s="56"/>
    </row>
    <row r="1276" spans="1:13" ht="12.75" x14ac:dyDescent="0.2">
      <c r="A1276" s="56"/>
      <c r="B1276" s="56"/>
      <c r="C1276" s="56"/>
      <c r="D1276" s="56"/>
      <c r="E1276" s="56"/>
      <c r="F1276" s="56"/>
      <c r="G1276" s="56"/>
      <c r="H1276" s="56"/>
      <c r="I1276" s="56"/>
      <c r="J1276" s="55"/>
      <c r="K1276" s="55"/>
      <c r="L1276" s="55"/>
      <c r="M1276" s="56"/>
    </row>
    <row r="1277" spans="1:13" ht="12.75" x14ac:dyDescent="0.2">
      <c r="A1277" s="56"/>
      <c r="B1277" s="56"/>
      <c r="C1277" s="56"/>
      <c r="D1277" s="56"/>
      <c r="E1277" s="56"/>
      <c r="F1277" s="56"/>
      <c r="G1277" s="56"/>
      <c r="H1277" s="56"/>
      <c r="I1277" s="56"/>
      <c r="J1277" s="55"/>
      <c r="K1277" s="55"/>
      <c r="L1277" s="55"/>
      <c r="M1277" s="56"/>
    </row>
    <row r="1278" spans="1:13" ht="12.75" x14ac:dyDescent="0.2">
      <c r="A1278" s="56"/>
      <c r="B1278" s="56"/>
      <c r="C1278" s="56"/>
      <c r="D1278" s="56"/>
      <c r="E1278" s="56"/>
      <c r="F1278" s="56"/>
      <c r="G1278" s="56"/>
      <c r="H1278" s="56"/>
      <c r="I1278" s="56"/>
      <c r="J1278" s="55"/>
      <c r="K1278" s="55"/>
      <c r="L1278" s="55"/>
      <c r="M1278" s="56"/>
    </row>
    <row r="1279" spans="1:13" ht="12.75" x14ac:dyDescent="0.2">
      <c r="A1279" s="56"/>
      <c r="B1279" s="56"/>
      <c r="C1279" s="56"/>
      <c r="D1279" s="56"/>
      <c r="E1279" s="56"/>
      <c r="F1279" s="56"/>
      <c r="G1279" s="56"/>
      <c r="H1279" s="56"/>
      <c r="I1279" s="56"/>
      <c r="J1279" s="55"/>
      <c r="K1279" s="55"/>
      <c r="L1279" s="55"/>
      <c r="M1279" s="56"/>
    </row>
    <row r="1280" spans="1:13" ht="12.75" x14ac:dyDescent="0.2">
      <c r="A1280" s="56"/>
      <c r="B1280" s="56"/>
      <c r="C1280" s="56"/>
      <c r="D1280" s="56"/>
      <c r="E1280" s="56"/>
      <c r="F1280" s="56"/>
      <c r="G1280" s="56"/>
      <c r="H1280" s="56"/>
      <c r="I1280" s="56"/>
      <c r="J1280" s="55"/>
      <c r="K1280" s="55"/>
      <c r="L1280" s="55"/>
      <c r="M1280" s="56"/>
    </row>
    <row r="1281" spans="1:13" ht="12.75" x14ac:dyDescent="0.2">
      <c r="A1281" s="56"/>
      <c r="B1281" s="56"/>
      <c r="C1281" s="56"/>
      <c r="D1281" s="56"/>
      <c r="E1281" s="56"/>
      <c r="F1281" s="56"/>
      <c r="G1281" s="56"/>
      <c r="H1281" s="56"/>
      <c r="I1281" s="56"/>
      <c r="J1281" s="55"/>
      <c r="K1281" s="55"/>
      <c r="L1281" s="55"/>
      <c r="M1281" s="56"/>
    </row>
    <row r="1282" spans="1:13" ht="12.75" x14ac:dyDescent="0.2">
      <c r="A1282" s="56"/>
      <c r="B1282" s="56"/>
      <c r="C1282" s="56"/>
      <c r="D1282" s="56"/>
      <c r="E1282" s="56"/>
      <c r="F1282" s="56"/>
      <c r="G1282" s="56"/>
      <c r="H1282" s="56"/>
      <c r="I1282" s="56"/>
      <c r="J1282" s="55"/>
      <c r="K1282" s="55"/>
      <c r="L1282" s="55"/>
      <c r="M1282" s="56"/>
    </row>
    <row r="1283" spans="1:13" ht="12.75" x14ac:dyDescent="0.2">
      <c r="A1283" s="56"/>
      <c r="B1283" s="56"/>
      <c r="C1283" s="56"/>
      <c r="D1283" s="56"/>
      <c r="E1283" s="56"/>
      <c r="F1283" s="56"/>
      <c r="G1283" s="56"/>
      <c r="H1283" s="56"/>
      <c r="I1283" s="56"/>
      <c r="J1283" s="55"/>
      <c r="K1283" s="55"/>
      <c r="L1283" s="55"/>
      <c r="M1283" s="56"/>
    </row>
    <row r="1284" spans="1:13" ht="12.75" x14ac:dyDescent="0.2">
      <c r="A1284" s="56"/>
      <c r="B1284" s="56"/>
      <c r="C1284" s="56"/>
      <c r="D1284" s="56"/>
      <c r="E1284" s="56"/>
      <c r="F1284" s="56"/>
      <c r="G1284" s="56"/>
      <c r="H1284" s="56"/>
      <c r="I1284" s="56"/>
      <c r="J1284" s="55"/>
      <c r="K1284" s="55"/>
      <c r="L1284" s="55"/>
      <c r="M1284" s="56"/>
    </row>
    <row r="1285" spans="1:13" ht="12.75" x14ac:dyDescent="0.2">
      <c r="A1285" s="56"/>
      <c r="B1285" s="56"/>
      <c r="C1285" s="56"/>
      <c r="D1285" s="56"/>
      <c r="E1285" s="56"/>
      <c r="F1285" s="56"/>
      <c r="G1285" s="56"/>
      <c r="H1285" s="56"/>
      <c r="I1285" s="56"/>
      <c r="J1285" s="55"/>
      <c r="K1285" s="55"/>
      <c r="L1285" s="55"/>
      <c r="M1285" s="56"/>
    </row>
    <row r="1286" spans="1:13" ht="12.75" x14ac:dyDescent="0.2">
      <c r="A1286" s="56"/>
      <c r="B1286" s="56"/>
      <c r="C1286" s="56"/>
      <c r="D1286" s="56"/>
      <c r="E1286" s="56"/>
      <c r="F1286" s="56"/>
      <c r="G1286" s="56"/>
      <c r="H1286" s="56"/>
      <c r="I1286" s="56"/>
      <c r="J1286" s="55"/>
      <c r="K1286" s="55"/>
      <c r="L1286" s="55"/>
      <c r="M1286" s="56"/>
    </row>
    <row r="1287" spans="1:13" ht="12.75" x14ac:dyDescent="0.2">
      <c r="A1287" s="56"/>
      <c r="B1287" s="56"/>
      <c r="C1287" s="56"/>
      <c r="D1287" s="56"/>
      <c r="E1287" s="56"/>
      <c r="F1287" s="56"/>
      <c r="G1287" s="56"/>
      <c r="H1287" s="56"/>
      <c r="I1287" s="56"/>
      <c r="J1287" s="55"/>
      <c r="K1287" s="55"/>
      <c r="L1287" s="55"/>
      <c r="M1287" s="56"/>
    </row>
    <row r="1288" spans="1:13" ht="12.75" x14ac:dyDescent="0.2">
      <c r="A1288" s="56"/>
      <c r="B1288" s="56"/>
      <c r="C1288" s="56"/>
      <c r="D1288" s="56"/>
      <c r="E1288" s="56"/>
      <c r="F1288" s="56"/>
      <c r="G1288" s="56"/>
      <c r="H1288" s="56"/>
      <c r="I1288" s="56"/>
      <c r="J1288" s="55"/>
      <c r="K1288" s="55"/>
      <c r="L1288" s="55"/>
      <c r="M1288" s="56"/>
    </row>
    <row r="1289" spans="1:13" ht="12.75" x14ac:dyDescent="0.2">
      <c r="A1289" s="56"/>
      <c r="B1289" s="56"/>
      <c r="C1289" s="56"/>
      <c r="D1289" s="56"/>
      <c r="E1289" s="56"/>
      <c r="F1289" s="56"/>
      <c r="G1289" s="56"/>
      <c r="H1289" s="56"/>
      <c r="I1289" s="56"/>
      <c r="J1289" s="55"/>
      <c r="K1289" s="55"/>
      <c r="L1289" s="55"/>
      <c r="M1289" s="56"/>
    </row>
    <row r="1290" spans="1:13" ht="12.75" x14ac:dyDescent="0.2">
      <c r="A1290" s="56"/>
      <c r="B1290" s="56"/>
      <c r="C1290" s="56"/>
      <c r="D1290" s="56"/>
      <c r="E1290" s="56"/>
      <c r="F1290" s="56"/>
      <c r="G1290" s="56"/>
      <c r="H1290" s="56"/>
      <c r="I1290" s="56"/>
      <c r="J1290" s="55"/>
      <c r="K1290" s="55"/>
      <c r="L1290" s="55"/>
      <c r="M1290" s="56"/>
    </row>
    <row r="1291" spans="1:13" ht="12.75" x14ac:dyDescent="0.2">
      <c r="A1291" s="56"/>
      <c r="B1291" s="56"/>
      <c r="C1291" s="56"/>
      <c r="D1291" s="56"/>
      <c r="E1291" s="56"/>
      <c r="F1291" s="56"/>
      <c r="G1291" s="56"/>
      <c r="H1291" s="56"/>
      <c r="I1291" s="56"/>
      <c r="J1291" s="55"/>
      <c r="K1291" s="55"/>
      <c r="L1291" s="55"/>
      <c r="M1291" s="56"/>
    </row>
    <row r="1292" spans="1:13" ht="12.75" x14ac:dyDescent="0.2">
      <c r="A1292" s="56"/>
      <c r="B1292" s="56"/>
      <c r="C1292" s="56"/>
      <c r="D1292" s="56"/>
      <c r="E1292" s="56"/>
      <c r="F1292" s="56"/>
      <c r="G1292" s="56"/>
      <c r="H1292" s="56"/>
      <c r="I1292" s="56"/>
      <c r="J1292" s="55"/>
      <c r="K1292" s="55"/>
      <c r="L1292" s="55"/>
      <c r="M1292" s="56"/>
    </row>
    <row r="1293" spans="1:13" ht="12.75" x14ac:dyDescent="0.2">
      <c r="A1293" s="56"/>
      <c r="B1293" s="56"/>
      <c r="C1293" s="56"/>
      <c r="D1293" s="56"/>
      <c r="E1293" s="56"/>
      <c r="F1293" s="56"/>
      <c r="G1293" s="56"/>
      <c r="H1293" s="56"/>
      <c r="I1293" s="56"/>
      <c r="J1293" s="55"/>
      <c r="K1293" s="55"/>
      <c r="L1293" s="55"/>
      <c r="M1293" s="56"/>
    </row>
    <row r="1294" spans="1:13" ht="12.75" x14ac:dyDescent="0.2">
      <c r="A1294" s="56"/>
      <c r="B1294" s="56"/>
      <c r="C1294" s="56"/>
      <c r="D1294" s="56"/>
      <c r="E1294" s="56"/>
      <c r="F1294" s="56"/>
      <c r="G1294" s="56"/>
      <c r="H1294" s="56"/>
      <c r="I1294" s="56"/>
      <c r="J1294" s="55"/>
      <c r="K1294" s="55"/>
      <c r="L1294" s="55"/>
      <c r="M1294" s="56"/>
    </row>
    <row r="1295" spans="1:13" ht="12.75" x14ac:dyDescent="0.2">
      <c r="A1295" s="56"/>
      <c r="B1295" s="56"/>
      <c r="C1295" s="56"/>
      <c r="D1295" s="56"/>
      <c r="E1295" s="56"/>
      <c r="F1295" s="56"/>
      <c r="G1295" s="56"/>
      <c r="H1295" s="56"/>
      <c r="I1295" s="56"/>
      <c r="J1295" s="55"/>
      <c r="K1295" s="55"/>
      <c r="L1295" s="55"/>
      <c r="M1295" s="56"/>
    </row>
    <row r="1296" spans="1:13" ht="12.75" x14ac:dyDescent="0.2">
      <c r="A1296" s="56"/>
      <c r="B1296" s="56"/>
      <c r="C1296" s="56"/>
      <c r="D1296" s="56"/>
      <c r="E1296" s="56"/>
      <c r="F1296" s="56"/>
      <c r="G1296" s="56"/>
      <c r="H1296" s="56"/>
      <c r="I1296" s="56"/>
      <c r="J1296" s="55"/>
      <c r="K1296" s="55"/>
      <c r="L1296" s="55"/>
      <c r="M1296" s="56"/>
    </row>
    <row r="1297" spans="1:13" ht="12.75" x14ac:dyDescent="0.2">
      <c r="A1297" s="56"/>
      <c r="B1297" s="56"/>
      <c r="C1297" s="56"/>
      <c r="D1297" s="56"/>
      <c r="E1297" s="56"/>
      <c r="F1297" s="56"/>
      <c r="G1297" s="56"/>
      <c r="H1297" s="56"/>
      <c r="I1297" s="56"/>
      <c r="J1297" s="55"/>
      <c r="K1297" s="55"/>
      <c r="L1297" s="55"/>
      <c r="M1297" s="56"/>
    </row>
    <row r="1298" spans="1:13" ht="12.75" x14ac:dyDescent="0.2">
      <c r="A1298" s="56"/>
      <c r="B1298" s="56"/>
      <c r="C1298" s="56"/>
      <c r="D1298" s="56"/>
      <c r="E1298" s="56"/>
      <c r="F1298" s="56"/>
      <c r="G1298" s="56"/>
      <c r="H1298" s="56"/>
      <c r="I1298" s="56"/>
      <c r="J1298" s="55"/>
      <c r="K1298" s="55"/>
      <c r="L1298" s="55"/>
      <c r="M1298" s="56"/>
    </row>
    <row r="1299" spans="1:13" ht="12.75" x14ac:dyDescent="0.2">
      <c r="A1299" s="56"/>
      <c r="B1299" s="56"/>
      <c r="C1299" s="56"/>
      <c r="D1299" s="56"/>
      <c r="E1299" s="56"/>
      <c r="F1299" s="56"/>
      <c r="G1299" s="56"/>
      <c r="H1299" s="56"/>
      <c r="I1299" s="56"/>
      <c r="J1299" s="55"/>
      <c r="K1299" s="55"/>
      <c r="L1299" s="55"/>
      <c r="M1299" s="56"/>
    </row>
    <row r="1300" spans="1:13" ht="12.75" x14ac:dyDescent="0.2">
      <c r="A1300" s="56"/>
      <c r="B1300" s="56"/>
      <c r="C1300" s="56"/>
      <c r="D1300" s="56"/>
      <c r="E1300" s="56"/>
      <c r="F1300" s="56"/>
      <c r="G1300" s="56"/>
      <c r="H1300" s="56"/>
      <c r="I1300" s="56"/>
      <c r="J1300" s="55"/>
      <c r="K1300" s="55"/>
      <c r="L1300" s="55"/>
      <c r="M1300" s="56"/>
    </row>
    <row r="1301" spans="1:13" ht="12.75" x14ac:dyDescent="0.2">
      <c r="A1301" s="56"/>
      <c r="B1301" s="56"/>
      <c r="C1301" s="56"/>
      <c r="D1301" s="56"/>
      <c r="E1301" s="56"/>
      <c r="F1301" s="56"/>
      <c r="G1301" s="56"/>
      <c r="H1301" s="56"/>
      <c r="I1301" s="56"/>
      <c r="J1301" s="55"/>
      <c r="K1301" s="55"/>
      <c r="L1301" s="55"/>
      <c r="M1301" s="56"/>
    </row>
    <row r="1302" spans="1:13" ht="12.75" x14ac:dyDescent="0.2">
      <c r="A1302" s="56"/>
      <c r="B1302" s="56"/>
      <c r="C1302" s="56"/>
      <c r="D1302" s="56"/>
      <c r="E1302" s="56"/>
      <c r="F1302" s="56"/>
      <c r="G1302" s="56"/>
      <c r="H1302" s="56"/>
      <c r="I1302" s="56"/>
      <c r="J1302" s="55"/>
      <c r="K1302" s="55"/>
      <c r="L1302" s="55"/>
      <c r="M1302" s="56"/>
    </row>
    <row r="1303" spans="1:13" ht="12.75" x14ac:dyDescent="0.2">
      <c r="A1303" s="56"/>
      <c r="B1303" s="56"/>
      <c r="C1303" s="56"/>
      <c r="D1303" s="56"/>
      <c r="E1303" s="56"/>
      <c r="F1303" s="56"/>
      <c r="G1303" s="56"/>
      <c r="H1303" s="56"/>
      <c r="I1303" s="56"/>
      <c r="J1303" s="55"/>
      <c r="K1303" s="55"/>
      <c r="L1303" s="55"/>
      <c r="M1303" s="56"/>
    </row>
    <row r="1304" spans="1:13" ht="12.75" x14ac:dyDescent="0.2">
      <c r="A1304" s="56"/>
      <c r="B1304" s="56"/>
      <c r="C1304" s="56"/>
      <c r="D1304" s="56"/>
      <c r="E1304" s="56"/>
      <c r="F1304" s="56"/>
      <c r="G1304" s="56"/>
      <c r="H1304" s="56"/>
      <c r="I1304" s="56"/>
      <c r="J1304" s="55"/>
      <c r="K1304" s="55"/>
      <c r="L1304" s="55"/>
      <c r="M1304" s="56"/>
    </row>
    <row r="1305" spans="1:13" ht="12.75" x14ac:dyDescent="0.2">
      <c r="A1305" s="56"/>
      <c r="B1305" s="56"/>
      <c r="C1305" s="56"/>
      <c r="D1305" s="56"/>
      <c r="E1305" s="56"/>
      <c r="F1305" s="56"/>
      <c r="G1305" s="56"/>
      <c r="H1305" s="56"/>
      <c r="I1305" s="56"/>
      <c r="J1305" s="55"/>
      <c r="K1305" s="55"/>
      <c r="L1305" s="55"/>
      <c r="M1305" s="56"/>
    </row>
    <row r="1306" spans="1:13" ht="12.75" x14ac:dyDescent="0.2">
      <c r="A1306" s="56"/>
      <c r="B1306" s="56"/>
      <c r="C1306" s="56"/>
      <c r="D1306" s="56"/>
      <c r="E1306" s="56"/>
      <c r="F1306" s="56"/>
      <c r="G1306" s="56"/>
      <c r="H1306" s="56"/>
      <c r="I1306" s="56"/>
      <c r="J1306" s="55"/>
      <c r="K1306" s="55"/>
      <c r="L1306" s="55"/>
      <c r="M1306" s="56"/>
    </row>
    <row r="1307" spans="1:13" ht="12.75" x14ac:dyDescent="0.2">
      <c r="A1307" s="56"/>
      <c r="B1307" s="56"/>
      <c r="C1307" s="56"/>
      <c r="D1307" s="56"/>
      <c r="E1307" s="56"/>
      <c r="F1307" s="56"/>
      <c r="G1307" s="56"/>
      <c r="H1307" s="56"/>
      <c r="I1307" s="56"/>
      <c r="J1307" s="55"/>
      <c r="K1307" s="55"/>
      <c r="L1307" s="55"/>
      <c r="M1307" s="56"/>
    </row>
    <row r="1308" spans="1:13" ht="12.75" x14ac:dyDescent="0.2">
      <c r="A1308" s="56"/>
      <c r="B1308" s="56"/>
      <c r="C1308" s="56"/>
      <c r="D1308" s="56"/>
      <c r="E1308" s="56"/>
      <c r="F1308" s="56"/>
      <c r="G1308" s="56"/>
      <c r="H1308" s="56"/>
      <c r="I1308" s="56"/>
      <c r="J1308" s="55"/>
      <c r="K1308" s="55"/>
      <c r="L1308" s="55"/>
      <c r="M1308" s="56"/>
    </row>
    <row r="1309" spans="1:13" ht="12.75" x14ac:dyDescent="0.2">
      <c r="A1309" s="56"/>
      <c r="B1309" s="56"/>
      <c r="C1309" s="56"/>
      <c r="D1309" s="56"/>
      <c r="E1309" s="56"/>
      <c r="F1309" s="56"/>
      <c r="G1309" s="56"/>
      <c r="H1309" s="56"/>
      <c r="I1309" s="56"/>
      <c r="J1309" s="55"/>
      <c r="K1309" s="55"/>
      <c r="L1309" s="55"/>
      <c r="M1309" s="56"/>
    </row>
    <row r="1310" spans="1:13" ht="12.75" x14ac:dyDescent="0.2">
      <c r="A1310" s="56"/>
      <c r="B1310" s="56"/>
      <c r="C1310" s="56"/>
      <c r="D1310" s="56"/>
      <c r="E1310" s="56"/>
      <c r="F1310" s="56"/>
      <c r="G1310" s="56"/>
      <c r="H1310" s="56"/>
      <c r="I1310" s="56"/>
      <c r="J1310" s="55"/>
      <c r="K1310" s="55"/>
      <c r="L1310" s="55"/>
      <c r="M1310" s="56"/>
    </row>
    <row r="1311" spans="1:13" ht="12.75" x14ac:dyDescent="0.2">
      <c r="A1311" s="56"/>
      <c r="B1311" s="56"/>
      <c r="C1311" s="56"/>
      <c r="D1311" s="56"/>
      <c r="E1311" s="56"/>
      <c r="F1311" s="56"/>
      <c r="G1311" s="56"/>
      <c r="H1311" s="56"/>
      <c r="I1311" s="56"/>
      <c r="J1311" s="55"/>
      <c r="K1311" s="55"/>
      <c r="L1311" s="55"/>
      <c r="M1311" s="56"/>
    </row>
    <row r="1312" spans="1:13" ht="12.75" x14ac:dyDescent="0.2">
      <c r="A1312" s="56"/>
      <c r="B1312" s="56"/>
      <c r="C1312" s="56"/>
      <c r="D1312" s="56"/>
      <c r="E1312" s="56"/>
      <c r="F1312" s="56"/>
      <c r="G1312" s="56"/>
      <c r="H1312" s="56"/>
      <c r="I1312" s="56"/>
      <c r="J1312" s="55"/>
      <c r="K1312" s="55"/>
      <c r="L1312" s="55"/>
      <c r="M1312" s="56"/>
    </row>
    <row r="1313" spans="1:13" ht="12.75" x14ac:dyDescent="0.2">
      <c r="A1313" s="56"/>
      <c r="B1313" s="56"/>
      <c r="C1313" s="56"/>
      <c r="D1313" s="56"/>
      <c r="E1313" s="56"/>
      <c r="F1313" s="56"/>
      <c r="G1313" s="56"/>
      <c r="H1313" s="56"/>
      <c r="I1313" s="56"/>
      <c r="J1313" s="55"/>
      <c r="K1313" s="55"/>
      <c r="L1313" s="55"/>
      <c r="M1313" s="56"/>
    </row>
    <row r="1314" spans="1:13" ht="12.75" x14ac:dyDescent="0.2">
      <c r="A1314" s="56"/>
      <c r="B1314" s="56"/>
      <c r="C1314" s="56"/>
      <c r="D1314" s="56"/>
      <c r="E1314" s="56"/>
      <c r="F1314" s="56"/>
      <c r="G1314" s="56"/>
      <c r="H1314" s="56"/>
      <c r="I1314" s="56"/>
      <c r="J1314" s="55"/>
      <c r="K1314" s="55"/>
      <c r="L1314" s="55"/>
      <c r="M1314" s="56"/>
    </row>
    <row r="1315" spans="1:13" ht="12.75" x14ac:dyDescent="0.2">
      <c r="A1315" s="56"/>
      <c r="B1315" s="56"/>
      <c r="C1315" s="56"/>
      <c r="D1315" s="56"/>
      <c r="E1315" s="56"/>
      <c r="F1315" s="56"/>
      <c r="G1315" s="56"/>
      <c r="H1315" s="56"/>
      <c r="I1315" s="56"/>
      <c r="J1315" s="55"/>
      <c r="K1315" s="55"/>
      <c r="L1315" s="55"/>
      <c r="M1315" s="56"/>
    </row>
    <row r="1316" spans="1:13" ht="12.75" x14ac:dyDescent="0.2">
      <c r="A1316" s="56"/>
      <c r="B1316" s="56"/>
      <c r="C1316" s="56"/>
      <c r="D1316" s="56"/>
      <c r="E1316" s="56"/>
      <c r="F1316" s="56"/>
      <c r="G1316" s="56"/>
      <c r="H1316" s="56"/>
      <c r="I1316" s="56"/>
      <c r="J1316" s="55"/>
      <c r="K1316" s="55"/>
      <c r="L1316" s="55"/>
      <c r="M1316" s="56"/>
    </row>
    <row r="1317" spans="1:13" ht="12.75" x14ac:dyDescent="0.2">
      <c r="A1317" s="56"/>
      <c r="B1317" s="56"/>
      <c r="C1317" s="56"/>
      <c r="D1317" s="56"/>
      <c r="E1317" s="56"/>
      <c r="F1317" s="56"/>
      <c r="G1317" s="56"/>
      <c r="H1317" s="56"/>
      <c r="I1317" s="56"/>
      <c r="J1317" s="55"/>
      <c r="K1317" s="55"/>
      <c r="L1317" s="55"/>
      <c r="M1317" s="56"/>
    </row>
    <row r="1318" spans="1:13" ht="12.75" x14ac:dyDescent="0.2">
      <c r="A1318" s="56"/>
      <c r="B1318" s="56"/>
      <c r="C1318" s="56"/>
      <c r="D1318" s="56"/>
      <c r="E1318" s="56"/>
      <c r="F1318" s="56"/>
      <c r="G1318" s="56"/>
      <c r="H1318" s="56"/>
      <c r="I1318" s="56"/>
      <c r="J1318" s="55"/>
      <c r="K1318" s="55"/>
      <c r="L1318" s="55"/>
      <c r="M1318" s="56"/>
    </row>
    <row r="1319" spans="1:13" ht="12.75" x14ac:dyDescent="0.2">
      <c r="A1319" s="56"/>
      <c r="B1319" s="56"/>
      <c r="C1319" s="56"/>
      <c r="D1319" s="56"/>
      <c r="E1319" s="56"/>
      <c r="F1319" s="56"/>
      <c r="G1319" s="56"/>
      <c r="H1319" s="56"/>
      <c r="I1319" s="56"/>
      <c r="J1319" s="55"/>
      <c r="K1319" s="55"/>
      <c r="L1319" s="55"/>
      <c r="M1319" s="56"/>
    </row>
    <row r="1320" spans="1:13" ht="12.75" x14ac:dyDescent="0.2">
      <c r="A1320" s="56"/>
      <c r="B1320" s="56"/>
      <c r="C1320" s="56"/>
      <c r="D1320" s="56"/>
      <c r="E1320" s="56"/>
      <c r="F1320" s="56"/>
      <c r="G1320" s="56"/>
      <c r="H1320" s="56"/>
      <c r="I1320" s="56"/>
      <c r="J1320" s="55"/>
      <c r="K1320" s="55"/>
      <c r="L1320" s="55"/>
      <c r="M1320" s="56"/>
    </row>
    <row r="1321" spans="1:13" ht="12.75" x14ac:dyDescent="0.2">
      <c r="A1321" s="56"/>
      <c r="B1321" s="56"/>
      <c r="C1321" s="56"/>
      <c r="D1321" s="56"/>
      <c r="E1321" s="56"/>
      <c r="F1321" s="56"/>
      <c r="G1321" s="56"/>
      <c r="H1321" s="56"/>
      <c r="I1321" s="56"/>
      <c r="J1321" s="55"/>
      <c r="K1321" s="55"/>
      <c r="L1321" s="55"/>
      <c r="M1321" s="56"/>
    </row>
    <row r="1322" spans="1:13" ht="12.75" x14ac:dyDescent="0.2">
      <c r="A1322" s="56"/>
      <c r="B1322" s="56"/>
      <c r="C1322" s="56"/>
      <c r="D1322" s="56"/>
      <c r="E1322" s="56"/>
      <c r="F1322" s="56"/>
      <c r="G1322" s="56"/>
      <c r="H1322" s="56"/>
      <c r="I1322" s="56"/>
      <c r="J1322" s="55"/>
      <c r="K1322" s="55"/>
      <c r="L1322" s="55"/>
      <c r="M1322" s="56"/>
    </row>
    <row r="1323" spans="1:13" ht="12.75" x14ac:dyDescent="0.2">
      <c r="A1323" s="56"/>
      <c r="B1323" s="56"/>
      <c r="C1323" s="56"/>
      <c r="D1323" s="56"/>
      <c r="E1323" s="56"/>
      <c r="F1323" s="56"/>
      <c r="G1323" s="56"/>
      <c r="H1323" s="56"/>
      <c r="I1323" s="56"/>
      <c r="J1323" s="55"/>
      <c r="K1323" s="55"/>
      <c r="L1323" s="55"/>
      <c r="M1323" s="56"/>
    </row>
    <row r="1324" spans="1:13" ht="12.75" x14ac:dyDescent="0.2">
      <c r="A1324" s="56"/>
      <c r="B1324" s="56"/>
      <c r="C1324" s="56"/>
      <c r="D1324" s="56"/>
      <c r="E1324" s="56"/>
      <c r="F1324" s="56"/>
      <c r="G1324" s="56"/>
      <c r="H1324" s="56"/>
      <c r="I1324" s="56"/>
      <c r="J1324" s="55"/>
      <c r="K1324" s="55"/>
      <c r="L1324" s="55"/>
      <c r="M1324" s="56"/>
    </row>
    <row r="1325" spans="1:13" ht="12.75" x14ac:dyDescent="0.2">
      <c r="A1325" s="56"/>
      <c r="B1325" s="56"/>
      <c r="C1325" s="56"/>
      <c r="D1325" s="56"/>
      <c r="E1325" s="56"/>
      <c r="F1325" s="56"/>
      <c r="G1325" s="56"/>
      <c r="H1325" s="56"/>
      <c r="I1325" s="56"/>
      <c r="J1325" s="55"/>
      <c r="K1325" s="55"/>
      <c r="L1325" s="55"/>
      <c r="M1325" s="56"/>
    </row>
    <row r="1326" spans="1:13" ht="12.75" x14ac:dyDescent="0.2">
      <c r="A1326" s="56"/>
      <c r="B1326" s="56"/>
      <c r="C1326" s="56"/>
      <c r="D1326" s="56"/>
      <c r="E1326" s="56"/>
      <c r="F1326" s="56"/>
      <c r="G1326" s="56"/>
      <c r="H1326" s="56"/>
      <c r="I1326" s="56"/>
      <c r="J1326" s="55"/>
      <c r="K1326" s="55"/>
      <c r="L1326" s="55"/>
      <c r="M1326" s="56"/>
    </row>
    <row r="1327" spans="1:13" ht="12.75" x14ac:dyDescent="0.2">
      <c r="A1327" s="56"/>
      <c r="B1327" s="56"/>
      <c r="C1327" s="56"/>
      <c r="D1327" s="56"/>
      <c r="E1327" s="56"/>
      <c r="F1327" s="56"/>
      <c r="G1327" s="56"/>
      <c r="H1327" s="56"/>
      <c r="I1327" s="56"/>
      <c r="J1327" s="55"/>
      <c r="K1327" s="55"/>
      <c r="L1327" s="55"/>
      <c r="M1327" s="56"/>
    </row>
    <row r="1328" spans="1:13" ht="12.75" x14ac:dyDescent="0.2">
      <c r="A1328" s="56"/>
      <c r="B1328" s="56"/>
      <c r="C1328" s="56"/>
      <c r="D1328" s="56"/>
      <c r="E1328" s="56"/>
      <c r="F1328" s="56"/>
      <c r="G1328" s="56"/>
      <c r="H1328" s="56"/>
      <c r="I1328" s="56"/>
      <c r="J1328" s="55"/>
      <c r="K1328" s="55"/>
      <c r="L1328" s="55"/>
      <c r="M1328" s="56"/>
    </row>
    <row r="1329" spans="1:13" ht="12.75" x14ac:dyDescent="0.2">
      <c r="A1329" s="56"/>
      <c r="B1329" s="56"/>
      <c r="C1329" s="56"/>
      <c r="D1329" s="56"/>
      <c r="E1329" s="56"/>
      <c r="F1329" s="56"/>
      <c r="G1329" s="56"/>
      <c r="H1329" s="56"/>
      <c r="I1329" s="56"/>
      <c r="J1329" s="55"/>
      <c r="K1329" s="55"/>
      <c r="L1329" s="55"/>
      <c r="M1329" s="56"/>
    </row>
    <row r="1330" spans="1:13" ht="12.75" x14ac:dyDescent="0.2">
      <c r="A1330" s="56"/>
      <c r="B1330" s="56"/>
      <c r="C1330" s="56"/>
      <c r="D1330" s="56"/>
      <c r="E1330" s="56"/>
      <c r="F1330" s="56"/>
      <c r="G1330" s="56"/>
      <c r="H1330" s="56"/>
      <c r="I1330" s="56"/>
      <c r="J1330" s="55"/>
      <c r="K1330" s="55"/>
      <c r="L1330" s="55"/>
      <c r="M1330" s="56"/>
    </row>
    <row r="1331" spans="1:13" ht="12.75" x14ac:dyDescent="0.2">
      <c r="A1331" s="56"/>
      <c r="B1331" s="56"/>
      <c r="C1331" s="56"/>
      <c r="D1331" s="56"/>
      <c r="E1331" s="56"/>
      <c r="F1331" s="56"/>
      <c r="G1331" s="56"/>
      <c r="H1331" s="56"/>
      <c r="I1331" s="56"/>
      <c r="J1331" s="55"/>
      <c r="K1331" s="55"/>
      <c r="L1331" s="55"/>
      <c r="M1331" s="56"/>
    </row>
    <row r="1332" spans="1:13" ht="12.75" x14ac:dyDescent="0.2">
      <c r="A1332" s="56"/>
      <c r="B1332" s="56"/>
      <c r="C1332" s="56"/>
      <c r="D1332" s="56"/>
      <c r="E1332" s="56"/>
      <c r="F1332" s="56"/>
      <c r="G1332" s="56"/>
      <c r="H1332" s="56"/>
      <c r="I1332" s="56"/>
      <c r="J1332" s="55"/>
      <c r="K1332" s="55"/>
      <c r="L1332" s="55"/>
      <c r="M1332" s="56"/>
    </row>
    <row r="1333" spans="1:13" ht="12.75" x14ac:dyDescent="0.2">
      <c r="A1333" s="56"/>
      <c r="B1333" s="56"/>
      <c r="C1333" s="56"/>
      <c r="D1333" s="56"/>
      <c r="E1333" s="56"/>
      <c r="F1333" s="56"/>
      <c r="G1333" s="56"/>
      <c r="H1333" s="56"/>
      <c r="I1333" s="56"/>
      <c r="J1333" s="55"/>
      <c r="K1333" s="55"/>
      <c r="L1333" s="55"/>
      <c r="M1333" s="56"/>
    </row>
    <row r="1334" spans="1:13" ht="12.75" x14ac:dyDescent="0.2">
      <c r="A1334" s="56"/>
      <c r="B1334" s="56"/>
      <c r="C1334" s="56"/>
      <c r="D1334" s="56"/>
      <c r="E1334" s="56"/>
      <c r="F1334" s="56"/>
      <c r="G1334" s="56"/>
      <c r="H1334" s="56"/>
      <c r="I1334" s="56"/>
      <c r="J1334" s="55"/>
      <c r="K1334" s="55"/>
      <c r="L1334" s="55"/>
      <c r="M1334" s="56"/>
    </row>
    <row r="1335" spans="1:13" ht="12.75" x14ac:dyDescent="0.2">
      <c r="A1335" s="56"/>
      <c r="B1335" s="56"/>
      <c r="C1335" s="56"/>
      <c r="D1335" s="56"/>
      <c r="E1335" s="56"/>
      <c r="F1335" s="56"/>
      <c r="G1335" s="56"/>
      <c r="H1335" s="56"/>
      <c r="I1335" s="56"/>
      <c r="J1335" s="55"/>
      <c r="K1335" s="55"/>
      <c r="L1335" s="55"/>
      <c r="M1335" s="56"/>
    </row>
    <row r="1336" spans="1:13" ht="12.75" x14ac:dyDescent="0.2">
      <c r="A1336" s="56"/>
      <c r="B1336" s="56"/>
      <c r="C1336" s="56"/>
      <c r="D1336" s="56"/>
      <c r="E1336" s="56"/>
      <c r="F1336" s="56"/>
      <c r="G1336" s="56"/>
      <c r="H1336" s="56"/>
      <c r="I1336" s="56"/>
      <c r="J1336" s="55"/>
      <c r="K1336" s="55"/>
      <c r="L1336" s="55"/>
      <c r="M1336" s="56"/>
    </row>
    <row r="1337" spans="1:13" ht="12.75" x14ac:dyDescent="0.2">
      <c r="A1337" s="56"/>
      <c r="B1337" s="56"/>
      <c r="C1337" s="56"/>
      <c r="D1337" s="56"/>
      <c r="E1337" s="56"/>
      <c r="F1337" s="56"/>
      <c r="G1337" s="56"/>
      <c r="H1337" s="56"/>
      <c r="I1337" s="56"/>
      <c r="J1337" s="55"/>
      <c r="K1337" s="55"/>
      <c r="L1337" s="55"/>
      <c r="M1337" s="56"/>
    </row>
    <row r="1338" spans="1:13" ht="12.75" x14ac:dyDescent="0.2">
      <c r="A1338" s="56"/>
      <c r="B1338" s="56"/>
      <c r="C1338" s="56"/>
      <c r="D1338" s="56"/>
      <c r="E1338" s="56"/>
      <c r="F1338" s="56"/>
      <c r="G1338" s="56"/>
      <c r="H1338" s="56"/>
      <c r="I1338" s="56"/>
      <c r="J1338" s="55"/>
      <c r="K1338" s="55"/>
      <c r="L1338" s="55"/>
      <c r="M1338" s="56"/>
    </row>
    <row r="1339" spans="1:13" ht="12.75" x14ac:dyDescent="0.2">
      <c r="A1339" s="56"/>
      <c r="B1339" s="56"/>
      <c r="C1339" s="56"/>
      <c r="D1339" s="56"/>
      <c r="E1339" s="56"/>
      <c r="F1339" s="56"/>
      <c r="G1339" s="56"/>
      <c r="H1339" s="56"/>
      <c r="I1339" s="56"/>
      <c r="J1339" s="55"/>
      <c r="K1339" s="55"/>
      <c r="L1339" s="55"/>
      <c r="M1339" s="56"/>
    </row>
    <row r="1340" spans="1:13" ht="12.75" x14ac:dyDescent="0.2">
      <c r="A1340" s="56"/>
      <c r="B1340" s="56"/>
      <c r="C1340" s="56"/>
      <c r="D1340" s="56"/>
      <c r="E1340" s="56"/>
      <c r="F1340" s="56"/>
      <c r="G1340" s="56"/>
      <c r="H1340" s="56"/>
      <c r="I1340" s="56"/>
      <c r="J1340" s="55"/>
      <c r="K1340" s="55"/>
      <c r="L1340" s="55"/>
      <c r="M1340" s="56"/>
    </row>
    <row r="1341" spans="1:13" ht="12.75" x14ac:dyDescent="0.2">
      <c r="A1341" s="56"/>
      <c r="B1341" s="56"/>
      <c r="C1341" s="56"/>
      <c r="D1341" s="56"/>
      <c r="E1341" s="56"/>
      <c r="F1341" s="56"/>
      <c r="G1341" s="56"/>
      <c r="H1341" s="56"/>
      <c r="I1341" s="56"/>
      <c r="J1341" s="55"/>
      <c r="K1341" s="55"/>
      <c r="L1341" s="55"/>
      <c r="M1341" s="56"/>
    </row>
    <row r="1342" spans="1:13" ht="12.75" x14ac:dyDescent="0.2">
      <c r="A1342" s="56"/>
      <c r="B1342" s="56"/>
      <c r="C1342" s="56"/>
      <c r="D1342" s="56"/>
      <c r="E1342" s="56"/>
      <c r="F1342" s="56"/>
      <c r="G1342" s="56"/>
      <c r="H1342" s="56"/>
      <c r="I1342" s="56"/>
      <c r="J1342" s="55"/>
      <c r="K1342" s="55"/>
      <c r="L1342" s="55"/>
      <c r="M1342" s="56"/>
    </row>
    <row r="1343" spans="1:13" ht="12.75" x14ac:dyDescent="0.2">
      <c r="A1343" s="56"/>
      <c r="B1343" s="56"/>
      <c r="C1343" s="56"/>
      <c r="D1343" s="56"/>
      <c r="E1343" s="56"/>
      <c r="F1343" s="56"/>
      <c r="G1343" s="56"/>
      <c r="H1343" s="56"/>
      <c r="I1343" s="56"/>
      <c r="J1343" s="55"/>
      <c r="K1343" s="55"/>
      <c r="L1343" s="55"/>
      <c r="M1343" s="56"/>
    </row>
    <row r="1344" spans="1:13" ht="12.75" x14ac:dyDescent="0.2">
      <c r="A1344" s="56"/>
      <c r="B1344" s="56"/>
      <c r="C1344" s="56"/>
      <c r="D1344" s="56"/>
      <c r="E1344" s="56"/>
      <c r="F1344" s="56"/>
      <c r="G1344" s="56"/>
      <c r="H1344" s="56"/>
      <c r="I1344" s="56"/>
      <c r="J1344" s="55"/>
      <c r="K1344" s="55"/>
      <c r="L1344" s="55"/>
      <c r="M1344" s="56"/>
    </row>
    <row r="1345" spans="1:13" ht="12.75" x14ac:dyDescent="0.2">
      <c r="A1345" s="56"/>
      <c r="B1345" s="56"/>
      <c r="C1345" s="56"/>
      <c r="D1345" s="56"/>
      <c r="E1345" s="56"/>
      <c r="F1345" s="56"/>
      <c r="G1345" s="56"/>
      <c r="H1345" s="56"/>
      <c r="I1345" s="56"/>
      <c r="J1345" s="55"/>
      <c r="K1345" s="55"/>
      <c r="L1345" s="55"/>
      <c r="M1345" s="56"/>
    </row>
    <row r="1346" spans="1:13" ht="12.75" x14ac:dyDescent="0.2">
      <c r="A1346" s="56"/>
      <c r="B1346" s="56"/>
      <c r="C1346" s="56"/>
      <c r="D1346" s="56"/>
      <c r="E1346" s="56"/>
      <c r="F1346" s="56"/>
      <c r="G1346" s="56"/>
      <c r="H1346" s="56"/>
      <c r="I1346" s="56"/>
      <c r="J1346" s="55"/>
      <c r="K1346" s="55"/>
      <c r="L1346" s="55"/>
      <c r="M1346" s="56"/>
    </row>
    <row r="1347" spans="1:13" ht="12.75" x14ac:dyDescent="0.2">
      <c r="A1347" s="56"/>
      <c r="B1347" s="56"/>
      <c r="C1347" s="56"/>
      <c r="D1347" s="56"/>
      <c r="E1347" s="56"/>
      <c r="F1347" s="56"/>
      <c r="G1347" s="56"/>
      <c r="H1347" s="56"/>
      <c r="I1347" s="56"/>
      <c r="J1347" s="55"/>
      <c r="K1347" s="55"/>
      <c r="L1347" s="55"/>
      <c r="M1347" s="56"/>
    </row>
    <row r="1348" spans="1:13" ht="12.75" x14ac:dyDescent="0.2">
      <c r="A1348" s="56"/>
      <c r="B1348" s="56"/>
      <c r="C1348" s="56"/>
      <c r="D1348" s="56"/>
      <c r="E1348" s="56"/>
      <c r="F1348" s="56"/>
      <c r="G1348" s="56"/>
      <c r="H1348" s="56"/>
      <c r="I1348" s="56"/>
      <c r="J1348" s="55"/>
      <c r="K1348" s="55"/>
      <c r="L1348" s="55"/>
      <c r="M1348" s="56"/>
    </row>
    <row r="1349" spans="1:13" ht="12.75" x14ac:dyDescent="0.2">
      <c r="A1349" s="56"/>
      <c r="B1349" s="56"/>
      <c r="C1349" s="56"/>
      <c r="D1349" s="56"/>
      <c r="E1349" s="56"/>
      <c r="F1349" s="56"/>
      <c r="G1349" s="56"/>
      <c r="H1349" s="56"/>
      <c r="I1349" s="56"/>
      <c r="J1349" s="55"/>
      <c r="K1349" s="55"/>
      <c r="L1349" s="55"/>
      <c r="M1349" s="56"/>
    </row>
    <row r="1350" spans="1:13" ht="12.75" x14ac:dyDescent="0.2">
      <c r="A1350" s="56"/>
      <c r="B1350" s="56"/>
      <c r="C1350" s="56"/>
      <c r="D1350" s="56"/>
      <c r="E1350" s="56"/>
      <c r="F1350" s="56"/>
      <c r="G1350" s="56"/>
      <c r="H1350" s="56"/>
      <c r="I1350" s="56"/>
      <c r="J1350" s="55"/>
      <c r="K1350" s="55"/>
      <c r="L1350" s="55"/>
      <c r="M1350" s="56"/>
    </row>
    <row r="1351" spans="1:13" ht="12.75" x14ac:dyDescent="0.2">
      <c r="A1351" s="56"/>
      <c r="B1351" s="56"/>
      <c r="C1351" s="56"/>
      <c r="D1351" s="56"/>
      <c r="E1351" s="56"/>
      <c r="F1351" s="56"/>
      <c r="G1351" s="56"/>
      <c r="H1351" s="56"/>
      <c r="I1351" s="56"/>
      <c r="J1351" s="55"/>
      <c r="K1351" s="55"/>
      <c r="L1351" s="55"/>
      <c r="M1351" s="56"/>
    </row>
    <row r="1352" spans="1:13" ht="12.75" x14ac:dyDescent="0.2">
      <c r="A1352" s="56"/>
      <c r="B1352" s="56"/>
      <c r="C1352" s="56"/>
      <c r="D1352" s="56"/>
      <c r="E1352" s="56"/>
      <c r="F1352" s="56"/>
      <c r="G1352" s="56"/>
      <c r="H1352" s="56"/>
      <c r="I1352" s="56"/>
      <c r="J1352" s="55"/>
      <c r="K1352" s="55"/>
      <c r="L1352" s="55"/>
      <c r="M1352" s="56"/>
    </row>
    <row r="1353" spans="1:13" ht="12.75" x14ac:dyDescent="0.2">
      <c r="A1353" s="56"/>
      <c r="B1353" s="56"/>
      <c r="C1353" s="56"/>
      <c r="D1353" s="56"/>
      <c r="E1353" s="56"/>
      <c r="F1353" s="56"/>
      <c r="G1353" s="56"/>
      <c r="H1353" s="56"/>
      <c r="I1353" s="56"/>
      <c r="J1353" s="55"/>
      <c r="K1353" s="55"/>
      <c r="L1353" s="55"/>
      <c r="M1353" s="56"/>
    </row>
    <row r="1354" spans="1:13" ht="12.75" x14ac:dyDescent="0.2">
      <c r="A1354" s="56"/>
      <c r="B1354" s="56"/>
      <c r="C1354" s="56"/>
      <c r="D1354" s="56"/>
      <c r="E1354" s="56"/>
      <c r="F1354" s="56"/>
      <c r="G1354" s="56"/>
      <c r="H1354" s="56"/>
      <c r="I1354" s="56"/>
      <c r="J1354" s="55"/>
      <c r="K1354" s="55"/>
      <c r="L1354" s="55"/>
      <c r="M1354" s="56"/>
    </row>
    <row r="1355" spans="1:13" ht="12.75" x14ac:dyDescent="0.2">
      <c r="A1355" s="56"/>
      <c r="B1355" s="56"/>
      <c r="C1355" s="56"/>
      <c r="D1355" s="56"/>
      <c r="E1355" s="56"/>
      <c r="F1355" s="56"/>
      <c r="G1355" s="56"/>
      <c r="H1355" s="56"/>
      <c r="I1355" s="56"/>
      <c r="J1355" s="55"/>
      <c r="K1355" s="55"/>
      <c r="L1355" s="55"/>
      <c r="M1355" s="56"/>
    </row>
    <row r="1356" spans="1:13" ht="12.75" x14ac:dyDescent="0.2">
      <c r="A1356" s="56"/>
      <c r="B1356" s="56"/>
      <c r="C1356" s="56"/>
      <c r="D1356" s="56"/>
      <c r="E1356" s="56"/>
      <c r="F1356" s="56"/>
      <c r="G1356" s="56"/>
      <c r="H1356" s="56"/>
      <c r="I1356" s="56"/>
      <c r="J1356" s="55"/>
      <c r="K1356" s="55"/>
      <c r="L1356" s="55"/>
      <c r="M1356" s="56"/>
    </row>
    <row r="1357" spans="1:13" ht="12.75" x14ac:dyDescent="0.2">
      <c r="A1357" s="56"/>
      <c r="B1357" s="56"/>
      <c r="C1357" s="56"/>
      <c r="D1357" s="56"/>
      <c r="E1357" s="56"/>
      <c r="F1357" s="56"/>
      <c r="G1357" s="56"/>
      <c r="H1357" s="56"/>
      <c r="I1357" s="56"/>
      <c r="J1357" s="55"/>
      <c r="K1357" s="55"/>
      <c r="L1357" s="55"/>
      <c r="M1357" s="56"/>
    </row>
    <row r="1358" spans="1:13" ht="12.75" x14ac:dyDescent="0.2">
      <c r="A1358" s="56"/>
      <c r="B1358" s="56"/>
      <c r="C1358" s="56"/>
      <c r="D1358" s="56"/>
      <c r="E1358" s="56"/>
      <c r="F1358" s="56"/>
      <c r="G1358" s="56"/>
      <c r="H1358" s="56"/>
      <c r="I1358" s="56"/>
      <c r="J1358" s="55"/>
      <c r="K1358" s="55"/>
      <c r="L1358" s="55"/>
      <c r="M1358" s="56"/>
    </row>
    <row r="1359" spans="1:13" ht="12.75" x14ac:dyDescent="0.2">
      <c r="A1359" s="56"/>
      <c r="B1359" s="56"/>
      <c r="C1359" s="56"/>
      <c r="D1359" s="56"/>
      <c r="E1359" s="56"/>
      <c r="F1359" s="56"/>
      <c r="G1359" s="56"/>
      <c r="H1359" s="56"/>
      <c r="I1359" s="56"/>
      <c r="J1359" s="55"/>
      <c r="K1359" s="55"/>
      <c r="L1359" s="55"/>
      <c r="M1359" s="56"/>
    </row>
    <row r="1360" spans="1:13" ht="12.75" x14ac:dyDescent="0.2">
      <c r="A1360" s="56"/>
      <c r="B1360" s="56"/>
      <c r="C1360" s="56"/>
      <c r="D1360" s="56"/>
      <c r="E1360" s="56"/>
      <c r="F1360" s="56"/>
      <c r="G1360" s="56"/>
      <c r="H1360" s="56"/>
      <c r="I1360" s="56"/>
      <c r="J1360" s="55"/>
      <c r="K1360" s="55"/>
      <c r="L1360" s="55"/>
      <c r="M1360" s="56"/>
    </row>
    <row r="1361" spans="1:13" ht="12.75" x14ac:dyDescent="0.2">
      <c r="A1361" s="56"/>
      <c r="B1361" s="56"/>
      <c r="C1361" s="56"/>
      <c r="D1361" s="56"/>
      <c r="E1361" s="56"/>
      <c r="F1361" s="56"/>
      <c r="G1361" s="56"/>
      <c r="H1361" s="56"/>
      <c r="I1361" s="56"/>
      <c r="J1361" s="55"/>
      <c r="K1361" s="55"/>
      <c r="L1361" s="55"/>
      <c r="M1361" s="56"/>
    </row>
    <row r="1362" spans="1:13" ht="12.75" x14ac:dyDescent="0.2">
      <c r="A1362" s="56"/>
      <c r="B1362" s="56"/>
      <c r="C1362" s="56"/>
      <c r="D1362" s="56"/>
      <c r="E1362" s="56"/>
      <c r="F1362" s="56"/>
      <c r="G1362" s="56"/>
      <c r="H1362" s="56"/>
      <c r="I1362" s="56"/>
      <c r="J1362" s="55"/>
      <c r="K1362" s="55"/>
      <c r="L1362" s="55"/>
      <c r="M1362" s="56"/>
    </row>
    <row r="1363" spans="1:13" ht="12.75" x14ac:dyDescent="0.2">
      <c r="A1363" s="56"/>
      <c r="B1363" s="56"/>
      <c r="C1363" s="56"/>
      <c r="D1363" s="56"/>
      <c r="E1363" s="56"/>
      <c r="F1363" s="56"/>
      <c r="G1363" s="56"/>
      <c r="H1363" s="56"/>
      <c r="I1363" s="56"/>
      <c r="J1363" s="55"/>
      <c r="K1363" s="55"/>
      <c r="L1363" s="55"/>
      <c r="M1363" s="56"/>
    </row>
    <row r="1364" spans="1:13" ht="12.75" x14ac:dyDescent="0.2">
      <c r="A1364" s="56"/>
      <c r="B1364" s="56"/>
      <c r="C1364" s="56"/>
      <c r="D1364" s="56"/>
      <c r="E1364" s="56"/>
      <c r="F1364" s="56"/>
      <c r="G1364" s="56"/>
      <c r="H1364" s="56"/>
      <c r="I1364" s="56"/>
      <c r="J1364" s="55"/>
      <c r="K1364" s="55"/>
      <c r="L1364" s="55"/>
      <c r="M1364" s="56"/>
    </row>
    <row r="1365" spans="1:13" ht="12.75" x14ac:dyDescent="0.2">
      <c r="A1365" s="56"/>
      <c r="B1365" s="56"/>
      <c r="C1365" s="56"/>
      <c r="D1365" s="56"/>
      <c r="E1365" s="56"/>
      <c r="F1365" s="56"/>
      <c r="G1365" s="56"/>
      <c r="H1365" s="56"/>
      <c r="I1365" s="56"/>
      <c r="J1365" s="55"/>
      <c r="K1365" s="55"/>
      <c r="L1365" s="55"/>
      <c r="M1365" s="56"/>
    </row>
    <row r="1366" spans="1:13" ht="12.75" x14ac:dyDescent="0.2">
      <c r="A1366" s="56"/>
      <c r="B1366" s="56"/>
      <c r="C1366" s="56"/>
      <c r="D1366" s="56"/>
      <c r="E1366" s="56"/>
      <c r="F1366" s="56"/>
      <c r="G1366" s="56"/>
      <c r="H1366" s="56"/>
      <c r="I1366" s="56"/>
      <c r="J1366" s="55"/>
      <c r="K1366" s="55"/>
      <c r="L1366" s="55"/>
      <c r="M1366" s="56"/>
    </row>
    <row r="1367" spans="1:13" ht="12.75" x14ac:dyDescent="0.2">
      <c r="A1367" s="56"/>
      <c r="B1367" s="56"/>
      <c r="C1367" s="56"/>
      <c r="D1367" s="56"/>
      <c r="E1367" s="56"/>
      <c r="F1367" s="56"/>
      <c r="G1367" s="56"/>
      <c r="H1367" s="56"/>
      <c r="I1367" s="56"/>
      <c r="J1367" s="55"/>
      <c r="K1367" s="55"/>
      <c r="L1367" s="55"/>
      <c r="M1367" s="56"/>
    </row>
    <row r="1368" spans="1:13" ht="12.75" x14ac:dyDescent="0.2">
      <c r="A1368" s="56"/>
      <c r="B1368" s="56"/>
      <c r="C1368" s="56"/>
      <c r="D1368" s="56"/>
      <c r="E1368" s="56"/>
      <c r="F1368" s="56"/>
      <c r="G1368" s="56"/>
      <c r="H1368" s="56"/>
      <c r="I1368" s="56"/>
      <c r="J1368" s="55"/>
      <c r="K1368" s="55"/>
      <c r="L1368" s="55"/>
      <c r="M1368" s="56"/>
    </row>
    <row r="1369" spans="1:13" ht="12.75" x14ac:dyDescent="0.2">
      <c r="A1369" s="56"/>
      <c r="B1369" s="56"/>
      <c r="C1369" s="56"/>
      <c r="D1369" s="56"/>
      <c r="E1369" s="56"/>
      <c r="F1369" s="56"/>
      <c r="G1369" s="56"/>
      <c r="H1369" s="56"/>
      <c r="I1369" s="56"/>
      <c r="J1369" s="55"/>
      <c r="K1369" s="55"/>
      <c r="L1369" s="55"/>
      <c r="M1369" s="56"/>
    </row>
    <row r="1370" spans="1:13" ht="12.75" x14ac:dyDescent="0.2">
      <c r="A1370" s="56"/>
      <c r="B1370" s="56"/>
      <c r="C1370" s="56"/>
      <c r="D1370" s="56"/>
      <c r="E1370" s="56"/>
      <c r="F1370" s="56"/>
      <c r="G1370" s="56"/>
      <c r="H1370" s="56"/>
      <c r="I1370" s="56"/>
      <c r="J1370" s="55"/>
      <c r="K1370" s="55"/>
      <c r="L1370" s="55"/>
      <c r="M1370" s="56"/>
    </row>
    <row r="1371" spans="1:13" ht="12.75" x14ac:dyDescent="0.2">
      <c r="A1371" s="56"/>
      <c r="B1371" s="56"/>
      <c r="C1371" s="56"/>
      <c r="D1371" s="56"/>
      <c r="E1371" s="56"/>
      <c r="F1371" s="56"/>
      <c r="G1371" s="56"/>
      <c r="H1371" s="56"/>
      <c r="I1371" s="56"/>
      <c r="J1371" s="55"/>
      <c r="K1371" s="55"/>
      <c r="L1371" s="55"/>
      <c r="M1371" s="56"/>
    </row>
    <row r="1372" spans="1:13" ht="12.75" x14ac:dyDescent="0.2">
      <c r="A1372" s="56"/>
      <c r="B1372" s="56"/>
      <c r="C1372" s="56"/>
      <c r="D1372" s="56"/>
      <c r="E1372" s="56"/>
      <c r="F1372" s="56"/>
      <c r="G1372" s="56"/>
      <c r="H1372" s="56"/>
      <c r="I1372" s="56"/>
      <c r="J1372" s="55"/>
      <c r="K1372" s="55"/>
      <c r="L1372" s="55"/>
      <c r="M1372" s="56"/>
    </row>
    <row r="1373" spans="1:13" ht="12.75" x14ac:dyDescent="0.2">
      <c r="A1373" s="56"/>
      <c r="B1373" s="56"/>
      <c r="C1373" s="56"/>
      <c r="D1373" s="56"/>
      <c r="E1373" s="56"/>
      <c r="F1373" s="56"/>
      <c r="G1373" s="56"/>
      <c r="H1373" s="56"/>
      <c r="I1373" s="56"/>
      <c r="J1373" s="55"/>
      <c r="K1373" s="55"/>
      <c r="L1373" s="55"/>
      <c r="M1373" s="56"/>
    </row>
    <row r="1374" spans="1:13" ht="12.75" x14ac:dyDescent="0.2">
      <c r="A1374" s="56"/>
      <c r="B1374" s="56"/>
      <c r="C1374" s="56"/>
      <c r="D1374" s="56"/>
      <c r="E1374" s="56"/>
      <c r="F1374" s="56"/>
      <c r="G1374" s="56"/>
      <c r="H1374" s="56"/>
      <c r="I1374" s="56"/>
      <c r="J1374" s="55"/>
      <c r="K1374" s="55"/>
      <c r="L1374" s="55"/>
      <c r="M1374" s="56"/>
    </row>
    <row r="1375" spans="1:13" ht="12.75" x14ac:dyDescent="0.2">
      <c r="A1375" s="56"/>
      <c r="B1375" s="56"/>
      <c r="C1375" s="56"/>
      <c r="D1375" s="56"/>
      <c r="E1375" s="56"/>
      <c r="F1375" s="56"/>
      <c r="G1375" s="56"/>
      <c r="H1375" s="56"/>
      <c r="I1375" s="56"/>
      <c r="J1375" s="55"/>
      <c r="K1375" s="55"/>
      <c r="L1375" s="55"/>
      <c r="M1375" s="56"/>
    </row>
    <row r="1376" spans="1:13" ht="12.75" x14ac:dyDescent="0.2">
      <c r="A1376" s="56"/>
      <c r="B1376" s="56"/>
      <c r="C1376" s="56"/>
      <c r="D1376" s="56"/>
      <c r="E1376" s="56"/>
      <c r="F1376" s="56"/>
      <c r="G1376" s="56"/>
      <c r="H1376" s="56"/>
      <c r="I1376" s="56"/>
      <c r="J1376" s="55"/>
      <c r="K1376" s="55"/>
      <c r="L1376" s="55"/>
      <c r="M1376" s="56"/>
    </row>
    <row r="1377" spans="1:13" ht="12.75" x14ac:dyDescent="0.2">
      <c r="A1377" s="56"/>
      <c r="B1377" s="56"/>
      <c r="C1377" s="56"/>
      <c r="D1377" s="56"/>
      <c r="E1377" s="56"/>
      <c r="F1377" s="56"/>
      <c r="G1377" s="56"/>
      <c r="H1377" s="56"/>
      <c r="I1377" s="56"/>
      <c r="J1377" s="55"/>
      <c r="K1377" s="55"/>
      <c r="L1377" s="55"/>
      <c r="M1377" s="56"/>
    </row>
    <row r="1378" spans="1:13" ht="12.75" x14ac:dyDescent="0.2">
      <c r="A1378" s="56"/>
      <c r="B1378" s="56"/>
      <c r="C1378" s="56"/>
      <c r="D1378" s="56"/>
      <c r="E1378" s="56"/>
      <c r="F1378" s="56"/>
      <c r="G1378" s="56"/>
      <c r="H1378" s="56"/>
      <c r="I1378" s="56"/>
      <c r="J1378" s="55"/>
      <c r="K1378" s="55"/>
      <c r="L1378" s="55"/>
      <c r="M1378" s="56"/>
    </row>
    <row r="1379" spans="1:13" ht="12.75" x14ac:dyDescent="0.2">
      <c r="A1379" s="56"/>
      <c r="B1379" s="56"/>
      <c r="C1379" s="56"/>
      <c r="D1379" s="56"/>
      <c r="E1379" s="56"/>
      <c r="F1379" s="56"/>
      <c r="G1379" s="56"/>
      <c r="H1379" s="56"/>
      <c r="I1379" s="56"/>
      <c r="J1379" s="55"/>
      <c r="K1379" s="55"/>
      <c r="L1379" s="55"/>
      <c r="M1379" s="56"/>
    </row>
    <row r="1380" spans="1:13" ht="12.75" x14ac:dyDescent="0.2">
      <c r="A1380" s="56"/>
      <c r="B1380" s="56"/>
      <c r="C1380" s="56"/>
      <c r="D1380" s="56"/>
      <c r="E1380" s="56"/>
      <c r="F1380" s="56"/>
      <c r="G1380" s="56"/>
      <c r="H1380" s="56"/>
      <c r="I1380" s="56"/>
      <c r="J1380" s="55"/>
      <c r="K1380" s="55"/>
      <c r="L1380" s="55"/>
      <c r="M1380" s="56"/>
    </row>
    <row r="1381" spans="1:13" ht="12.75" x14ac:dyDescent="0.2">
      <c r="A1381" s="56"/>
      <c r="B1381" s="56"/>
      <c r="C1381" s="56"/>
      <c r="D1381" s="56"/>
      <c r="E1381" s="56"/>
      <c r="F1381" s="56"/>
      <c r="G1381" s="56"/>
      <c r="H1381" s="56"/>
      <c r="I1381" s="56"/>
      <c r="J1381" s="55"/>
      <c r="K1381" s="55"/>
      <c r="L1381" s="55"/>
      <c r="M1381" s="56"/>
    </row>
    <row r="1382" spans="1:13" ht="12.75" x14ac:dyDescent="0.2">
      <c r="A1382" s="56"/>
      <c r="B1382" s="56"/>
      <c r="C1382" s="56"/>
      <c r="D1382" s="56"/>
      <c r="E1382" s="56"/>
      <c r="F1382" s="56"/>
      <c r="G1382" s="56"/>
      <c r="H1382" s="56"/>
      <c r="I1382" s="56"/>
      <c r="J1382" s="55"/>
      <c r="K1382" s="55"/>
      <c r="L1382" s="55"/>
      <c r="M1382" s="56"/>
    </row>
    <row r="1383" spans="1:13" ht="12.75" x14ac:dyDescent="0.2">
      <c r="A1383" s="56"/>
      <c r="B1383" s="56"/>
      <c r="C1383" s="56"/>
      <c r="D1383" s="56"/>
      <c r="E1383" s="56"/>
      <c r="F1383" s="56"/>
      <c r="G1383" s="56"/>
      <c r="H1383" s="56"/>
      <c r="I1383" s="56"/>
      <c r="J1383" s="55"/>
      <c r="K1383" s="55"/>
      <c r="L1383" s="55"/>
      <c r="M1383" s="56"/>
    </row>
    <row r="1384" spans="1:13" ht="12.75" x14ac:dyDescent="0.2">
      <c r="A1384" s="56"/>
      <c r="B1384" s="56"/>
      <c r="C1384" s="56"/>
      <c r="D1384" s="56"/>
      <c r="E1384" s="56"/>
      <c r="F1384" s="56"/>
      <c r="G1384" s="56"/>
      <c r="H1384" s="56"/>
      <c r="I1384" s="56"/>
      <c r="J1384" s="55"/>
      <c r="K1384" s="55"/>
      <c r="L1384" s="55"/>
      <c r="M1384" s="56"/>
    </row>
    <row r="1385" spans="1:13" ht="12.75" x14ac:dyDescent="0.2">
      <c r="A1385" s="56"/>
      <c r="B1385" s="56"/>
      <c r="C1385" s="56"/>
      <c r="D1385" s="56"/>
      <c r="E1385" s="56"/>
      <c r="F1385" s="56"/>
      <c r="G1385" s="56"/>
      <c r="H1385" s="56"/>
      <c r="I1385" s="56"/>
      <c r="J1385" s="55"/>
      <c r="K1385" s="55"/>
      <c r="L1385" s="55"/>
      <c r="M1385" s="56"/>
    </row>
    <row r="1386" spans="1:13" ht="12.75" x14ac:dyDescent="0.2">
      <c r="A1386" s="56"/>
      <c r="B1386" s="56"/>
      <c r="C1386" s="56"/>
      <c r="D1386" s="56"/>
      <c r="E1386" s="56"/>
      <c r="F1386" s="56"/>
      <c r="G1386" s="56"/>
      <c r="H1386" s="56"/>
      <c r="I1386" s="56"/>
      <c r="J1386" s="55"/>
      <c r="K1386" s="55"/>
      <c r="L1386" s="55"/>
      <c r="M1386" s="56"/>
    </row>
    <row r="1387" spans="1:13" ht="12.75" x14ac:dyDescent="0.2">
      <c r="A1387" s="56"/>
      <c r="B1387" s="56"/>
      <c r="C1387" s="56"/>
      <c r="D1387" s="56"/>
      <c r="E1387" s="56"/>
      <c r="F1387" s="56"/>
      <c r="G1387" s="56"/>
      <c r="H1387" s="56"/>
      <c r="I1387" s="56"/>
      <c r="J1387" s="55"/>
      <c r="K1387" s="55"/>
      <c r="L1387" s="55"/>
      <c r="M1387" s="56"/>
    </row>
    <row r="1388" spans="1:13" ht="12.75" x14ac:dyDescent="0.2">
      <c r="A1388" s="56"/>
      <c r="B1388" s="56"/>
      <c r="C1388" s="56"/>
      <c r="D1388" s="56"/>
      <c r="E1388" s="56"/>
      <c r="F1388" s="56"/>
      <c r="G1388" s="56"/>
      <c r="H1388" s="56"/>
      <c r="I1388" s="56"/>
      <c r="J1388" s="55"/>
      <c r="K1388" s="55"/>
      <c r="L1388" s="55"/>
      <c r="M1388" s="56"/>
    </row>
    <row r="1389" spans="1:13" ht="12.75" x14ac:dyDescent="0.2">
      <c r="A1389" s="56"/>
      <c r="B1389" s="56"/>
      <c r="C1389" s="56"/>
      <c r="D1389" s="56"/>
      <c r="E1389" s="56"/>
      <c r="F1389" s="56"/>
      <c r="G1389" s="56"/>
      <c r="H1389" s="56"/>
      <c r="I1389" s="56"/>
      <c r="J1389" s="55"/>
      <c r="K1389" s="55"/>
      <c r="L1389" s="55"/>
      <c r="M1389" s="56"/>
    </row>
    <row r="1390" spans="1:13" ht="12.75" x14ac:dyDescent="0.2">
      <c r="A1390" s="56"/>
      <c r="B1390" s="56"/>
      <c r="C1390" s="56"/>
      <c r="D1390" s="56"/>
      <c r="E1390" s="56"/>
      <c r="F1390" s="56"/>
      <c r="G1390" s="56"/>
      <c r="H1390" s="56"/>
      <c r="I1390" s="56"/>
      <c r="J1390" s="55"/>
      <c r="K1390" s="55"/>
      <c r="L1390" s="55"/>
      <c r="M1390" s="56"/>
    </row>
    <row r="1391" spans="1:13" ht="12.75" x14ac:dyDescent="0.2">
      <c r="A1391" s="56"/>
      <c r="B1391" s="56"/>
      <c r="C1391" s="56"/>
      <c r="D1391" s="56"/>
      <c r="E1391" s="56"/>
      <c r="F1391" s="56"/>
      <c r="G1391" s="56"/>
      <c r="H1391" s="56"/>
      <c r="I1391" s="56"/>
      <c r="J1391" s="55"/>
      <c r="K1391" s="55"/>
      <c r="L1391" s="55"/>
      <c r="M1391" s="56"/>
    </row>
    <row r="1392" spans="1:13" ht="12.75" x14ac:dyDescent="0.2">
      <c r="A1392" s="56"/>
      <c r="B1392" s="56"/>
      <c r="C1392" s="56"/>
      <c r="D1392" s="56"/>
      <c r="E1392" s="56"/>
      <c r="F1392" s="56"/>
      <c r="G1392" s="56"/>
      <c r="H1392" s="56"/>
      <c r="I1392" s="56"/>
      <c r="J1392" s="55"/>
      <c r="K1392" s="55"/>
      <c r="L1392" s="55"/>
      <c r="M1392" s="56"/>
    </row>
    <row r="1393" spans="1:13" ht="12.75" x14ac:dyDescent="0.2">
      <c r="A1393" s="56"/>
      <c r="B1393" s="56"/>
      <c r="C1393" s="56"/>
      <c r="D1393" s="56"/>
      <c r="E1393" s="56"/>
      <c r="F1393" s="56"/>
      <c r="G1393" s="56"/>
      <c r="H1393" s="56"/>
      <c r="I1393" s="56"/>
      <c r="J1393" s="55"/>
      <c r="K1393" s="55"/>
      <c r="L1393" s="55"/>
      <c r="M1393" s="56"/>
    </row>
    <row r="1394" spans="1:13" ht="12.75" x14ac:dyDescent="0.2">
      <c r="A1394" s="56"/>
      <c r="B1394" s="56"/>
      <c r="C1394" s="56"/>
      <c r="D1394" s="56"/>
      <c r="E1394" s="56"/>
      <c r="F1394" s="56"/>
      <c r="G1394" s="56"/>
      <c r="H1394" s="56"/>
      <c r="I1394" s="56"/>
      <c r="J1394" s="55"/>
      <c r="K1394" s="55"/>
      <c r="L1394" s="55"/>
      <c r="M1394" s="56"/>
    </row>
    <row r="1395" spans="1:13" ht="12.75" x14ac:dyDescent="0.2">
      <c r="A1395" s="56"/>
      <c r="B1395" s="56"/>
      <c r="C1395" s="56"/>
      <c r="D1395" s="56"/>
      <c r="E1395" s="56"/>
      <c r="F1395" s="56"/>
      <c r="G1395" s="56"/>
      <c r="H1395" s="56"/>
      <c r="I1395" s="56"/>
      <c r="J1395" s="55"/>
      <c r="K1395" s="55"/>
      <c r="L1395" s="55"/>
      <c r="M1395" s="56"/>
    </row>
    <row r="1396" spans="1:13" ht="12.75" x14ac:dyDescent="0.2">
      <c r="A1396" s="56"/>
      <c r="B1396" s="56"/>
      <c r="C1396" s="56"/>
      <c r="D1396" s="56"/>
      <c r="E1396" s="56"/>
      <c r="F1396" s="56"/>
      <c r="G1396" s="56"/>
      <c r="H1396" s="56"/>
      <c r="I1396" s="56"/>
      <c r="J1396" s="55"/>
      <c r="K1396" s="55"/>
      <c r="L1396" s="55"/>
      <c r="M1396" s="56"/>
    </row>
    <row r="1397" spans="1:13" ht="12.75" x14ac:dyDescent="0.2">
      <c r="A1397" s="56"/>
      <c r="B1397" s="56"/>
      <c r="C1397" s="56"/>
      <c r="D1397" s="56"/>
      <c r="E1397" s="56"/>
      <c r="F1397" s="56"/>
      <c r="G1397" s="56"/>
      <c r="H1397" s="56"/>
      <c r="I1397" s="56"/>
      <c r="J1397" s="55"/>
      <c r="K1397" s="55"/>
      <c r="L1397" s="55"/>
      <c r="M1397" s="56"/>
    </row>
    <row r="1398" spans="1:13" ht="12.75" x14ac:dyDescent="0.2">
      <c r="A1398" s="56"/>
      <c r="B1398" s="56"/>
      <c r="C1398" s="56"/>
      <c r="D1398" s="56"/>
      <c r="E1398" s="56"/>
      <c r="F1398" s="56"/>
      <c r="G1398" s="56"/>
      <c r="H1398" s="56"/>
      <c r="I1398" s="56"/>
      <c r="J1398" s="55"/>
      <c r="K1398" s="55"/>
      <c r="L1398" s="55"/>
      <c r="M1398" s="56"/>
    </row>
    <row r="1399" spans="1:13" ht="12.75" x14ac:dyDescent="0.2">
      <c r="A1399" s="56"/>
      <c r="B1399" s="56"/>
      <c r="C1399" s="56"/>
      <c r="D1399" s="56"/>
      <c r="E1399" s="56"/>
      <c r="F1399" s="56"/>
      <c r="G1399" s="56"/>
      <c r="H1399" s="56"/>
      <c r="I1399" s="56"/>
      <c r="J1399" s="55"/>
      <c r="K1399" s="55"/>
      <c r="L1399" s="55"/>
      <c r="M1399" s="56"/>
    </row>
    <row r="1400" spans="1:13" ht="12.75" x14ac:dyDescent="0.2">
      <c r="A1400" s="56"/>
      <c r="B1400" s="56"/>
      <c r="C1400" s="56"/>
      <c r="D1400" s="56"/>
      <c r="E1400" s="56"/>
      <c r="F1400" s="56"/>
      <c r="G1400" s="56"/>
      <c r="H1400" s="56"/>
      <c r="I1400" s="56"/>
      <c r="J1400" s="55"/>
      <c r="K1400" s="55"/>
      <c r="L1400" s="55"/>
      <c r="M1400" s="56"/>
    </row>
    <row r="1401" spans="1:13" ht="12.75" x14ac:dyDescent="0.2">
      <c r="A1401" s="56"/>
      <c r="B1401" s="56"/>
      <c r="C1401" s="56"/>
      <c r="D1401" s="56"/>
      <c r="E1401" s="56"/>
      <c r="F1401" s="56"/>
      <c r="G1401" s="56"/>
      <c r="H1401" s="56"/>
      <c r="I1401" s="56"/>
      <c r="J1401" s="55"/>
      <c r="K1401" s="55"/>
      <c r="L1401" s="55"/>
      <c r="M1401" s="56"/>
    </row>
    <row r="1402" spans="1:13" ht="12.75" x14ac:dyDescent="0.2">
      <c r="A1402" s="56"/>
      <c r="B1402" s="56"/>
      <c r="C1402" s="56"/>
      <c r="D1402" s="56"/>
      <c r="E1402" s="56"/>
      <c r="F1402" s="56"/>
      <c r="G1402" s="56"/>
      <c r="H1402" s="56"/>
      <c r="I1402" s="56"/>
      <c r="J1402" s="55"/>
      <c r="K1402" s="55"/>
      <c r="L1402" s="55"/>
      <c r="M1402" s="56"/>
    </row>
    <row r="1403" spans="1:13" ht="12.75" x14ac:dyDescent="0.2">
      <c r="A1403" s="56"/>
      <c r="B1403" s="56"/>
      <c r="C1403" s="56"/>
      <c r="D1403" s="56"/>
      <c r="E1403" s="56"/>
      <c r="F1403" s="56"/>
      <c r="G1403" s="56"/>
      <c r="H1403" s="56"/>
      <c r="I1403" s="56"/>
      <c r="J1403" s="55"/>
      <c r="K1403" s="55"/>
      <c r="L1403" s="55"/>
      <c r="M1403" s="56"/>
    </row>
    <row r="1404" spans="1:13" ht="12.75" x14ac:dyDescent="0.2">
      <c r="A1404" s="56"/>
      <c r="B1404" s="56"/>
      <c r="C1404" s="56"/>
      <c r="D1404" s="56"/>
      <c r="E1404" s="56"/>
      <c r="F1404" s="56"/>
      <c r="G1404" s="56"/>
      <c r="H1404" s="56"/>
      <c r="I1404" s="56"/>
      <c r="J1404" s="55"/>
      <c r="K1404" s="55"/>
      <c r="L1404" s="55"/>
      <c r="M1404" s="56"/>
    </row>
    <row r="1405" spans="1:13" ht="12.75" x14ac:dyDescent="0.2">
      <c r="A1405" s="56"/>
      <c r="B1405" s="56"/>
      <c r="C1405" s="56"/>
      <c r="D1405" s="56"/>
      <c r="E1405" s="56"/>
      <c r="F1405" s="56"/>
      <c r="G1405" s="56"/>
      <c r="H1405" s="56"/>
      <c r="I1405" s="56"/>
      <c r="J1405" s="55"/>
      <c r="K1405" s="55"/>
      <c r="L1405" s="55"/>
      <c r="M1405" s="56"/>
    </row>
    <row r="1406" spans="1:13" ht="12.75" x14ac:dyDescent="0.2">
      <c r="A1406" s="56"/>
      <c r="B1406" s="56"/>
      <c r="C1406" s="56"/>
      <c r="D1406" s="56"/>
      <c r="E1406" s="56"/>
      <c r="F1406" s="56"/>
      <c r="G1406" s="56"/>
      <c r="H1406" s="56"/>
      <c r="I1406" s="56"/>
      <c r="J1406" s="55"/>
      <c r="K1406" s="55"/>
      <c r="L1406" s="55"/>
      <c r="M1406" s="56"/>
    </row>
    <row r="1407" spans="1:13" ht="12.75" x14ac:dyDescent="0.2">
      <c r="A1407" s="56"/>
      <c r="B1407" s="56"/>
      <c r="C1407" s="56"/>
      <c r="D1407" s="56"/>
      <c r="E1407" s="56"/>
      <c r="F1407" s="56"/>
      <c r="G1407" s="56"/>
      <c r="H1407" s="56"/>
      <c r="I1407" s="56"/>
      <c r="J1407" s="55"/>
      <c r="K1407" s="55"/>
      <c r="L1407" s="55"/>
      <c r="M1407" s="56"/>
    </row>
    <row r="1408" spans="1:13" ht="12.75" x14ac:dyDescent="0.2">
      <c r="A1408" s="56"/>
      <c r="B1408" s="56"/>
      <c r="C1408" s="56"/>
      <c r="D1408" s="56"/>
      <c r="E1408" s="56"/>
      <c r="F1408" s="56"/>
      <c r="G1408" s="56"/>
      <c r="H1408" s="56"/>
      <c r="I1408" s="56"/>
      <c r="J1408" s="55"/>
      <c r="K1408" s="55"/>
      <c r="L1408" s="55"/>
      <c r="M1408" s="56"/>
    </row>
    <row r="1409" spans="1:13" ht="12.75" x14ac:dyDescent="0.2">
      <c r="A1409" s="56"/>
      <c r="B1409" s="56"/>
      <c r="C1409" s="56"/>
      <c r="D1409" s="56"/>
      <c r="E1409" s="56"/>
      <c r="F1409" s="56"/>
      <c r="G1409" s="56"/>
      <c r="H1409" s="56"/>
      <c r="I1409" s="56"/>
      <c r="J1409" s="55"/>
      <c r="K1409" s="55"/>
      <c r="L1409" s="55"/>
      <c r="M1409" s="56"/>
    </row>
    <row r="1410" spans="1:13" ht="12.75" x14ac:dyDescent="0.2">
      <c r="A1410" s="56"/>
      <c r="B1410" s="56"/>
      <c r="C1410" s="56"/>
      <c r="D1410" s="56"/>
      <c r="E1410" s="56"/>
      <c r="F1410" s="56"/>
      <c r="G1410" s="56"/>
      <c r="H1410" s="56"/>
      <c r="I1410" s="56"/>
      <c r="J1410" s="55"/>
      <c r="K1410" s="55"/>
      <c r="L1410" s="55"/>
      <c r="M1410" s="56"/>
    </row>
    <row r="1411" spans="1:13" ht="12.75" x14ac:dyDescent="0.2">
      <c r="A1411" s="56"/>
      <c r="B1411" s="56"/>
      <c r="C1411" s="56"/>
      <c r="D1411" s="56"/>
      <c r="E1411" s="56"/>
      <c r="F1411" s="56"/>
      <c r="G1411" s="56"/>
      <c r="H1411" s="56"/>
      <c r="I1411" s="56"/>
      <c r="J1411" s="55"/>
      <c r="K1411" s="55"/>
      <c r="L1411" s="55"/>
      <c r="M1411" s="56"/>
    </row>
    <row r="1412" spans="1:13" ht="12.75" x14ac:dyDescent="0.2">
      <c r="A1412" s="56"/>
      <c r="B1412" s="56"/>
      <c r="C1412" s="56"/>
      <c r="D1412" s="56"/>
      <c r="E1412" s="56"/>
      <c r="F1412" s="56"/>
      <c r="G1412" s="56"/>
      <c r="H1412" s="56"/>
      <c r="I1412" s="56"/>
      <c r="J1412" s="55"/>
      <c r="K1412" s="55"/>
      <c r="L1412" s="55"/>
      <c r="M1412" s="56"/>
    </row>
    <row r="1413" spans="1:13" ht="12.75" x14ac:dyDescent="0.2">
      <c r="A1413" s="56"/>
      <c r="B1413" s="56"/>
      <c r="C1413" s="56"/>
      <c r="D1413" s="56"/>
      <c r="E1413" s="56"/>
      <c r="F1413" s="56"/>
      <c r="G1413" s="56"/>
      <c r="H1413" s="56"/>
      <c r="I1413" s="56"/>
      <c r="J1413" s="55"/>
      <c r="K1413" s="55"/>
      <c r="L1413" s="55"/>
      <c r="M1413" s="56"/>
    </row>
    <row r="1414" spans="1:13" ht="12.75" x14ac:dyDescent="0.2">
      <c r="A1414" s="56"/>
      <c r="B1414" s="56"/>
      <c r="C1414" s="56"/>
      <c r="D1414" s="56"/>
      <c r="E1414" s="56"/>
      <c r="F1414" s="56"/>
      <c r="G1414" s="56"/>
      <c r="H1414" s="56"/>
      <c r="I1414" s="56"/>
      <c r="J1414" s="55"/>
      <c r="K1414" s="55"/>
      <c r="L1414" s="55"/>
      <c r="M1414" s="56"/>
    </row>
    <row r="1415" spans="1:13" ht="12.75" x14ac:dyDescent="0.2">
      <c r="A1415" s="56"/>
      <c r="B1415" s="56"/>
      <c r="C1415" s="56"/>
      <c r="D1415" s="56"/>
      <c r="E1415" s="56"/>
      <c r="F1415" s="56"/>
      <c r="G1415" s="56"/>
      <c r="H1415" s="56"/>
      <c r="I1415" s="56"/>
      <c r="J1415" s="55"/>
      <c r="K1415" s="55"/>
      <c r="L1415" s="55"/>
      <c r="M1415" s="56"/>
    </row>
    <row r="1416" spans="1:13" ht="12.75" x14ac:dyDescent="0.2">
      <c r="A1416" s="56"/>
      <c r="B1416" s="56"/>
      <c r="C1416" s="56"/>
      <c r="D1416" s="56"/>
      <c r="E1416" s="56"/>
      <c r="F1416" s="56"/>
      <c r="G1416" s="56"/>
      <c r="H1416" s="56"/>
      <c r="I1416" s="56"/>
      <c r="J1416" s="55"/>
      <c r="K1416" s="55"/>
      <c r="L1416" s="55"/>
      <c r="M1416" s="56"/>
    </row>
    <row r="1417" spans="1:13" ht="12.75" x14ac:dyDescent="0.2">
      <c r="A1417" s="56"/>
      <c r="B1417" s="56"/>
      <c r="C1417" s="56"/>
      <c r="D1417" s="56"/>
      <c r="E1417" s="56"/>
      <c r="F1417" s="56"/>
      <c r="G1417" s="56"/>
      <c r="H1417" s="56"/>
      <c r="I1417" s="56"/>
      <c r="J1417" s="55"/>
      <c r="K1417" s="55"/>
      <c r="L1417" s="55"/>
      <c r="M1417" s="56"/>
    </row>
    <row r="1418" spans="1:13" ht="12.75" x14ac:dyDescent="0.2">
      <c r="A1418" s="56"/>
      <c r="B1418" s="56"/>
      <c r="C1418" s="56"/>
      <c r="D1418" s="56"/>
      <c r="E1418" s="56"/>
      <c r="F1418" s="56"/>
      <c r="G1418" s="56"/>
      <c r="H1418" s="56"/>
      <c r="I1418" s="56"/>
      <c r="J1418" s="55"/>
      <c r="K1418" s="55"/>
      <c r="L1418" s="55"/>
      <c r="M1418" s="56"/>
    </row>
    <row r="1419" spans="1:13" ht="12.75" x14ac:dyDescent="0.2">
      <c r="A1419" s="56"/>
      <c r="B1419" s="56"/>
      <c r="C1419" s="56"/>
      <c r="D1419" s="56"/>
      <c r="E1419" s="56"/>
      <c r="F1419" s="56"/>
      <c r="G1419" s="56"/>
      <c r="H1419" s="56"/>
      <c r="I1419" s="56"/>
      <c r="J1419" s="55"/>
      <c r="K1419" s="55"/>
      <c r="L1419" s="55"/>
      <c r="M1419" s="56"/>
    </row>
    <row r="1420" spans="1:13" ht="12.75" x14ac:dyDescent="0.2">
      <c r="A1420" s="56"/>
      <c r="B1420" s="56"/>
      <c r="C1420" s="56"/>
      <c r="D1420" s="56"/>
      <c r="E1420" s="56"/>
      <c r="F1420" s="56"/>
      <c r="G1420" s="56"/>
      <c r="H1420" s="56"/>
      <c r="I1420" s="56"/>
      <c r="J1420" s="55"/>
      <c r="K1420" s="55"/>
      <c r="L1420" s="55"/>
      <c r="M1420" s="56"/>
    </row>
    <row r="1421" spans="1:13" ht="12.75" x14ac:dyDescent="0.2">
      <c r="A1421" s="56"/>
      <c r="B1421" s="56"/>
      <c r="C1421" s="56"/>
      <c r="D1421" s="56"/>
      <c r="E1421" s="56"/>
      <c r="F1421" s="56"/>
      <c r="G1421" s="56"/>
      <c r="H1421" s="56"/>
      <c r="I1421" s="56"/>
      <c r="J1421" s="55"/>
      <c r="K1421" s="55"/>
      <c r="L1421" s="55"/>
      <c r="M1421" s="56"/>
    </row>
    <row r="1422" spans="1:13" ht="12.75" x14ac:dyDescent="0.2">
      <c r="A1422" s="56"/>
      <c r="B1422" s="56"/>
      <c r="C1422" s="56"/>
      <c r="D1422" s="56"/>
      <c r="E1422" s="56"/>
      <c r="F1422" s="56"/>
      <c r="G1422" s="56"/>
      <c r="H1422" s="56"/>
      <c r="I1422" s="56"/>
      <c r="J1422" s="55"/>
      <c r="K1422" s="55"/>
      <c r="L1422" s="55"/>
      <c r="M1422" s="56"/>
    </row>
    <row r="1423" spans="1:13" ht="12.75" x14ac:dyDescent="0.2">
      <c r="A1423" s="56"/>
      <c r="B1423" s="56"/>
      <c r="C1423" s="56"/>
      <c r="D1423" s="56"/>
      <c r="E1423" s="56"/>
      <c r="F1423" s="56"/>
      <c r="G1423" s="56"/>
      <c r="H1423" s="56"/>
      <c r="I1423" s="56"/>
      <c r="J1423" s="55"/>
      <c r="K1423" s="55"/>
      <c r="L1423" s="55"/>
      <c r="M1423" s="56"/>
    </row>
    <row r="1424" spans="1:13" ht="12.75" x14ac:dyDescent="0.2">
      <c r="A1424" s="56"/>
      <c r="B1424" s="56"/>
      <c r="C1424" s="56"/>
      <c r="D1424" s="56"/>
      <c r="E1424" s="56"/>
      <c r="F1424" s="56"/>
      <c r="G1424" s="56"/>
      <c r="H1424" s="56"/>
      <c r="I1424" s="56"/>
      <c r="J1424" s="55"/>
      <c r="K1424" s="55"/>
      <c r="L1424" s="55"/>
      <c r="M1424" s="56"/>
    </row>
    <row r="1425" spans="1:13" ht="12.75" x14ac:dyDescent="0.2">
      <c r="A1425" s="56"/>
      <c r="B1425" s="56"/>
      <c r="C1425" s="56"/>
      <c r="D1425" s="56"/>
      <c r="E1425" s="56"/>
      <c r="F1425" s="56"/>
      <c r="G1425" s="56"/>
      <c r="H1425" s="56"/>
      <c r="I1425" s="56"/>
      <c r="J1425" s="55"/>
      <c r="K1425" s="55"/>
      <c r="L1425" s="55"/>
      <c r="M1425" s="56"/>
    </row>
    <row r="1426" spans="1:13" ht="12.75" x14ac:dyDescent="0.2">
      <c r="A1426" s="56"/>
      <c r="B1426" s="56"/>
      <c r="C1426" s="56"/>
      <c r="D1426" s="56"/>
      <c r="E1426" s="56"/>
      <c r="F1426" s="56"/>
      <c r="G1426" s="56"/>
      <c r="H1426" s="56"/>
      <c r="I1426" s="56"/>
      <c r="J1426" s="55"/>
      <c r="K1426" s="55"/>
      <c r="L1426" s="55"/>
      <c r="M1426" s="56"/>
    </row>
    <row r="1427" spans="1:13" ht="12.75" x14ac:dyDescent="0.2">
      <c r="A1427" s="56"/>
      <c r="B1427" s="56"/>
      <c r="C1427" s="56"/>
      <c r="D1427" s="56"/>
      <c r="E1427" s="56"/>
      <c r="F1427" s="56"/>
      <c r="G1427" s="56"/>
      <c r="H1427" s="56"/>
      <c r="I1427" s="56"/>
      <c r="J1427" s="55"/>
      <c r="K1427" s="55"/>
      <c r="L1427" s="55"/>
      <c r="M1427" s="56"/>
    </row>
    <row r="1428" spans="1:13" ht="12.75" x14ac:dyDescent="0.2">
      <c r="A1428" s="56"/>
      <c r="B1428" s="56"/>
      <c r="C1428" s="56"/>
      <c r="D1428" s="56"/>
      <c r="E1428" s="56"/>
      <c r="F1428" s="56"/>
      <c r="G1428" s="56"/>
      <c r="H1428" s="56"/>
      <c r="I1428" s="56"/>
      <c r="J1428" s="55"/>
      <c r="K1428" s="55"/>
      <c r="L1428" s="55"/>
      <c r="M1428" s="56"/>
    </row>
    <row r="1429" spans="1:13" ht="12.75" x14ac:dyDescent="0.2">
      <c r="A1429" s="56"/>
      <c r="B1429" s="56"/>
      <c r="C1429" s="56"/>
      <c r="D1429" s="56"/>
      <c r="E1429" s="56"/>
      <c r="F1429" s="56"/>
      <c r="G1429" s="56"/>
      <c r="H1429" s="56"/>
      <c r="I1429" s="56"/>
      <c r="J1429" s="55"/>
      <c r="K1429" s="55"/>
      <c r="L1429" s="55"/>
      <c r="M1429" s="56"/>
    </row>
    <row r="1430" spans="1:13" ht="12.75" x14ac:dyDescent="0.2">
      <c r="A1430" s="56"/>
      <c r="B1430" s="56"/>
      <c r="C1430" s="56"/>
      <c r="D1430" s="56"/>
      <c r="E1430" s="56"/>
      <c r="F1430" s="56"/>
      <c r="G1430" s="56"/>
      <c r="H1430" s="56"/>
      <c r="I1430" s="56"/>
      <c r="J1430" s="55"/>
      <c r="K1430" s="55"/>
      <c r="L1430" s="55"/>
      <c r="M1430" s="56"/>
    </row>
    <row r="1431" spans="1:13" ht="12.75" x14ac:dyDescent="0.2">
      <c r="A1431" s="56"/>
      <c r="B1431" s="56"/>
      <c r="C1431" s="56"/>
      <c r="D1431" s="56"/>
      <c r="E1431" s="56"/>
      <c r="F1431" s="56"/>
      <c r="G1431" s="56"/>
      <c r="H1431" s="56"/>
      <c r="I1431" s="56"/>
      <c r="J1431" s="55"/>
      <c r="K1431" s="55"/>
      <c r="L1431" s="55"/>
      <c r="M1431" s="56"/>
    </row>
    <row r="1432" spans="1:13" ht="12.75" x14ac:dyDescent="0.2">
      <c r="A1432" s="56"/>
      <c r="B1432" s="56"/>
      <c r="C1432" s="56"/>
      <c r="D1432" s="56"/>
      <c r="E1432" s="56"/>
      <c r="F1432" s="56"/>
      <c r="G1432" s="56"/>
      <c r="H1432" s="56"/>
      <c r="I1432" s="56"/>
      <c r="J1432" s="55"/>
      <c r="K1432" s="55"/>
      <c r="L1432" s="55"/>
      <c r="M1432" s="56"/>
    </row>
    <row r="1433" spans="1:13" ht="12.75" x14ac:dyDescent="0.2">
      <c r="A1433" s="56"/>
      <c r="B1433" s="56"/>
      <c r="C1433" s="56"/>
      <c r="D1433" s="56"/>
      <c r="E1433" s="56"/>
      <c r="F1433" s="56"/>
      <c r="G1433" s="56"/>
      <c r="H1433" s="56"/>
      <c r="I1433" s="56"/>
      <c r="J1433" s="55"/>
      <c r="K1433" s="55"/>
      <c r="L1433" s="55"/>
      <c r="M1433" s="56"/>
    </row>
    <row r="1434" spans="1:13" ht="12.75" x14ac:dyDescent="0.2">
      <c r="A1434" s="56"/>
      <c r="B1434" s="56"/>
      <c r="C1434" s="56"/>
      <c r="D1434" s="56"/>
      <c r="E1434" s="56"/>
      <c r="F1434" s="56"/>
      <c r="G1434" s="56"/>
      <c r="H1434" s="56"/>
      <c r="I1434" s="56"/>
      <c r="J1434" s="55"/>
      <c r="K1434" s="55"/>
      <c r="L1434" s="55"/>
      <c r="M1434" s="56"/>
    </row>
    <row r="1435" spans="1:13" ht="12.75" x14ac:dyDescent="0.2">
      <c r="A1435" s="56"/>
      <c r="B1435" s="56"/>
      <c r="C1435" s="56"/>
      <c r="D1435" s="56"/>
      <c r="E1435" s="56"/>
      <c r="F1435" s="56"/>
      <c r="G1435" s="56"/>
      <c r="H1435" s="56"/>
      <c r="I1435" s="56"/>
      <c r="J1435" s="55"/>
      <c r="K1435" s="55"/>
      <c r="L1435" s="55"/>
      <c r="M1435" s="56"/>
    </row>
    <row r="1436" spans="1:13" ht="12.75" x14ac:dyDescent="0.2">
      <c r="A1436" s="56"/>
      <c r="B1436" s="56"/>
      <c r="C1436" s="56"/>
      <c r="D1436" s="56"/>
      <c r="E1436" s="56"/>
      <c r="F1436" s="56"/>
      <c r="G1436" s="56"/>
      <c r="H1436" s="56"/>
      <c r="I1436" s="56"/>
      <c r="J1436" s="55"/>
      <c r="K1436" s="55"/>
      <c r="L1436" s="55"/>
      <c r="M1436" s="56"/>
    </row>
    <row r="1437" spans="1:13" ht="12.75" x14ac:dyDescent="0.2">
      <c r="A1437" s="56"/>
      <c r="B1437" s="56"/>
      <c r="C1437" s="56"/>
      <c r="D1437" s="56"/>
      <c r="E1437" s="56"/>
      <c r="F1437" s="56"/>
      <c r="G1437" s="56"/>
      <c r="H1437" s="56"/>
      <c r="I1437" s="56"/>
      <c r="J1437" s="55"/>
      <c r="K1437" s="55"/>
      <c r="L1437" s="55"/>
      <c r="M1437" s="56"/>
    </row>
    <row r="1438" spans="1:13" ht="12.75" x14ac:dyDescent="0.2">
      <c r="A1438" s="56"/>
      <c r="B1438" s="56"/>
      <c r="C1438" s="56"/>
      <c r="D1438" s="56"/>
      <c r="E1438" s="56"/>
      <c r="F1438" s="56"/>
      <c r="G1438" s="56"/>
      <c r="H1438" s="56"/>
      <c r="I1438" s="56"/>
      <c r="J1438" s="55"/>
      <c r="K1438" s="55"/>
      <c r="L1438" s="55"/>
      <c r="M1438" s="56"/>
    </row>
    <row r="1439" spans="1:13" ht="12.75" x14ac:dyDescent="0.2">
      <c r="A1439" s="56"/>
      <c r="B1439" s="56"/>
      <c r="C1439" s="56"/>
      <c r="D1439" s="56"/>
      <c r="E1439" s="56"/>
      <c r="F1439" s="56"/>
      <c r="G1439" s="56"/>
      <c r="H1439" s="56"/>
      <c r="I1439" s="56"/>
      <c r="J1439" s="55"/>
      <c r="K1439" s="55"/>
      <c r="L1439" s="55"/>
      <c r="M1439" s="56"/>
    </row>
    <row r="1440" spans="1:13" ht="12.75" x14ac:dyDescent="0.2">
      <c r="A1440" s="56"/>
      <c r="B1440" s="56"/>
      <c r="C1440" s="56"/>
      <c r="D1440" s="56"/>
      <c r="E1440" s="56"/>
      <c r="F1440" s="56"/>
      <c r="G1440" s="56"/>
      <c r="H1440" s="56"/>
      <c r="I1440" s="56"/>
      <c r="J1440" s="55"/>
      <c r="K1440" s="55"/>
      <c r="L1440" s="55"/>
      <c r="M1440" s="56"/>
    </row>
    <row r="1441" spans="1:13" ht="12.75" x14ac:dyDescent="0.2">
      <c r="A1441" s="56"/>
      <c r="B1441" s="56"/>
      <c r="C1441" s="56"/>
      <c r="D1441" s="56"/>
      <c r="E1441" s="56"/>
      <c r="F1441" s="56"/>
      <c r="G1441" s="56"/>
      <c r="H1441" s="56"/>
      <c r="I1441" s="56"/>
      <c r="J1441" s="55"/>
      <c r="K1441" s="55"/>
      <c r="L1441" s="55"/>
      <c r="M1441" s="56"/>
    </row>
    <row r="1442" spans="1:13" ht="12.75" x14ac:dyDescent="0.2">
      <c r="A1442" s="56"/>
      <c r="B1442" s="56"/>
      <c r="C1442" s="56"/>
      <c r="D1442" s="56"/>
      <c r="E1442" s="56"/>
      <c r="F1442" s="56"/>
      <c r="G1442" s="56"/>
      <c r="H1442" s="56"/>
      <c r="I1442" s="56"/>
      <c r="J1442" s="55"/>
      <c r="K1442" s="55"/>
      <c r="L1442" s="55"/>
      <c r="M1442" s="56"/>
    </row>
    <row r="1443" spans="1:13" ht="12.75" x14ac:dyDescent="0.2">
      <c r="A1443" s="56"/>
      <c r="B1443" s="56"/>
      <c r="C1443" s="56"/>
      <c r="D1443" s="56"/>
      <c r="E1443" s="56"/>
      <c r="F1443" s="56"/>
      <c r="G1443" s="56"/>
      <c r="H1443" s="56"/>
      <c r="I1443" s="56"/>
      <c r="J1443" s="55"/>
      <c r="K1443" s="55"/>
      <c r="L1443" s="55"/>
      <c r="M1443" s="56"/>
    </row>
    <row r="1444" spans="1:13" ht="12.75" x14ac:dyDescent="0.2">
      <c r="A1444" s="56"/>
      <c r="B1444" s="56"/>
      <c r="C1444" s="56"/>
      <c r="D1444" s="56"/>
      <c r="E1444" s="56"/>
      <c r="F1444" s="56"/>
      <c r="G1444" s="56"/>
      <c r="H1444" s="56"/>
      <c r="I1444" s="56"/>
      <c r="J1444" s="55"/>
      <c r="K1444" s="55"/>
      <c r="L1444" s="55"/>
      <c r="M1444" s="56"/>
    </row>
    <row r="1445" spans="1:13" ht="12.75" x14ac:dyDescent="0.2">
      <c r="A1445" s="56"/>
      <c r="B1445" s="56"/>
      <c r="C1445" s="56"/>
      <c r="D1445" s="56"/>
      <c r="E1445" s="56"/>
      <c r="F1445" s="56"/>
      <c r="G1445" s="56"/>
      <c r="H1445" s="56"/>
      <c r="I1445" s="56"/>
      <c r="J1445" s="55"/>
      <c r="K1445" s="55"/>
      <c r="L1445" s="55"/>
      <c r="M1445" s="56"/>
    </row>
    <row r="1446" spans="1:13" ht="12.75" x14ac:dyDescent="0.2">
      <c r="A1446" s="56"/>
      <c r="B1446" s="56"/>
      <c r="C1446" s="56"/>
      <c r="D1446" s="56"/>
      <c r="E1446" s="56"/>
      <c r="F1446" s="56"/>
      <c r="G1446" s="56"/>
      <c r="H1446" s="56"/>
      <c r="I1446" s="56"/>
      <c r="J1446" s="55"/>
      <c r="K1446" s="55"/>
      <c r="L1446" s="55"/>
      <c r="M1446" s="56"/>
    </row>
    <row r="1447" spans="1:13" ht="12.75" x14ac:dyDescent="0.2">
      <c r="A1447" s="56"/>
      <c r="B1447" s="56"/>
      <c r="C1447" s="56"/>
      <c r="D1447" s="56"/>
      <c r="E1447" s="56"/>
      <c r="F1447" s="56"/>
      <c r="G1447" s="56"/>
      <c r="H1447" s="56"/>
      <c r="I1447" s="56"/>
      <c r="J1447" s="55"/>
      <c r="K1447" s="55"/>
      <c r="L1447" s="55"/>
      <c r="M1447" s="56"/>
    </row>
    <row r="1448" spans="1:13" ht="12.75" x14ac:dyDescent="0.2">
      <c r="A1448" s="56"/>
      <c r="B1448" s="56"/>
      <c r="C1448" s="56"/>
      <c r="D1448" s="56"/>
      <c r="E1448" s="56"/>
      <c r="F1448" s="56"/>
      <c r="G1448" s="56"/>
      <c r="H1448" s="56"/>
      <c r="I1448" s="56"/>
      <c r="J1448" s="55"/>
      <c r="K1448" s="55"/>
      <c r="L1448" s="55"/>
      <c r="M1448" s="56"/>
    </row>
    <row r="1449" spans="1:13" ht="12.75" x14ac:dyDescent="0.2">
      <c r="A1449" s="56"/>
      <c r="B1449" s="56"/>
      <c r="C1449" s="56"/>
      <c r="D1449" s="56"/>
      <c r="E1449" s="56"/>
      <c r="F1449" s="56"/>
      <c r="G1449" s="56"/>
      <c r="H1449" s="56"/>
      <c r="I1449" s="56"/>
      <c r="J1449" s="55"/>
      <c r="K1449" s="55"/>
      <c r="L1449" s="55"/>
      <c r="M1449" s="56"/>
    </row>
    <row r="1450" spans="1:13" ht="12.75" x14ac:dyDescent="0.2">
      <c r="A1450" s="56"/>
      <c r="B1450" s="56"/>
      <c r="C1450" s="56"/>
      <c r="D1450" s="56"/>
      <c r="E1450" s="56"/>
      <c r="F1450" s="56"/>
      <c r="G1450" s="56"/>
      <c r="H1450" s="56"/>
      <c r="I1450" s="56"/>
      <c r="J1450" s="55"/>
      <c r="K1450" s="55"/>
      <c r="L1450" s="55"/>
      <c r="M1450" s="56"/>
    </row>
    <row r="1451" spans="1:13" ht="12.75" x14ac:dyDescent="0.2">
      <c r="A1451" s="56"/>
      <c r="B1451" s="56"/>
      <c r="C1451" s="56"/>
      <c r="D1451" s="56"/>
      <c r="E1451" s="56"/>
      <c r="F1451" s="56"/>
      <c r="G1451" s="56"/>
      <c r="H1451" s="56"/>
      <c r="I1451" s="56"/>
      <c r="J1451" s="55"/>
      <c r="K1451" s="55"/>
      <c r="L1451" s="55"/>
      <c r="M1451" s="56"/>
    </row>
    <row r="1452" spans="1:13" ht="12.75" x14ac:dyDescent="0.2">
      <c r="A1452" s="56"/>
      <c r="B1452" s="56"/>
      <c r="C1452" s="56"/>
      <c r="D1452" s="56"/>
      <c r="E1452" s="56"/>
      <c r="F1452" s="56"/>
      <c r="G1452" s="56"/>
      <c r="H1452" s="56"/>
      <c r="I1452" s="56"/>
      <c r="J1452" s="55"/>
      <c r="K1452" s="55"/>
      <c r="L1452" s="55"/>
      <c r="M1452" s="56"/>
    </row>
    <row r="1453" spans="1:13" ht="12.75" x14ac:dyDescent="0.2">
      <c r="A1453" s="56"/>
      <c r="B1453" s="56"/>
      <c r="C1453" s="56"/>
      <c r="D1453" s="56"/>
      <c r="E1453" s="56"/>
      <c r="F1453" s="56"/>
      <c r="G1453" s="56"/>
      <c r="H1453" s="56"/>
      <c r="I1453" s="56"/>
      <c r="J1453" s="55"/>
      <c r="K1453" s="55"/>
      <c r="L1453" s="55"/>
      <c r="M1453" s="56"/>
    </row>
    <row r="1454" spans="1:13" ht="12.75" x14ac:dyDescent="0.2">
      <c r="A1454" s="56"/>
      <c r="B1454" s="56"/>
      <c r="C1454" s="56"/>
      <c r="D1454" s="56"/>
      <c r="E1454" s="56"/>
      <c r="F1454" s="56"/>
      <c r="G1454" s="56"/>
      <c r="H1454" s="56"/>
      <c r="I1454" s="56"/>
      <c r="J1454" s="55"/>
      <c r="K1454" s="55"/>
      <c r="L1454" s="55"/>
      <c r="M1454" s="56"/>
    </row>
    <row r="1455" spans="1:13" ht="12.75" x14ac:dyDescent="0.2">
      <c r="A1455" s="56"/>
      <c r="B1455" s="56"/>
      <c r="C1455" s="56"/>
      <c r="D1455" s="56"/>
      <c r="E1455" s="56"/>
      <c r="F1455" s="56"/>
      <c r="G1455" s="56"/>
      <c r="H1455" s="56"/>
      <c r="I1455" s="56"/>
      <c r="J1455" s="55"/>
      <c r="K1455" s="55"/>
      <c r="L1455" s="55"/>
      <c r="M1455" s="56"/>
    </row>
    <row r="1456" spans="1:13" ht="12.75" x14ac:dyDescent="0.2">
      <c r="A1456" s="56"/>
      <c r="B1456" s="56"/>
      <c r="C1456" s="56"/>
      <c r="D1456" s="56"/>
      <c r="E1456" s="56"/>
      <c r="F1456" s="56"/>
      <c r="G1456" s="56"/>
      <c r="H1456" s="56"/>
      <c r="I1456" s="56"/>
      <c r="J1456" s="55"/>
      <c r="K1456" s="55"/>
      <c r="L1456" s="55"/>
      <c r="M1456" s="56"/>
    </row>
    <row r="1457" spans="1:13" ht="12.75" x14ac:dyDescent="0.2">
      <c r="A1457" s="56"/>
      <c r="B1457" s="56"/>
      <c r="C1457" s="56"/>
      <c r="D1457" s="56"/>
      <c r="E1457" s="56"/>
      <c r="F1457" s="56"/>
      <c r="G1457" s="56"/>
      <c r="H1457" s="56"/>
      <c r="I1457" s="56"/>
      <c r="J1457" s="55"/>
      <c r="K1457" s="55"/>
      <c r="L1457" s="55"/>
      <c r="M1457" s="56"/>
    </row>
    <row r="1458" spans="1:13" ht="12.75" x14ac:dyDescent="0.2">
      <c r="A1458" s="56"/>
      <c r="B1458" s="56"/>
      <c r="C1458" s="56"/>
      <c r="D1458" s="56"/>
      <c r="E1458" s="56"/>
      <c r="F1458" s="56"/>
      <c r="G1458" s="56"/>
      <c r="H1458" s="56"/>
      <c r="I1458" s="56"/>
      <c r="J1458" s="55"/>
      <c r="K1458" s="55"/>
      <c r="L1458" s="55"/>
      <c r="M1458" s="56"/>
    </row>
    <row r="1459" spans="1:13" ht="12.75" x14ac:dyDescent="0.2">
      <c r="A1459" s="56"/>
      <c r="B1459" s="56"/>
      <c r="C1459" s="56"/>
      <c r="D1459" s="56"/>
      <c r="E1459" s="56"/>
      <c r="F1459" s="56"/>
      <c r="G1459" s="56"/>
      <c r="H1459" s="56"/>
      <c r="I1459" s="56"/>
      <c r="J1459" s="55"/>
      <c r="K1459" s="55"/>
      <c r="L1459" s="55"/>
      <c r="M1459" s="56"/>
    </row>
    <row r="1460" spans="1:13" ht="12.75" x14ac:dyDescent="0.2">
      <c r="A1460" s="56"/>
      <c r="B1460" s="56"/>
      <c r="C1460" s="56"/>
      <c r="D1460" s="56"/>
      <c r="E1460" s="56"/>
      <c r="F1460" s="56"/>
      <c r="G1460" s="56"/>
      <c r="H1460" s="56"/>
      <c r="I1460" s="56"/>
      <c r="J1460" s="55"/>
      <c r="K1460" s="55"/>
      <c r="L1460" s="55"/>
      <c r="M1460" s="56"/>
    </row>
    <row r="1461" spans="1:13" ht="12.75" x14ac:dyDescent="0.2">
      <c r="A1461" s="56"/>
      <c r="B1461" s="56"/>
      <c r="C1461" s="56"/>
      <c r="D1461" s="56"/>
      <c r="E1461" s="56"/>
      <c r="F1461" s="56"/>
      <c r="G1461" s="56"/>
      <c r="H1461" s="56"/>
      <c r="I1461" s="56"/>
      <c r="J1461" s="55"/>
      <c r="K1461" s="55"/>
      <c r="L1461" s="55"/>
      <c r="M1461" s="56"/>
    </row>
    <row r="1462" spans="1:13" ht="12.75" x14ac:dyDescent="0.2">
      <c r="A1462" s="56"/>
      <c r="B1462" s="56"/>
      <c r="C1462" s="56"/>
      <c r="D1462" s="56"/>
      <c r="E1462" s="56"/>
      <c r="F1462" s="56"/>
      <c r="G1462" s="56"/>
      <c r="H1462" s="56"/>
      <c r="I1462" s="56"/>
      <c r="J1462" s="55"/>
      <c r="K1462" s="55"/>
      <c r="L1462" s="55"/>
      <c r="M1462" s="56"/>
    </row>
    <row r="1463" spans="1:13" ht="12.75" x14ac:dyDescent="0.2">
      <c r="A1463" s="56"/>
      <c r="B1463" s="56"/>
      <c r="C1463" s="56"/>
      <c r="D1463" s="56"/>
      <c r="E1463" s="56"/>
      <c r="F1463" s="56"/>
      <c r="G1463" s="56"/>
      <c r="H1463" s="56"/>
      <c r="I1463" s="56"/>
      <c r="J1463" s="55"/>
      <c r="K1463" s="55"/>
      <c r="L1463" s="55"/>
      <c r="M1463" s="56"/>
    </row>
    <row r="1464" spans="1:13" ht="12.75" x14ac:dyDescent="0.2">
      <c r="A1464" s="56"/>
      <c r="B1464" s="56"/>
      <c r="C1464" s="56"/>
      <c r="D1464" s="56"/>
      <c r="E1464" s="56"/>
      <c r="F1464" s="56"/>
      <c r="G1464" s="56"/>
      <c r="H1464" s="56"/>
      <c r="I1464" s="56"/>
      <c r="J1464" s="55"/>
      <c r="K1464" s="55"/>
      <c r="L1464" s="55"/>
      <c r="M1464" s="56"/>
    </row>
    <row r="1465" spans="1:13" ht="12.75" x14ac:dyDescent="0.2">
      <c r="A1465" s="56"/>
      <c r="B1465" s="56"/>
      <c r="C1465" s="56"/>
      <c r="D1465" s="56"/>
      <c r="E1465" s="56"/>
      <c r="F1465" s="56"/>
      <c r="G1465" s="56"/>
      <c r="H1465" s="56"/>
      <c r="I1465" s="56"/>
      <c r="J1465" s="55"/>
      <c r="K1465" s="55"/>
      <c r="L1465" s="55"/>
      <c r="M1465" s="56"/>
    </row>
    <row r="1466" spans="1:13" ht="12.75" x14ac:dyDescent="0.2">
      <c r="A1466" s="56"/>
      <c r="B1466" s="56"/>
      <c r="C1466" s="56"/>
      <c r="D1466" s="56"/>
      <c r="E1466" s="56"/>
      <c r="F1466" s="56"/>
      <c r="G1466" s="56"/>
      <c r="H1466" s="56"/>
      <c r="I1466" s="56"/>
      <c r="J1466" s="55"/>
      <c r="K1466" s="55"/>
      <c r="L1466" s="55"/>
      <c r="M1466" s="56"/>
    </row>
    <row r="1467" spans="1:13" ht="12.75" x14ac:dyDescent="0.2">
      <c r="A1467" s="56"/>
      <c r="B1467" s="56"/>
      <c r="C1467" s="56"/>
      <c r="D1467" s="56"/>
      <c r="E1467" s="56"/>
      <c r="F1467" s="56"/>
      <c r="G1467" s="56"/>
      <c r="H1467" s="56"/>
      <c r="I1467" s="56"/>
      <c r="J1467" s="55"/>
      <c r="K1467" s="55"/>
      <c r="L1467" s="55"/>
      <c r="M1467" s="56"/>
    </row>
    <row r="1468" spans="1:13" ht="12.75" x14ac:dyDescent="0.2">
      <c r="A1468" s="56"/>
      <c r="B1468" s="56"/>
      <c r="C1468" s="56"/>
      <c r="D1468" s="56"/>
      <c r="E1468" s="56"/>
      <c r="F1468" s="56"/>
      <c r="G1468" s="56"/>
      <c r="H1468" s="56"/>
      <c r="I1468" s="56"/>
      <c r="J1468" s="55"/>
      <c r="K1468" s="55"/>
      <c r="L1468" s="55"/>
      <c r="M1468" s="56"/>
    </row>
    <row r="1469" spans="1:13" ht="12.75" x14ac:dyDescent="0.2">
      <c r="A1469" s="56"/>
      <c r="B1469" s="56"/>
      <c r="C1469" s="56"/>
      <c r="D1469" s="56"/>
      <c r="E1469" s="56"/>
      <c r="F1469" s="56"/>
      <c r="G1469" s="56"/>
      <c r="H1469" s="56"/>
      <c r="I1469" s="56"/>
      <c r="J1469" s="55"/>
      <c r="K1469" s="55"/>
      <c r="L1469" s="55"/>
      <c r="M1469" s="56"/>
    </row>
    <row r="1470" spans="1:13" ht="12.75" x14ac:dyDescent="0.2">
      <c r="A1470" s="56"/>
      <c r="B1470" s="56"/>
      <c r="C1470" s="56"/>
      <c r="D1470" s="56"/>
      <c r="E1470" s="56"/>
      <c r="F1470" s="56"/>
      <c r="G1470" s="56"/>
      <c r="H1470" s="56"/>
      <c r="I1470" s="56"/>
      <c r="J1470" s="55"/>
      <c r="K1470" s="55"/>
      <c r="L1470" s="55"/>
      <c r="M1470" s="56"/>
    </row>
    <row r="1471" spans="1:13" ht="12.75" x14ac:dyDescent="0.2">
      <c r="A1471" s="56"/>
      <c r="B1471" s="56"/>
      <c r="C1471" s="56"/>
      <c r="D1471" s="56"/>
      <c r="E1471" s="56"/>
      <c r="F1471" s="56"/>
      <c r="G1471" s="56"/>
      <c r="H1471" s="56"/>
      <c r="I1471" s="56"/>
      <c r="J1471" s="55"/>
      <c r="K1471" s="55"/>
      <c r="L1471" s="55"/>
      <c r="M1471" s="56"/>
    </row>
    <row r="1472" spans="1:13" ht="12.75" x14ac:dyDescent="0.2">
      <c r="A1472" s="56"/>
      <c r="B1472" s="56"/>
      <c r="C1472" s="56"/>
      <c r="D1472" s="56"/>
      <c r="E1472" s="56"/>
      <c r="F1472" s="56"/>
      <c r="G1472" s="56"/>
      <c r="H1472" s="56"/>
      <c r="I1472" s="56"/>
      <c r="J1472" s="55"/>
      <c r="K1472" s="55"/>
      <c r="L1472" s="55"/>
      <c r="M1472" s="56"/>
    </row>
    <row r="1473" spans="1:13" ht="12.75" x14ac:dyDescent="0.2">
      <c r="A1473" s="56"/>
      <c r="B1473" s="56"/>
      <c r="C1473" s="56"/>
      <c r="D1473" s="56"/>
      <c r="E1473" s="56"/>
      <c r="F1473" s="56"/>
      <c r="G1473" s="56"/>
      <c r="H1473" s="56"/>
      <c r="I1473" s="56"/>
      <c r="J1473" s="55"/>
      <c r="K1473" s="55"/>
      <c r="L1473" s="55"/>
      <c r="M1473" s="56"/>
    </row>
    <row r="1474" spans="1:13" ht="12.75" x14ac:dyDescent="0.2">
      <c r="A1474" s="56"/>
      <c r="B1474" s="56"/>
      <c r="C1474" s="56"/>
      <c r="D1474" s="56"/>
      <c r="E1474" s="56"/>
      <c r="F1474" s="56"/>
      <c r="G1474" s="56"/>
      <c r="H1474" s="56"/>
      <c r="I1474" s="56"/>
      <c r="J1474" s="55"/>
      <c r="K1474" s="55"/>
      <c r="L1474" s="55"/>
      <c r="M1474" s="56"/>
    </row>
    <row r="1475" spans="1:13" ht="12.75" x14ac:dyDescent="0.2">
      <c r="A1475" s="56"/>
      <c r="B1475" s="56"/>
      <c r="C1475" s="56"/>
      <c r="D1475" s="56"/>
      <c r="E1475" s="56"/>
      <c r="F1475" s="56"/>
      <c r="G1475" s="56"/>
      <c r="H1475" s="56"/>
      <c r="I1475" s="56"/>
      <c r="J1475" s="55"/>
      <c r="K1475" s="55"/>
      <c r="L1475" s="55"/>
      <c r="M1475" s="56"/>
    </row>
    <row r="1476" spans="1:13" ht="12.75" x14ac:dyDescent="0.2">
      <c r="A1476" s="56"/>
      <c r="B1476" s="56"/>
      <c r="C1476" s="56"/>
      <c r="D1476" s="56"/>
      <c r="E1476" s="56"/>
      <c r="F1476" s="56"/>
      <c r="G1476" s="56"/>
      <c r="H1476" s="56"/>
      <c r="I1476" s="56"/>
      <c r="J1476" s="55"/>
      <c r="K1476" s="55"/>
      <c r="L1476" s="55"/>
      <c r="M1476" s="56"/>
    </row>
    <row r="1477" spans="1:13" ht="12.75" x14ac:dyDescent="0.2">
      <c r="A1477" s="56"/>
      <c r="B1477" s="56"/>
      <c r="C1477" s="56"/>
      <c r="D1477" s="56"/>
      <c r="E1477" s="56"/>
      <c r="F1477" s="56"/>
      <c r="G1477" s="56"/>
      <c r="H1477" s="56"/>
      <c r="I1477" s="56"/>
      <c r="J1477" s="55"/>
      <c r="K1477" s="55"/>
      <c r="L1477" s="55"/>
      <c r="M1477" s="56"/>
    </row>
    <row r="1478" spans="1:13" ht="12.75" x14ac:dyDescent="0.2">
      <c r="A1478" s="56"/>
      <c r="B1478" s="56"/>
      <c r="C1478" s="56"/>
      <c r="D1478" s="56"/>
      <c r="E1478" s="56"/>
      <c r="F1478" s="56"/>
      <c r="G1478" s="56"/>
      <c r="H1478" s="56"/>
      <c r="I1478" s="56"/>
      <c r="J1478" s="55"/>
      <c r="K1478" s="55"/>
      <c r="L1478" s="55"/>
      <c r="M1478" s="56"/>
    </row>
    <row r="1479" spans="1:13" ht="12.75" x14ac:dyDescent="0.2">
      <c r="A1479" s="56"/>
      <c r="B1479" s="56"/>
      <c r="C1479" s="56"/>
      <c r="D1479" s="56"/>
      <c r="E1479" s="56"/>
      <c r="F1479" s="56"/>
      <c r="G1479" s="56"/>
      <c r="H1479" s="56"/>
      <c r="I1479" s="56"/>
      <c r="J1479" s="55"/>
      <c r="K1479" s="55"/>
      <c r="L1479" s="55"/>
      <c r="M1479" s="56"/>
    </row>
    <row r="1480" spans="1:13" ht="12.75" x14ac:dyDescent="0.2">
      <c r="A1480" s="56"/>
      <c r="B1480" s="56"/>
      <c r="C1480" s="56"/>
      <c r="D1480" s="56"/>
      <c r="E1480" s="56"/>
      <c r="F1480" s="56"/>
      <c r="G1480" s="56"/>
      <c r="H1480" s="56"/>
      <c r="I1480" s="56"/>
      <c r="J1480" s="55"/>
      <c r="K1480" s="55"/>
      <c r="L1480" s="55"/>
      <c r="M1480" s="56"/>
    </row>
    <row r="1481" spans="1:13" ht="12.75" x14ac:dyDescent="0.2">
      <c r="A1481" s="56"/>
      <c r="B1481" s="56"/>
      <c r="C1481" s="56"/>
      <c r="D1481" s="56"/>
      <c r="E1481" s="56"/>
      <c r="F1481" s="56"/>
      <c r="G1481" s="56"/>
      <c r="H1481" s="56"/>
      <c r="I1481" s="56"/>
      <c r="J1481" s="55"/>
      <c r="K1481" s="55"/>
      <c r="L1481" s="55"/>
      <c r="M1481" s="56"/>
    </row>
    <row r="1482" spans="1:13" ht="12.75" x14ac:dyDescent="0.2">
      <c r="A1482" s="56"/>
      <c r="B1482" s="56"/>
      <c r="C1482" s="56"/>
      <c r="D1482" s="56"/>
      <c r="E1482" s="56"/>
      <c r="F1482" s="56"/>
      <c r="G1482" s="56"/>
      <c r="H1482" s="56"/>
      <c r="I1482" s="56"/>
      <c r="J1482" s="55"/>
      <c r="K1482" s="55"/>
      <c r="L1482" s="55"/>
      <c r="M1482" s="56"/>
    </row>
    <row r="1483" spans="1:13" ht="12.75" x14ac:dyDescent="0.2">
      <c r="A1483" s="56"/>
      <c r="B1483" s="56"/>
      <c r="C1483" s="56"/>
      <c r="D1483" s="56"/>
      <c r="E1483" s="56"/>
      <c r="F1483" s="56"/>
      <c r="G1483" s="56"/>
      <c r="H1483" s="56"/>
      <c r="I1483" s="56"/>
      <c r="J1483" s="55"/>
      <c r="K1483" s="55"/>
      <c r="L1483" s="55"/>
      <c r="M1483" s="56"/>
    </row>
    <row r="1484" spans="1:13" ht="12.75" x14ac:dyDescent="0.2">
      <c r="A1484" s="56"/>
      <c r="B1484" s="56"/>
      <c r="C1484" s="56"/>
      <c r="D1484" s="56"/>
      <c r="E1484" s="56"/>
      <c r="F1484" s="56"/>
      <c r="G1484" s="56"/>
      <c r="H1484" s="56"/>
      <c r="I1484" s="56"/>
      <c r="J1484" s="55"/>
      <c r="K1484" s="55"/>
      <c r="L1484" s="55"/>
      <c r="M1484" s="56"/>
    </row>
    <row r="1485" spans="1:13" ht="12.75" x14ac:dyDescent="0.2">
      <c r="A1485" s="56"/>
      <c r="B1485" s="56"/>
      <c r="C1485" s="56"/>
      <c r="D1485" s="56"/>
      <c r="E1485" s="56"/>
      <c r="F1485" s="56"/>
      <c r="G1485" s="56"/>
      <c r="H1485" s="56"/>
      <c r="I1485" s="56"/>
      <c r="J1485" s="55"/>
      <c r="K1485" s="55"/>
      <c r="L1485" s="55"/>
      <c r="M1485" s="56"/>
    </row>
    <row r="1486" spans="1:13" ht="12.75" x14ac:dyDescent="0.2">
      <c r="A1486" s="56"/>
      <c r="B1486" s="56"/>
      <c r="C1486" s="56"/>
      <c r="D1486" s="56"/>
      <c r="E1486" s="56"/>
      <c r="F1486" s="56"/>
      <c r="G1486" s="56"/>
      <c r="H1486" s="56"/>
      <c r="I1486" s="56"/>
      <c r="J1486" s="55"/>
      <c r="K1486" s="55"/>
      <c r="L1486" s="55"/>
      <c r="M1486" s="56"/>
    </row>
    <row r="1487" spans="1:13" ht="12.75" x14ac:dyDescent="0.2">
      <c r="A1487" s="56"/>
      <c r="B1487" s="56"/>
      <c r="C1487" s="56"/>
      <c r="D1487" s="56"/>
      <c r="E1487" s="56"/>
      <c r="F1487" s="56"/>
      <c r="G1487" s="56"/>
      <c r="H1487" s="56"/>
      <c r="I1487" s="56"/>
      <c r="J1487" s="55"/>
      <c r="K1487" s="55"/>
      <c r="L1487" s="55"/>
      <c r="M1487" s="56"/>
    </row>
    <row r="1488" spans="1:13" ht="12.75" x14ac:dyDescent="0.2">
      <c r="A1488" s="56"/>
      <c r="B1488" s="56"/>
      <c r="C1488" s="56"/>
      <c r="D1488" s="56"/>
      <c r="E1488" s="56"/>
      <c r="F1488" s="56"/>
      <c r="G1488" s="56"/>
      <c r="H1488" s="56"/>
      <c r="I1488" s="56"/>
      <c r="J1488" s="55"/>
      <c r="K1488" s="55"/>
      <c r="L1488" s="55"/>
      <c r="M1488" s="56"/>
    </row>
    <row r="1489" spans="1:13" ht="12.75" x14ac:dyDescent="0.2">
      <c r="A1489" s="56"/>
      <c r="B1489" s="56"/>
      <c r="C1489" s="56"/>
      <c r="D1489" s="56"/>
      <c r="E1489" s="56"/>
      <c r="F1489" s="56"/>
      <c r="G1489" s="56"/>
      <c r="H1489" s="56"/>
      <c r="I1489" s="56"/>
      <c r="J1489" s="55"/>
      <c r="K1489" s="55"/>
      <c r="L1489" s="55"/>
      <c r="M1489" s="56"/>
    </row>
    <row r="1490" spans="1:13" ht="12.75" x14ac:dyDescent="0.2">
      <c r="A1490" s="56"/>
      <c r="B1490" s="56"/>
      <c r="C1490" s="56"/>
      <c r="D1490" s="56"/>
      <c r="E1490" s="56"/>
      <c r="F1490" s="56"/>
      <c r="G1490" s="56"/>
      <c r="H1490" s="56"/>
      <c r="I1490" s="56"/>
      <c r="J1490" s="55"/>
      <c r="K1490" s="55"/>
      <c r="L1490" s="55"/>
      <c r="M1490" s="56"/>
    </row>
    <row r="1491" spans="1:13" ht="12.75" x14ac:dyDescent="0.2">
      <c r="A1491" s="56"/>
      <c r="B1491" s="56"/>
      <c r="C1491" s="56"/>
      <c r="D1491" s="56"/>
      <c r="E1491" s="56"/>
      <c r="F1491" s="56"/>
      <c r="G1491" s="56"/>
      <c r="H1491" s="56"/>
      <c r="I1491" s="56"/>
      <c r="J1491" s="55"/>
      <c r="K1491" s="55"/>
      <c r="L1491" s="55"/>
      <c r="M1491" s="56"/>
    </row>
    <row r="1492" spans="1:13" ht="12.75" x14ac:dyDescent="0.2">
      <c r="A1492" s="56"/>
      <c r="B1492" s="56"/>
      <c r="C1492" s="56"/>
      <c r="D1492" s="56"/>
      <c r="E1492" s="56"/>
      <c r="F1492" s="56"/>
      <c r="G1492" s="56"/>
      <c r="H1492" s="56"/>
      <c r="I1492" s="56"/>
      <c r="J1492" s="55"/>
      <c r="K1492" s="55"/>
      <c r="L1492" s="55"/>
      <c r="M1492" s="56"/>
    </row>
    <row r="1493" spans="1:13" ht="12.75" x14ac:dyDescent="0.2">
      <c r="A1493" s="56"/>
      <c r="B1493" s="56"/>
      <c r="C1493" s="56"/>
      <c r="D1493" s="56"/>
      <c r="E1493" s="56"/>
      <c r="F1493" s="56"/>
      <c r="G1493" s="56"/>
      <c r="H1493" s="56"/>
      <c r="I1493" s="56"/>
      <c r="J1493" s="55"/>
      <c r="K1493" s="55"/>
      <c r="L1493" s="55"/>
      <c r="M1493" s="56"/>
    </row>
    <row r="1494" spans="1:13" ht="12.75" x14ac:dyDescent="0.2">
      <c r="A1494" s="56"/>
      <c r="B1494" s="56"/>
      <c r="C1494" s="56"/>
      <c r="D1494" s="56"/>
      <c r="E1494" s="56"/>
      <c r="F1494" s="56"/>
      <c r="G1494" s="56"/>
      <c r="H1494" s="56"/>
      <c r="I1494" s="56"/>
      <c r="J1494" s="55"/>
      <c r="K1494" s="55"/>
      <c r="L1494" s="55"/>
      <c r="M1494" s="56"/>
    </row>
    <row r="1495" spans="1:13" ht="12.75" x14ac:dyDescent="0.2">
      <c r="A1495" s="56"/>
      <c r="B1495" s="56"/>
      <c r="C1495" s="56"/>
      <c r="D1495" s="56"/>
      <c r="E1495" s="56"/>
      <c r="F1495" s="56"/>
      <c r="G1495" s="56"/>
      <c r="H1495" s="56"/>
      <c r="I1495" s="56"/>
      <c r="J1495" s="55"/>
      <c r="K1495" s="55"/>
      <c r="L1495" s="55"/>
      <c r="M1495" s="56"/>
    </row>
    <row r="1496" spans="1:13" ht="12.75" x14ac:dyDescent="0.2">
      <c r="A1496" s="56"/>
      <c r="B1496" s="56"/>
      <c r="C1496" s="56"/>
      <c r="D1496" s="56"/>
      <c r="E1496" s="56"/>
      <c r="F1496" s="56"/>
      <c r="G1496" s="56"/>
      <c r="H1496" s="56"/>
      <c r="I1496" s="56"/>
      <c r="J1496" s="55"/>
      <c r="K1496" s="55"/>
      <c r="L1496" s="55"/>
      <c r="M1496" s="56"/>
    </row>
    <row r="1497" spans="1:13" ht="12.75" x14ac:dyDescent="0.2">
      <c r="A1497" s="56"/>
      <c r="B1497" s="56"/>
      <c r="C1497" s="56"/>
      <c r="D1497" s="56"/>
      <c r="E1497" s="56"/>
      <c r="F1497" s="56"/>
      <c r="G1497" s="56"/>
      <c r="H1497" s="56"/>
      <c r="I1497" s="56"/>
      <c r="J1497" s="55"/>
      <c r="K1497" s="55"/>
      <c r="L1497" s="55"/>
      <c r="M1497" s="56"/>
    </row>
    <row r="1498" spans="1:13" ht="12.75" x14ac:dyDescent="0.2">
      <c r="A1498" s="56"/>
      <c r="B1498" s="56"/>
      <c r="C1498" s="56"/>
      <c r="D1498" s="56"/>
      <c r="E1498" s="56"/>
      <c r="F1498" s="56"/>
      <c r="G1498" s="56"/>
      <c r="H1498" s="56"/>
      <c r="I1498" s="56"/>
      <c r="J1498" s="55"/>
      <c r="K1498" s="55"/>
      <c r="L1498" s="55"/>
      <c r="M1498" s="56"/>
    </row>
    <row r="1499" spans="1:13" ht="12.75" x14ac:dyDescent="0.2">
      <c r="A1499" s="56"/>
      <c r="B1499" s="56"/>
      <c r="C1499" s="56"/>
      <c r="D1499" s="56"/>
      <c r="E1499" s="56"/>
      <c r="F1499" s="56"/>
      <c r="G1499" s="56"/>
      <c r="H1499" s="56"/>
      <c r="I1499" s="56"/>
      <c r="J1499" s="55"/>
      <c r="K1499" s="55"/>
      <c r="L1499" s="55"/>
      <c r="M1499" s="56"/>
    </row>
    <row r="1500" spans="1:13" ht="12.75" x14ac:dyDescent="0.2">
      <c r="A1500" s="56"/>
      <c r="B1500" s="56"/>
      <c r="C1500" s="56"/>
      <c r="D1500" s="56"/>
      <c r="E1500" s="56"/>
      <c r="F1500" s="56"/>
      <c r="G1500" s="56"/>
      <c r="H1500" s="56"/>
      <c r="I1500" s="56"/>
      <c r="J1500" s="55"/>
      <c r="K1500" s="55"/>
      <c r="L1500" s="55"/>
      <c r="M1500" s="56"/>
    </row>
    <row r="1501" spans="1:13" ht="12.75" x14ac:dyDescent="0.2">
      <c r="A1501" s="56"/>
      <c r="B1501" s="56"/>
      <c r="C1501" s="56"/>
      <c r="D1501" s="56"/>
      <c r="E1501" s="56"/>
      <c r="F1501" s="56"/>
      <c r="G1501" s="56"/>
      <c r="H1501" s="56"/>
      <c r="I1501" s="56"/>
      <c r="J1501" s="55"/>
      <c r="K1501" s="55"/>
      <c r="L1501" s="55"/>
      <c r="M1501" s="56"/>
    </row>
    <row r="1502" spans="1:13" ht="12.75" x14ac:dyDescent="0.2">
      <c r="A1502" s="56"/>
      <c r="B1502" s="56"/>
      <c r="C1502" s="56"/>
      <c r="D1502" s="56"/>
      <c r="E1502" s="56"/>
      <c r="F1502" s="56"/>
      <c r="G1502" s="56"/>
      <c r="H1502" s="56"/>
      <c r="I1502" s="56"/>
      <c r="J1502" s="55"/>
      <c r="K1502" s="55"/>
      <c r="L1502" s="55"/>
      <c r="M1502" s="56"/>
    </row>
    <row r="1503" spans="1:13" ht="12.75" x14ac:dyDescent="0.2">
      <c r="A1503" s="56"/>
      <c r="B1503" s="56"/>
      <c r="C1503" s="56"/>
      <c r="D1503" s="56"/>
      <c r="E1503" s="56"/>
      <c r="F1503" s="56"/>
      <c r="G1503" s="56"/>
      <c r="H1503" s="56"/>
      <c r="I1503" s="56"/>
      <c r="J1503" s="55"/>
      <c r="K1503" s="55"/>
      <c r="L1503" s="55"/>
      <c r="M1503" s="56"/>
    </row>
    <row r="1504" spans="1:13" ht="12.75" x14ac:dyDescent="0.2">
      <c r="A1504" s="56"/>
      <c r="B1504" s="56"/>
      <c r="C1504" s="56"/>
      <c r="D1504" s="56"/>
      <c r="E1504" s="56"/>
      <c r="F1504" s="56"/>
      <c r="G1504" s="56"/>
      <c r="H1504" s="56"/>
      <c r="I1504" s="56"/>
      <c r="J1504" s="55"/>
      <c r="K1504" s="55"/>
      <c r="L1504" s="55"/>
      <c r="M1504" s="56"/>
    </row>
    <row r="1505" spans="1:13" ht="12.75" x14ac:dyDescent="0.2">
      <c r="A1505" s="56"/>
      <c r="B1505" s="56"/>
      <c r="C1505" s="56"/>
      <c r="D1505" s="56"/>
      <c r="E1505" s="56"/>
      <c r="F1505" s="56"/>
      <c r="G1505" s="56"/>
      <c r="H1505" s="56"/>
      <c r="I1505" s="56"/>
      <c r="J1505" s="55"/>
      <c r="K1505" s="55"/>
      <c r="L1505" s="55"/>
      <c r="M1505" s="56"/>
    </row>
    <row r="1506" spans="1:13" ht="12.75" x14ac:dyDescent="0.2">
      <c r="A1506" s="56"/>
      <c r="B1506" s="56"/>
      <c r="C1506" s="56"/>
      <c r="D1506" s="56"/>
      <c r="E1506" s="56"/>
      <c r="F1506" s="56"/>
      <c r="G1506" s="56"/>
      <c r="H1506" s="56"/>
      <c r="I1506" s="56"/>
      <c r="J1506" s="55"/>
      <c r="K1506" s="55"/>
      <c r="L1506" s="55"/>
      <c r="M1506" s="56"/>
    </row>
    <row r="1507" spans="1:13" ht="12.75" x14ac:dyDescent="0.2">
      <c r="A1507" s="56"/>
      <c r="B1507" s="56"/>
      <c r="C1507" s="56"/>
      <c r="D1507" s="56"/>
      <c r="E1507" s="56"/>
      <c r="F1507" s="56"/>
      <c r="G1507" s="56"/>
      <c r="H1507" s="56"/>
      <c r="I1507" s="56"/>
      <c r="J1507" s="55"/>
      <c r="K1507" s="55"/>
      <c r="L1507" s="55"/>
      <c r="M1507" s="56"/>
    </row>
    <row r="1508" spans="1:13" ht="12.75" x14ac:dyDescent="0.2">
      <c r="A1508" s="56"/>
      <c r="B1508" s="56"/>
      <c r="C1508" s="56"/>
      <c r="D1508" s="56"/>
      <c r="E1508" s="56"/>
      <c r="F1508" s="56"/>
      <c r="G1508" s="56"/>
      <c r="H1508" s="56"/>
      <c r="I1508" s="56"/>
      <c r="J1508" s="55"/>
      <c r="K1508" s="55"/>
      <c r="L1508" s="55"/>
      <c r="M1508" s="56"/>
    </row>
    <row r="1509" spans="1:13" ht="12.75" x14ac:dyDescent="0.2">
      <c r="A1509" s="56"/>
      <c r="B1509" s="56"/>
      <c r="C1509" s="56"/>
      <c r="D1509" s="56"/>
      <c r="E1509" s="56"/>
      <c r="F1509" s="56"/>
      <c r="G1509" s="56"/>
      <c r="H1509" s="56"/>
      <c r="I1509" s="56"/>
      <c r="J1509" s="55"/>
      <c r="K1509" s="55"/>
      <c r="L1509" s="55"/>
      <c r="M1509" s="56"/>
    </row>
    <row r="1510" spans="1:13" ht="12.75" x14ac:dyDescent="0.2">
      <c r="A1510" s="56"/>
      <c r="B1510" s="56"/>
      <c r="C1510" s="56"/>
      <c r="D1510" s="56"/>
      <c r="E1510" s="56"/>
      <c r="F1510" s="56"/>
      <c r="G1510" s="56"/>
      <c r="H1510" s="56"/>
      <c r="I1510" s="56"/>
      <c r="J1510" s="55"/>
      <c r="K1510" s="55"/>
      <c r="L1510" s="55"/>
      <c r="M1510" s="56"/>
    </row>
    <row r="1511" spans="1:13" ht="12.75" x14ac:dyDescent="0.2">
      <c r="A1511" s="56"/>
      <c r="B1511" s="56"/>
      <c r="C1511" s="56"/>
      <c r="D1511" s="56"/>
      <c r="E1511" s="56"/>
      <c r="F1511" s="56"/>
      <c r="G1511" s="56"/>
      <c r="H1511" s="56"/>
      <c r="I1511" s="56"/>
      <c r="J1511" s="55"/>
      <c r="K1511" s="55"/>
      <c r="L1511" s="55"/>
      <c r="M1511" s="56"/>
    </row>
    <row r="1512" spans="1:13" ht="12.75" x14ac:dyDescent="0.2">
      <c r="A1512" s="56"/>
      <c r="B1512" s="56"/>
      <c r="C1512" s="56"/>
      <c r="D1512" s="56"/>
      <c r="E1512" s="56"/>
      <c r="F1512" s="56"/>
      <c r="G1512" s="56"/>
      <c r="H1512" s="56"/>
      <c r="I1512" s="56"/>
      <c r="J1512" s="55"/>
      <c r="K1512" s="55"/>
      <c r="L1512" s="55"/>
      <c r="M1512" s="56"/>
    </row>
    <row r="1513" spans="1:13" ht="12.75" x14ac:dyDescent="0.2">
      <c r="A1513" s="56"/>
      <c r="B1513" s="56"/>
      <c r="C1513" s="56"/>
      <c r="D1513" s="56"/>
      <c r="E1513" s="56"/>
      <c r="F1513" s="56"/>
      <c r="G1513" s="56"/>
      <c r="H1513" s="56"/>
      <c r="I1513" s="56"/>
      <c r="J1513" s="55"/>
      <c r="K1513" s="55"/>
      <c r="L1513" s="55"/>
      <c r="M1513" s="56"/>
    </row>
    <row r="1514" spans="1:13" ht="12.75" x14ac:dyDescent="0.2">
      <c r="A1514" s="56"/>
      <c r="B1514" s="56"/>
      <c r="C1514" s="56"/>
      <c r="D1514" s="56"/>
      <c r="E1514" s="56"/>
      <c r="F1514" s="56"/>
      <c r="G1514" s="56"/>
      <c r="H1514" s="56"/>
      <c r="I1514" s="56"/>
      <c r="J1514" s="55"/>
      <c r="K1514" s="55"/>
      <c r="L1514" s="55"/>
      <c r="M1514" s="56"/>
    </row>
    <row r="1515" spans="1:13" ht="12.75" x14ac:dyDescent="0.2">
      <c r="A1515" s="56"/>
      <c r="B1515" s="56"/>
      <c r="C1515" s="56"/>
      <c r="D1515" s="56"/>
      <c r="E1515" s="56"/>
      <c r="F1515" s="56"/>
      <c r="G1515" s="56"/>
      <c r="H1515" s="56"/>
      <c r="I1515" s="56"/>
      <c r="J1515" s="55"/>
      <c r="K1515" s="55"/>
      <c r="L1515" s="55"/>
      <c r="M1515" s="56"/>
    </row>
    <row r="1516" spans="1:13" ht="12.75" x14ac:dyDescent="0.2">
      <c r="A1516" s="56"/>
      <c r="B1516" s="56"/>
      <c r="C1516" s="56"/>
      <c r="D1516" s="56"/>
      <c r="E1516" s="56"/>
      <c r="F1516" s="56"/>
      <c r="G1516" s="56"/>
      <c r="H1516" s="56"/>
      <c r="I1516" s="56"/>
      <c r="J1516" s="55"/>
      <c r="K1516" s="55"/>
      <c r="L1516" s="55"/>
      <c r="M1516" s="56"/>
    </row>
    <row r="1517" spans="1:13" ht="12.75" x14ac:dyDescent="0.2">
      <c r="A1517" s="56"/>
      <c r="B1517" s="56"/>
      <c r="C1517" s="56"/>
      <c r="D1517" s="56"/>
      <c r="E1517" s="56"/>
      <c r="F1517" s="56"/>
      <c r="G1517" s="56"/>
      <c r="H1517" s="56"/>
      <c r="I1517" s="56"/>
      <c r="J1517" s="55"/>
      <c r="K1517" s="55"/>
      <c r="L1517" s="55"/>
      <c r="M1517" s="56"/>
    </row>
    <row r="1518" spans="1:13" ht="12.75" x14ac:dyDescent="0.2">
      <c r="A1518" s="56"/>
      <c r="B1518" s="56"/>
      <c r="C1518" s="56"/>
      <c r="D1518" s="56"/>
      <c r="E1518" s="56"/>
      <c r="F1518" s="56"/>
      <c r="G1518" s="56"/>
      <c r="H1518" s="56"/>
      <c r="I1518" s="56"/>
      <c r="J1518" s="55"/>
      <c r="K1518" s="55"/>
      <c r="L1518" s="55"/>
      <c r="M1518" s="56"/>
    </row>
    <row r="1519" spans="1:13" ht="12.75" x14ac:dyDescent="0.2">
      <c r="A1519" s="56"/>
      <c r="B1519" s="56"/>
      <c r="C1519" s="56"/>
      <c r="D1519" s="56"/>
      <c r="E1519" s="56"/>
      <c r="F1519" s="56"/>
      <c r="G1519" s="56"/>
      <c r="H1519" s="56"/>
      <c r="I1519" s="56"/>
      <c r="J1519" s="55"/>
      <c r="K1519" s="55"/>
      <c r="L1519" s="55"/>
      <c r="M1519" s="56"/>
    </row>
    <row r="1520" spans="1:13" ht="12.75" x14ac:dyDescent="0.2">
      <c r="A1520" s="56"/>
      <c r="B1520" s="56"/>
      <c r="C1520" s="56"/>
      <c r="D1520" s="56"/>
      <c r="E1520" s="56"/>
      <c r="F1520" s="56"/>
      <c r="G1520" s="56"/>
      <c r="H1520" s="56"/>
      <c r="I1520" s="56"/>
      <c r="J1520" s="55"/>
      <c r="K1520" s="55"/>
      <c r="L1520" s="55"/>
      <c r="M1520" s="56"/>
    </row>
    <row r="1521" spans="1:13" ht="12.75" x14ac:dyDescent="0.2">
      <c r="A1521" s="56"/>
      <c r="B1521" s="56"/>
      <c r="C1521" s="56"/>
      <c r="D1521" s="56"/>
      <c r="E1521" s="56"/>
      <c r="F1521" s="56"/>
      <c r="G1521" s="56"/>
      <c r="H1521" s="56"/>
      <c r="I1521" s="56"/>
      <c r="J1521" s="55"/>
      <c r="K1521" s="55"/>
      <c r="L1521" s="55"/>
      <c r="M1521" s="56"/>
    </row>
    <row r="1522" spans="1:13" ht="12.75" x14ac:dyDescent="0.2">
      <c r="A1522" s="56"/>
      <c r="B1522" s="56"/>
      <c r="C1522" s="56"/>
      <c r="D1522" s="56"/>
      <c r="E1522" s="56"/>
      <c r="F1522" s="56"/>
      <c r="G1522" s="56"/>
      <c r="H1522" s="56"/>
      <c r="I1522" s="56"/>
      <c r="J1522" s="55"/>
      <c r="K1522" s="55"/>
      <c r="L1522" s="55"/>
      <c r="M1522" s="56"/>
    </row>
    <row r="1523" spans="1:13" ht="12.75" x14ac:dyDescent="0.2">
      <c r="A1523" s="56"/>
      <c r="B1523" s="56"/>
      <c r="C1523" s="56"/>
      <c r="D1523" s="56"/>
      <c r="E1523" s="56"/>
      <c r="F1523" s="56"/>
      <c r="G1523" s="56"/>
      <c r="H1523" s="56"/>
      <c r="I1523" s="56"/>
      <c r="J1523" s="55"/>
      <c r="K1523" s="55"/>
      <c r="L1523" s="55"/>
      <c r="M1523" s="56"/>
    </row>
    <row r="1524" spans="1:13" ht="12.75" x14ac:dyDescent="0.2">
      <c r="A1524" s="56"/>
      <c r="B1524" s="56"/>
      <c r="C1524" s="56"/>
      <c r="D1524" s="56"/>
      <c r="E1524" s="56"/>
      <c r="F1524" s="56"/>
      <c r="G1524" s="56"/>
      <c r="H1524" s="56"/>
      <c r="I1524" s="56"/>
      <c r="J1524" s="55"/>
      <c r="K1524" s="55"/>
      <c r="L1524" s="55"/>
      <c r="M1524" s="56"/>
    </row>
    <row r="1525" spans="1:13" ht="12.75" x14ac:dyDescent="0.2">
      <c r="A1525" s="56"/>
      <c r="B1525" s="56"/>
      <c r="C1525" s="56"/>
      <c r="D1525" s="56"/>
      <c r="E1525" s="56"/>
      <c r="F1525" s="56"/>
      <c r="G1525" s="56"/>
      <c r="H1525" s="56"/>
      <c r="I1525" s="56"/>
      <c r="J1525" s="55"/>
      <c r="K1525" s="55"/>
      <c r="L1525" s="55"/>
      <c r="M1525" s="56"/>
    </row>
    <row r="1526" spans="1:13" ht="12.75" x14ac:dyDescent="0.2">
      <c r="A1526" s="56"/>
      <c r="B1526" s="56"/>
      <c r="C1526" s="56"/>
      <c r="D1526" s="56"/>
      <c r="E1526" s="56"/>
      <c r="F1526" s="56"/>
      <c r="G1526" s="56"/>
      <c r="H1526" s="56"/>
      <c r="I1526" s="56"/>
      <c r="J1526" s="55"/>
      <c r="K1526" s="55"/>
      <c r="L1526" s="55"/>
      <c r="M1526" s="56"/>
    </row>
    <row r="1527" spans="1:13" ht="12.75" x14ac:dyDescent="0.2">
      <c r="A1527" s="56"/>
      <c r="B1527" s="56"/>
      <c r="C1527" s="56"/>
      <c r="D1527" s="56"/>
      <c r="E1527" s="56"/>
      <c r="F1527" s="56"/>
      <c r="G1527" s="56"/>
      <c r="H1527" s="56"/>
      <c r="I1527" s="56"/>
      <c r="J1527" s="55"/>
      <c r="K1527" s="55"/>
      <c r="L1527" s="55"/>
      <c r="M1527" s="56"/>
    </row>
    <row r="1528" spans="1:13" ht="12.75" x14ac:dyDescent="0.2">
      <c r="A1528" s="56"/>
      <c r="B1528" s="56"/>
      <c r="C1528" s="56"/>
      <c r="D1528" s="56"/>
      <c r="E1528" s="56"/>
      <c r="F1528" s="56"/>
      <c r="G1528" s="56"/>
      <c r="H1528" s="56"/>
      <c r="I1528" s="56"/>
      <c r="J1528" s="55"/>
      <c r="K1528" s="55"/>
      <c r="L1528" s="55"/>
      <c r="M1528" s="56"/>
    </row>
    <row r="1529" spans="1:13" ht="12.75" x14ac:dyDescent="0.2">
      <c r="A1529" s="56"/>
      <c r="B1529" s="56"/>
      <c r="C1529" s="56"/>
      <c r="D1529" s="56"/>
      <c r="E1529" s="56"/>
      <c r="F1529" s="56"/>
      <c r="G1529" s="56"/>
      <c r="H1529" s="56"/>
      <c r="I1529" s="56"/>
      <c r="J1529" s="55"/>
      <c r="K1529" s="55"/>
      <c r="L1529" s="55"/>
      <c r="M1529" s="56"/>
    </row>
    <row r="1530" spans="1:13" ht="12.75" x14ac:dyDescent="0.2">
      <c r="A1530" s="56"/>
      <c r="B1530" s="56"/>
      <c r="C1530" s="56"/>
      <c r="D1530" s="56"/>
      <c r="E1530" s="56"/>
      <c r="F1530" s="56"/>
      <c r="G1530" s="56"/>
      <c r="H1530" s="56"/>
      <c r="I1530" s="56"/>
      <c r="J1530" s="55"/>
      <c r="K1530" s="55"/>
      <c r="L1530" s="55"/>
      <c r="M1530" s="56"/>
    </row>
    <row r="1531" spans="1:13" ht="12.75" x14ac:dyDescent="0.2">
      <c r="A1531" s="56"/>
      <c r="B1531" s="56"/>
      <c r="C1531" s="56"/>
      <c r="D1531" s="56"/>
      <c r="E1531" s="56"/>
      <c r="F1531" s="56"/>
      <c r="G1531" s="56"/>
      <c r="H1531" s="56"/>
      <c r="I1531" s="56"/>
      <c r="J1531" s="55"/>
      <c r="K1531" s="55"/>
      <c r="L1531" s="55"/>
      <c r="M1531" s="56"/>
    </row>
    <row r="1532" spans="1:13" ht="12.75" x14ac:dyDescent="0.2">
      <c r="A1532" s="56"/>
      <c r="B1532" s="56"/>
      <c r="C1532" s="56"/>
      <c r="D1532" s="56"/>
      <c r="E1532" s="56"/>
      <c r="F1532" s="56"/>
      <c r="G1532" s="56"/>
      <c r="H1532" s="56"/>
      <c r="I1532" s="56"/>
      <c r="J1532" s="55"/>
      <c r="K1532" s="55"/>
      <c r="L1532" s="55"/>
      <c r="M1532" s="56"/>
    </row>
    <row r="1533" spans="1:13" ht="12.75" x14ac:dyDescent="0.2">
      <c r="A1533" s="56"/>
      <c r="B1533" s="56"/>
      <c r="C1533" s="56"/>
      <c r="D1533" s="56"/>
      <c r="E1533" s="56"/>
      <c r="F1533" s="56"/>
      <c r="G1533" s="56"/>
      <c r="H1533" s="56"/>
      <c r="I1533" s="56"/>
      <c r="J1533" s="55"/>
      <c r="K1533" s="55"/>
      <c r="L1533" s="55"/>
      <c r="M1533" s="56"/>
    </row>
    <row r="1534" spans="1:13" ht="12.75" x14ac:dyDescent="0.2">
      <c r="A1534" s="56"/>
      <c r="B1534" s="56"/>
      <c r="C1534" s="56"/>
      <c r="D1534" s="56"/>
      <c r="E1534" s="56"/>
      <c r="F1534" s="56"/>
      <c r="G1534" s="56"/>
      <c r="H1534" s="56"/>
      <c r="I1534" s="56"/>
      <c r="J1534" s="55"/>
      <c r="K1534" s="55"/>
      <c r="L1534" s="55"/>
      <c r="M1534" s="56"/>
    </row>
    <row r="1535" spans="1:13" ht="12.75" x14ac:dyDescent="0.2">
      <c r="A1535" s="56"/>
      <c r="B1535" s="56"/>
      <c r="C1535" s="56"/>
      <c r="D1535" s="56"/>
      <c r="E1535" s="56"/>
      <c r="F1535" s="56"/>
      <c r="G1535" s="56"/>
      <c r="H1535" s="56"/>
      <c r="I1535" s="56"/>
      <c r="J1535" s="55"/>
      <c r="K1535" s="55"/>
      <c r="L1535" s="55"/>
      <c r="M1535" s="56"/>
    </row>
    <row r="1536" spans="1:13" ht="12.75" x14ac:dyDescent="0.2">
      <c r="A1536" s="56"/>
      <c r="B1536" s="56"/>
      <c r="C1536" s="56"/>
      <c r="D1536" s="56"/>
      <c r="E1536" s="56"/>
      <c r="F1536" s="56"/>
      <c r="G1536" s="56"/>
      <c r="H1536" s="56"/>
      <c r="I1536" s="56"/>
      <c r="J1536" s="55"/>
      <c r="K1536" s="55"/>
      <c r="L1536" s="55"/>
      <c r="M1536" s="56"/>
    </row>
    <row r="1537" spans="1:13" ht="12.75" x14ac:dyDescent="0.2">
      <c r="A1537" s="56"/>
      <c r="B1537" s="56"/>
      <c r="C1537" s="56"/>
      <c r="D1537" s="56"/>
      <c r="E1537" s="56"/>
      <c r="F1537" s="56"/>
      <c r="G1537" s="56"/>
      <c r="H1537" s="56"/>
      <c r="I1537" s="56"/>
      <c r="J1537" s="55"/>
      <c r="K1537" s="55"/>
      <c r="L1537" s="55"/>
      <c r="M1537" s="56"/>
    </row>
    <row r="1538" spans="1:13" ht="12.75" x14ac:dyDescent="0.2">
      <c r="A1538" s="56"/>
      <c r="B1538" s="56"/>
      <c r="C1538" s="56"/>
      <c r="D1538" s="56"/>
      <c r="E1538" s="56"/>
      <c r="F1538" s="56"/>
      <c r="G1538" s="56"/>
      <c r="H1538" s="56"/>
      <c r="I1538" s="56"/>
      <c r="J1538" s="55"/>
      <c r="K1538" s="55"/>
      <c r="L1538" s="55"/>
      <c r="M1538" s="56"/>
    </row>
    <row r="1539" spans="1:13" ht="12.75" x14ac:dyDescent="0.2">
      <c r="A1539" s="56"/>
      <c r="B1539" s="56"/>
      <c r="C1539" s="56"/>
      <c r="D1539" s="56"/>
      <c r="E1539" s="56"/>
      <c r="F1539" s="56"/>
      <c r="G1539" s="56"/>
      <c r="H1539" s="56"/>
      <c r="I1539" s="56"/>
      <c r="J1539" s="55"/>
      <c r="K1539" s="55"/>
      <c r="L1539" s="55"/>
      <c r="M1539" s="56"/>
    </row>
    <row r="1540" spans="1:13" ht="12.75" x14ac:dyDescent="0.2">
      <c r="A1540" s="56"/>
      <c r="B1540" s="56"/>
      <c r="C1540" s="56"/>
      <c r="D1540" s="56"/>
      <c r="E1540" s="56"/>
      <c r="F1540" s="56"/>
      <c r="G1540" s="56"/>
      <c r="H1540" s="56"/>
      <c r="I1540" s="56"/>
      <c r="J1540" s="55"/>
      <c r="K1540" s="55"/>
      <c r="L1540" s="55"/>
      <c r="M1540" s="56"/>
    </row>
    <row r="1541" spans="1:13" ht="12.75" x14ac:dyDescent="0.2">
      <c r="A1541" s="56"/>
      <c r="B1541" s="56"/>
      <c r="C1541" s="56"/>
      <c r="D1541" s="56"/>
      <c r="E1541" s="56"/>
      <c r="F1541" s="56"/>
      <c r="G1541" s="56"/>
      <c r="H1541" s="56"/>
      <c r="I1541" s="56"/>
      <c r="J1541" s="55"/>
      <c r="K1541" s="55"/>
      <c r="L1541" s="55"/>
      <c r="M1541" s="56"/>
    </row>
    <row r="1542" spans="1:13" ht="12.75" x14ac:dyDescent="0.2">
      <c r="A1542" s="56"/>
      <c r="B1542" s="56"/>
      <c r="C1542" s="56"/>
      <c r="D1542" s="56"/>
      <c r="E1542" s="56"/>
      <c r="F1542" s="56"/>
      <c r="G1542" s="56"/>
      <c r="H1542" s="56"/>
      <c r="I1542" s="56"/>
      <c r="J1542" s="55"/>
      <c r="K1542" s="55"/>
      <c r="L1542" s="55"/>
      <c r="M1542" s="56"/>
    </row>
    <row r="1543" spans="1:13" ht="12.75" x14ac:dyDescent="0.2">
      <c r="A1543" s="56"/>
      <c r="B1543" s="56"/>
      <c r="C1543" s="56"/>
      <c r="D1543" s="56"/>
      <c r="E1543" s="56"/>
      <c r="F1543" s="56"/>
      <c r="G1543" s="56"/>
      <c r="H1543" s="56"/>
      <c r="I1543" s="56"/>
      <c r="J1543" s="55"/>
      <c r="K1543" s="55"/>
      <c r="L1543" s="55"/>
      <c r="M1543" s="56"/>
    </row>
    <row r="1544" spans="1:13" ht="12.75" x14ac:dyDescent="0.2">
      <c r="A1544" s="56"/>
      <c r="B1544" s="56"/>
      <c r="C1544" s="56"/>
      <c r="D1544" s="56"/>
      <c r="E1544" s="56"/>
      <c r="F1544" s="56"/>
      <c r="G1544" s="56"/>
      <c r="H1544" s="56"/>
      <c r="I1544" s="56"/>
      <c r="J1544" s="55"/>
      <c r="K1544" s="55"/>
      <c r="L1544" s="55"/>
      <c r="M1544" s="56"/>
    </row>
    <row r="1545" spans="1:13" ht="12.75" x14ac:dyDescent="0.2">
      <c r="A1545" s="56"/>
      <c r="B1545" s="56"/>
      <c r="C1545" s="56"/>
      <c r="D1545" s="56"/>
      <c r="E1545" s="56"/>
      <c r="F1545" s="56"/>
      <c r="G1545" s="56"/>
      <c r="H1545" s="56"/>
      <c r="I1545" s="56"/>
      <c r="J1545" s="55"/>
      <c r="K1545" s="55"/>
      <c r="L1545" s="55"/>
      <c r="M1545" s="56"/>
    </row>
    <row r="1546" spans="1:13" ht="12.75" x14ac:dyDescent="0.2">
      <c r="A1546" s="56"/>
      <c r="B1546" s="56"/>
      <c r="C1546" s="56"/>
      <c r="D1546" s="56"/>
      <c r="E1546" s="56"/>
      <c r="F1546" s="56"/>
      <c r="G1546" s="56"/>
      <c r="H1546" s="56"/>
      <c r="I1546" s="56"/>
      <c r="J1546" s="55"/>
      <c r="K1546" s="55"/>
      <c r="L1546" s="55"/>
      <c r="M1546" s="56"/>
    </row>
    <row r="1547" spans="1:13" ht="12.75" x14ac:dyDescent="0.2">
      <c r="A1547" s="56"/>
      <c r="B1547" s="56"/>
      <c r="C1547" s="56"/>
      <c r="D1547" s="56"/>
      <c r="E1547" s="56"/>
      <c r="F1547" s="56"/>
      <c r="G1547" s="56"/>
      <c r="H1547" s="56"/>
      <c r="I1547" s="56"/>
      <c r="J1547" s="55"/>
      <c r="K1547" s="55"/>
      <c r="L1547" s="55"/>
      <c r="M1547" s="56"/>
    </row>
    <row r="1548" spans="1:13" ht="12.75" x14ac:dyDescent="0.2">
      <c r="A1548" s="56"/>
      <c r="B1548" s="56"/>
      <c r="C1548" s="56"/>
      <c r="D1548" s="56"/>
      <c r="E1548" s="56"/>
      <c r="F1548" s="56"/>
      <c r="G1548" s="56"/>
      <c r="H1548" s="56"/>
      <c r="I1548" s="56"/>
      <c r="J1548" s="55"/>
      <c r="K1548" s="55"/>
      <c r="L1548" s="55"/>
      <c r="M1548" s="56"/>
    </row>
    <row r="1549" spans="1:13" ht="12.75" x14ac:dyDescent="0.2">
      <c r="A1549" s="56"/>
      <c r="B1549" s="56"/>
      <c r="C1549" s="56"/>
      <c r="D1549" s="56"/>
      <c r="E1549" s="56"/>
      <c r="F1549" s="56"/>
      <c r="G1549" s="56"/>
      <c r="H1549" s="56"/>
      <c r="I1549" s="56"/>
      <c r="J1549" s="55"/>
      <c r="K1549" s="55"/>
      <c r="L1549" s="55"/>
      <c r="M1549" s="56"/>
    </row>
    <row r="1550" spans="1:13" ht="12.75" x14ac:dyDescent="0.2">
      <c r="A1550" s="56"/>
      <c r="B1550" s="56"/>
      <c r="C1550" s="56"/>
      <c r="D1550" s="56"/>
      <c r="E1550" s="56"/>
      <c r="F1550" s="56"/>
      <c r="G1550" s="56"/>
      <c r="H1550" s="56"/>
      <c r="I1550" s="56"/>
      <c r="J1550" s="55"/>
      <c r="K1550" s="55"/>
      <c r="L1550" s="55"/>
      <c r="M1550" s="56"/>
    </row>
    <row r="1551" spans="1:13" ht="12.75" x14ac:dyDescent="0.2">
      <c r="A1551" s="56"/>
      <c r="B1551" s="56"/>
      <c r="C1551" s="56"/>
      <c r="D1551" s="56"/>
      <c r="E1551" s="56"/>
      <c r="F1551" s="56"/>
      <c r="G1551" s="56"/>
      <c r="H1551" s="56"/>
      <c r="I1551" s="56"/>
      <c r="J1551" s="55"/>
      <c r="K1551" s="55"/>
      <c r="L1551" s="55"/>
      <c r="M1551" s="56"/>
    </row>
    <row r="1552" spans="1:13" ht="12.75" x14ac:dyDescent="0.2">
      <c r="A1552" s="56"/>
      <c r="B1552" s="56"/>
      <c r="C1552" s="56"/>
      <c r="D1552" s="56"/>
      <c r="E1552" s="56"/>
      <c r="F1552" s="56"/>
      <c r="G1552" s="56"/>
      <c r="H1552" s="56"/>
      <c r="I1552" s="56"/>
      <c r="J1552" s="55"/>
      <c r="K1552" s="55"/>
      <c r="L1552" s="55"/>
      <c r="M1552" s="56"/>
    </row>
    <row r="1553" spans="1:13" ht="12.75" x14ac:dyDescent="0.2">
      <c r="A1553" s="56"/>
      <c r="B1553" s="56"/>
      <c r="C1553" s="56"/>
      <c r="D1553" s="56"/>
      <c r="E1553" s="56"/>
      <c r="F1553" s="56"/>
      <c r="G1553" s="56"/>
      <c r="H1553" s="56"/>
      <c r="I1553" s="56"/>
      <c r="J1553" s="55"/>
      <c r="K1553" s="55"/>
      <c r="L1553" s="55"/>
      <c r="M1553" s="56"/>
    </row>
    <row r="1554" spans="1:13" ht="12.75" x14ac:dyDescent="0.2">
      <c r="A1554" s="56"/>
      <c r="B1554" s="56"/>
      <c r="C1554" s="56"/>
      <c r="D1554" s="56"/>
      <c r="E1554" s="56"/>
      <c r="F1554" s="56"/>
      <c r="G1554" s="56"/>
      <c r="H1554" s="56"/>
      <c r="I1554" s="56"/>
      <c r="J1554" s="55"/>
      <c r="K1554" s="55"/>
      <c r="L1554" s="55"/>
      <c r="M1554" s="56"/>
    </row>
    <row r="1555" spans="1:13" ht="12.75" x14ac:dyDescent="0.2">
      <c r="A1555" s="56"/>
      <c r="B1555" s="56"/>
      <c r="C1555" s="56"/>
      <c r="D1555" s="56"/>
      <c r="E1555" s="56"/>
      <c r="F1555" s="56"/>
      <c r="G1555" s="56"/>
      <c r="H1555" s="56"/>
      <c r="I1555" s="56"/>
      <c r="J1555" s="55"/>
      <c r="K1555" s="55"/>
      <c r="L1555" s="55"/>
      <c r="M1555" s="56"/>
    </row>
    <row r="1556" spans="1:13" ht="12.75" x14ac:dyDescent="0.2">
      <c r="A1556" s="56"/>
      <c r="B1556" s="56"/>
      <c r="C1556" s="56"/>
      <c r="D1556" s="56"/>
      <c r="E1556" s="56"/>
      <c r="F1556" s="56"/>
      <c r="G1556" s="56"/>
      <c r="H1556" s="56"/>
      <c r="I1556" s="56"/>
      <c r="J1556" s="55"/>
      <c r="K1556" s="55"/>
      <c r="L1556" s="55"/>
      <c r="M1556" s="56"/>
    </row>
    <row r="1557" spans="1:13" ht="12.75" x14ac:dyDescent="0.2">
      <c r="A1557" s="56"/>
      <c r="B1557" s="56"/>
      <c r="C1557" s="56"/>
      <c r="D1557" s="56"/>
      <c r="E1557" s="56"/>
      <c r="F1557" s="56"/>
      <c r="G1557" s="56"/>
      <c r="H1557" s="56"/>
      <c r="I1557" s="56"/>
      <c r="J1557" s="55"/>
      <c r="K1557" s="55"/>
      <c r="L1557" s="55"/>
      <c r="M1557" s="56"/>
    </row>
    <row r="1558" spans="1:13" ht="12.75" x14ac:dyDescent="0.2">
      <c r="A1558" s="56"/>
      <c r="B1558" s="56"/>
      <c r="C1558" s="56"/>
      <c r="D1558" s="56"/>
      <c r="E1558" s="56"/>
      <c r="F1558" s="56"/>
      <c r="G1558" s="56"/>
      <c r="H1558" s="56"/>
      <c r="I1558" s="56"/>
      <c r="J1558" s="55"/>
      <c r="K1558" s="55"/>
      <c r="L1558" s="55"/>
      <c r="M1558" s="56"/>
    </row>
    <row r="1559" spans="1:13" ht="12.75" x14ac:dyDescent="0.2">
      <c r="A1559" s="56"/>
      <c r="B1559" s="56"/>
      <c r="C1559" s="56"/>
      <c r="D1559" s="56"/>
      <c r="E1559" s="56"/>
      <c r="F1559" s="56"/>
      <c r="G1559" s="56"/>
      <c r="H1559" s="56"/>
      <c r="I1559" s="56"/>
      <c r="J1559" s="55"/>
      <c r="K1559" s="55"/>
      <c r="L1559" s="55"/>
      <c r="M1559" s="56"/>
    </row>
    <row r="1560" spans="1:13" ht="12.75" x14ac:dyDescent="0.2">
      <c r="A1560" s="56"/>
      <c r="B1560" s="56"/>
      <c r="C1560" s="56"/>
      <c r="D1560" s="56"/>
      <c r="E1560" s="56"/>
      <c r="F1560" s="56"/>
      <c r="G1560" s="56"/>
      <c r="H1560" s="56"/>
      <c r="I1560" s="56"/>
      <c r="J1560" s="55"/>
      <c r="K1560" s="55"/>
      <c r="L1560" s="55"/>
      <c r="M1560" s="56"/>
    </row>
    <row r="1561" spans="1:13" ht="12.75" x14ac:dyDescent="0.2">
      <c r="A1561" s="56"/>
      <c r="B1561" s="56"/>
      <c r="C1561" s="56"/>
      <c r="D1561" s="56"/>
      <c r="E1561" s="56"/>
      <c r="F1561" s="56"/>
      <c r="G1561" s="56"/>
      <c r="H1561" s="56"/>
      <c r="I1561" s="56"/>
      <c r="J1561" s="55"/>
      <c r="K1561" s="55"/>
      <c r="L1561" s="55"/>
      <c r="M1561" s="56"/>
    </row>
    <row r="1562" spans="1:13" ht="12.75" x14ac:dyDescent="0.2">
      <c r="A1562" s="56"/>
      <c r="B1562" s="56"/>
      <c r="C1562" s="56"/>
      <c r="D1562" s="56"/>
      <c r="E1562" s="56"/>
      <c r="F1562" s="56"/>
      <c r="G1562" s="56"/>
      <c r="H1562" s="56"/>
      <c r="I1562" s="56"/>
      <c r="J1562" s="55"/>
      <c r="K1562" s="55"/>
      <c r="L1562" s="55"/>
      <c r="M1562" s="56"/>
    </row>
    <row r="1563" spans="1:13" ht="12.75" x14ac:dyDescent="0.2">
      <c r="A1563" s="56"/>
      <c r="B1563" s="56"/>
      <c r="C1563" s="56"/>
      <c r="D1563" s="56"/>
      <c r="E1563" s="56"/>
      <c r="F1563" s="56"/>
      <c r="G1563" s="56"/>
      <c r="H1563" s="56"/>
      <c r="I1563" s="56"/>
      <c r="J1563" s="55"/>
      <c r="K1563" s="55"/>
      <c r="L1563" s="55"/>
      <c r="M1563" s="56"/>
    </row>
    <row r="1564" spans="1:13" ht="12.75" x14ac:dyDescent="0.2">
      <c r="A1564" s="56"/>
      <c r="B1564" s="56"/>
      <c r="C1564" s="56"/>
      <c r="D1564" s="56"/>
      <c r="E1564" s="56"/>
      <c r="F1564" s="56"/>
      <c r="G1564" s="56"/>
      <c r="H1564" s="56"/>
      <c r="I1564" s="56"/>
      <c r="J1564" s="55"/>
      <c r="K1564" s="55"/>
      <c r="L1564" s="55"/>
      <c r="M1564" s="56"/>
    </row>
    <row r="1565" spans="1:13" ht="12.75" x14ac:dyDescent="0.2">
      <c r="A1565" s="56"/>
      <c r="B1565" s="56"/>
      <c r="C1565" s="56"/>
      <c r="D1565" s="56"/>
      <c r="E1565" s="56"/>
      <c r="F1565" s="56"/>
      <c r="G1565" s="56"/>
      <c r="H1565" s="56"/>
      <c r="I1565" s="56"/>
      <c r="J1565" s="55"/>
      <c r="K1565" s="55"/>
      <c r="L1565" s="55"/>
      <c r="M1565" s="56"/>
    </row>
    <row r="1566" spans="1:13" ht="12.75" x14ac:dyDescent="0.2">
      <c r="A1566" s="56"/>
      <c r="B1566" s="56"/>
      <c r="C1566" s="56"/>
      <c r="D1566" s="56"/>
      <c r="E1566" s="56"/>
      <c r="F1566" s="56"/>
      <c r="G1566" s="56"/>
      <c r="H1566" s="56"/>
      <c r="I1566" s="56"/>
      <c r="J1566" s="55"/>
      <c r="K1566" s="55"/>
      <c r="L1566" s="55"/>
      <c r="M1566" s="56"/>
    </row>
    <row r="1567" spans="1:13" ht="12.75" x14ac:dyDescent="0.2">
      <c r="A1567" s="56"/>
      <c r="B1567" s="56"/>
      <c r="C1567" s="56"/>
      <c r="D1567" s="56"/>
      <c r="E1567" s="56"/>
      <c r="F1567" s="56"/>
      <c r="G1567" s="56"/>
      <c r="H1567" s="56"/>
      <c r="I1567" s="56"/>
      <c r="J1567" s="55"/>
      <c r="K1567" s="55"/>
      <c r="L1567" s="55"/>
      <c r="M1567" s="56"/>
    </row>
    <row r="1568" spans="1:13" ht="12.75" x14ac:dyDescent="0.2">
      <c r="A1568" s="56"/>
      <c r="B1568" s="56"/>
      <c r="C1568" s="56"/>
      <c r="D1568" s="56"/>
      <c r="E1568" s="56"/>
      <c r="F1568" s="56"/>
      <c r="G1568" s="56"/>
      <c r="H1568" s="56"/>
      <c r="I1568" s="56"/>
      <c r="J1568" s="55"/>
      <c r="K1568" s="55"/>
      <c r="L1568" s="55"/>
      <c r="M1568" s="56"/>
    </row>
    <row r="1569" spans="1:13" ht="12.75" x14ac:dyDescent="0.2">
      <c r="A1569" s="56"/>
      <c r="B1569" s="56"/>
      <c r="C1569" s="56"/>
      <c r="D1569" s="56"/>
      <c r="E1569" s="56"/>
      <c r="F1569" s="56"/>
      <c r="G1569" s="56"/>
      <c r="H1569" s="56"/>
      <c r="I1569" s="56"/>
      <c r="J1569" s="55"/>
      <c r="K1569" s="55"/>
      <c r="L1569" s="55"/>
      <c r="M1569" s="56"/>
    </row>
    <row r="1570" spans="1:13" ht="12.75" x14ac:dyDescent="0.2">
      <c r="A1570" s="56"/>
      <c r="B1570" s="56"/>
      <c r="C1570" s="56"/>
      <c r="D1570" s="56"/>
      <c r="E1570" s="56"/>
      <c r="F1570" s="56"/>
      <c r="G1570" s="56"/>
      <c r="H1570" s="56"/>
      <c r="I1570" s="56"/>
      <c r="J1570" s="55"/>
      <c r="K1570" s="55"/>
      <c r="L1570" s="55"/>
      <c r="M1570" s="56"/>
    </row>
    <row r="1571" spans="1:13" ht="12.75" x14ac:dyDescent="0.2">
      <c r="A1571" s="56"/>
      <c r="B1571" s="56"/>
      <c r="C1571" s="56"/>
      <c r="D1571" s="56"/>
      <c r="E1571" s="56"/>
      <c r="F1571" s="56"/>
      <c r="G1571" s="56"/>
      <c r="H1571" s="56"/>
      <c r="I1571" s="56"/>
      <c r="J1571" s="55"/>
      <c r="K1571" s="55"/>
      <c r="L1571" s="55"/>
      <c r="M1571" s="56"/>
    </row>
    <row r="1572" spans="1:13" ht="12.75" x14ac:dyDescent="0.2">
      <c r="A1572" s="56"/>
      <c r="B1572" s="56"/>
      <c r="C1572" s="56"/>
      <c r="D1572" s="56"/>
      <c r="E1572" s="56"/>
      <c r="F1572" s="56"/>
      <c r="G1572" s="56"/>
      <c r="H1572" s="56"/>
      <c r="I1572" s="56"/>
      <c r="J1572" s="55"/>
      <c r="K1572" s="55"/>
      <c r="L1572" s="55"/>
      <c r="M1572" s="56"/>
    </row>
    <row r="1573" spans="1:13" ht="12.75" x14ac:dyDescent="0.2">
      <c r="A1573" s="56"/>
      <c r="B1573" s="56"/>
      <c r="C1573" s="56"/>
      <c r="D1573" s="56"/>
      <c r="E1573" s="56"/>
      <c r="F1573" s="56"/>
      <c r="G1573" s="56"/>
      <c r="H1573" s="56"/>
      <c r="I1573" s="56"/>
      <c r="J1573" s="55"/>
      <c r="K1573" s="55"/>
      <c r="L1573" s="55"/>
      <c r="M1573" s="56"/>
    </row>
    <row r="1574" spans="1:13" ht="12.75" x14ac:dyDescent="0.2">
      <c r="A1574" s="56"/>
      <c r="B1574" s="56"/>
      <c r="C1574" s="56"/>
      <c r="D1574" s="56"/>
      <c r="E1574" s="56"/>
      <c r="F1574" s="56"/>
      <c r="G1574" s="56"/>
      <c r="H1574" s="56"/>
      <c r="I1574" s="56"/>
      <c r="J1574" s="55"/>
      <c r="K1574" s="55"/>
      <c r="L1574" s="55"/>
      <c r="M1574" s="56"/>
    </row>
    <row r="1575" spans="1:13" ht="12.75" x14ac:dyDescent="0.2">
      <c r="A1575" s="56"/>
      <c r="B1575" s="56"/>
      <c r="C1575" s="56"/>
      <c r="D1575" s="56"/>
      <c r="E1575" s="56"/>
      <c r="F1575" s="56"/>
      <c r="G1575" s="56"/>
      <c r="H1575" s="56"/>
      <c r="I1575" s="56"/>
      <c r="J1575" s="55"/>
      <c r="K1575" s="55"/>
      <c r="L1575" s="55"/>
      <c r="M1575" s="56"/>
    </row>
    <row r="1576" spans="1:13" ht="12.75" x14ac:dyDescent="0.2">
      <c r="A1576" s="56"/>
      <c r="B1576" s="56"/>
      <c r="C1576" s="56"/>
      <c r="D1576" s="56"/>
      <c r="E1576" s="56"/>
      <c r="F1576" s="56"/>
      <c r="G1576" s="56"/>
      <c r="H1576" s="56"/>
      <c r="I1576" s="56"/>
      <c r="J1576" s="55"/>
      <c r="K1576" s="55"/>
      <c r="L1576" s="55"/>
      <c r="M1576" s="56"/>
    </row>
    <row r="1577" spans="1:13" ht="12.75" x14ac:dyDescent="0.2">
      <c r="A1577" s="56"/>
      <c r="B1577" s="56"/>
      <c r="C1577" s="56"/>
      <c r="D1577" s="56"/>
      <c r="E1577" s="56"/>
      <c r="F1577" s="56"/>
      <c r="G1577" s="56"/>
      <c r="H1577" s="56"/>
      <c r="I1577" s="56"/>
      <c r="J1577" s="55"/>
      <c r="K1577" s="55"/>
      <c r="L1577" s="55"/>
      <c r="M1577" s="56"/>
    </row>
    <row r="1578" spans="1:13" ht="12.75" x14ac:dyDescent="0.2">
      <c r="A1578" s="56"/>
      <c r="B1578" s="56"/>
      <c r="C1578" s="56"/>
      <c r="D1578" s="56"/>
      <c r="E1578" s="56"/>
      <c r="F1578" s="56"/>
      <c r="G1578" s="56"/>
      <c r="H1578" s="56"/>
      <c r="I1578" s="56"/>
      <c r="J1578" s="55"/>
      <c r="K1578" s="55"/>
      <c r="L1578" s="55"/>
      <c r="M1578" s="56"/>
    </row>
    <row r="1579" spans="1:13" ht="12.75" x14ac:dyDescent="0.2">
      <c r="A1579" s="56"/>
      <c r="B1579" s="56"/>
      <c r="C1579" s="56"/>
      <c r="D1579" s="56"/>
      <c r="E1579" s="56"/>
      <c r="F1579" s="56"/>
      <c r="G1579" s="56"/>
      <c r="H1579" s="56"/>
      <c r="I1579" s="56"/>
      <c r="J1579" s="55"/>
      <c r="K1579" s="55"/>
      <c r="L1579" s="55"/>
      <c r="M1579" s="56"/>
    </row>
    <row r="1580" spans="1:13" ht="12.75" x14ac:dyDescent="0.2">
      <c r="A1580" s="56"/>
      <c r="B1580" s="56"/>
      <c r="C1580" s="56"/>
      <c r="D1580" s="56"/>
      <c r="E1580" s="56"/>
      <c r="F1580" s="56"/>
      <c r="G1580" s="56"/>
      <c r="H1580" s="56"/>
      <c r="I1580" s="56"/>
      <c r="J1580" s="55"/>
      <c r="K1580" s="55"/>
      <c r="L1580" s="55"/>
      <c r="M1580" s="56"/>
    </row>
    <row r="1581" spans="1:13" ht="12.75" x14ac:dyDescent="0.2">
      <c r="A1581" s="56"/>
      <c r="B1581" s="56"/>
      <c r="C1581" s="56"/>
      <c r="D1581" s="56"/>
      <c r="E1581" s="56"/>
      <c r="F1581" s="56"/>
      <c r="G1581" s="56"/>
      <c r="H1581" s="56"/>
      <c r="I1581" s="56"/>
      <c r="J1581" s="55"/>
      <c r="K1581" s="55"/>
      <c r="L1581" s="55"/>
      <c r="M1581" s="56"/>
    </row>
    <row r="1582" spans="1:13" ht="12.75" x14ac:dyDescent="0.2">
      <c r="A1582" s="56"/>
      <c r="B1582" s="56"/>
      <c r="C1582" s="56"/>
      <c r="D1582" s="56"/>
      <c r="E1582" s="56"/>
      <c r="F1582" s="56"/>
      <c r="G1582" s="56"/>
      <c r="H1582" s="56"/>
      <c r="I1582" s="56"/>
      <c r="J1582" s="55"/>
      <c r="K1582" s="55"/>
      <c r="L1582" s="55"/>
      <c r="M1582" s="56"/>
    </row>
    <row r="1583" spans="1:13" ht="12.75" x14ac:dyDescent="0.2">
      <c r="A1583" s="56"/>
      <c r="B1583" s="56"/>
      <c r="C1583" s="56"/>
      <c r="D1583" s="56"/>
      <c r="E1583" s="56"/>
      <c r="F1583" s="56"/>
      <c r="G1583" s="56"/>
      <c r="H1583" s="56"/>
      <c r="I1583" s="56"/>
      <c r="J1583" s="55"/>
      <c r="K1583" s="55"/>
      <c r="L1583" s="55"/>
      <c r="M1583" s="56"/>
    </row>
    <row r="1584" spans="1:13" ht="12.75" x14ac:dyDescent="0.2">
      <c r="A1584" s="56"/>
      <c r="B1584" s="56"/>
      <c r="C1584" s="56"/>
      <c r="D1584" s="56"/>
      <c r="E1584" s="56"/>
      <c r="F1584" s="56"/>
      <c r="G1584" s="56"/>
      <c r="H1584" s="56"/>
      <c r="I1584" s="56"/>
      <c r="J1584" s="55"/>
      <c r="K1584" s="55"/>
      <c r="L1584" s="55"/>
      <c r="M1584" s="56"/>
    </row>
    <row r="1585" spans="1:13" ht="12.75" x14ac:dyDescent="0.2">
      <c r="A1585" s="56"/>
      <c r="B1585" s="56"/>
      <c r="C1585" s="56"/>
      <c r="D1585" s="56"/>
      <c r="E1585" s="56"/>
      <c r="F1585" s="56"/>
      <c r="G1585" s="56"/>
      <c r="H1585" s="56"/>
      <c r="I1585" s="56"/>
      <c r="J1585" s="55"/>
      <c r="K1585" s="55"/>
      <c r="L1585" s="55"/>
      <c r="M1585" s="56"/>
    </row>
    <row r="1586" spans="1:13" ht="12.75" x14ac:dyDescent="0.2">
      <c r="A1586" s="56"/>
      <c r="B1586" s="56"/>
      <c r="C1586" s="56"/>
      <c r="D1586" s="56"/>
      <c r="E1586" s="56"/>
      <c r="F1586" s="56"/>
      <c r="G1586" s="56"/>
      <c r="H1586" s="56"/>
      <c r="I1586" s="56"/>
      <c r="J1586" s="55"/>
      <c r="K1586" s="55"/>
      <c r="L1586" s="55"/>
      <c r="M1586" s="56"/>
    </row>
    <row r="1587" spans="1:13" ht="12.75" x14ac:dyDescent="0.2">
      <c r="A1587" s="56"/>
      <c r="B1587" s="56"/>
      <c r="C1587" s="56"/>
      <c r="D1587" s="56"/>
      <c r="E1587" s="56"/>
      <c r="F1587" s="56"/>
      <c r="G1587" s="56"/>
      <c r="H1587" s="56"/>
      <c r="I1587" s="56"/>
      <c r="J1587" s="55"/>
      <c r="K1587" s="55"/>
      <c r="L1587" s="55"/>
      <c r="M1587" s="56"/>
    </row>
    <row r="1588" spans="1:13" ht="12.75" x14ac:dyDescent="0.2">
      <c r="A1588" s="56"/>
      <c r="B1588" s="56"/>
      <c r="C1588" s="56"/>
      <c r="D1588" s="56"/>
      <c r="E1588" s="56"/>
      <c r="F1588" s="56"/>
      <c r="G1588" s="56"/>
      <c r="H1588" s="56"/>
      <c r="I1588" s="56"/>
      <c r="J1588" s="55"/>
      <c r="K1588" s="55"/>
      <c r="L1588" s="55"/>
      <c r="M1588" s="56"/>
    </row>
    <row r="1589" spans="1:13" ht="12.75" x14ac:dyDescent="0.2">
      <c r="A1589" s="56"/>
      <c r="B1589" s="56"/>
      <c r="C1589" s="56"/>
      <c r="D1589" s="56"/>
      <c r="E1589" s="56"/>
      <c r="F1589" s="56"/>
      <c r="G1589" s="56"/>
      <c r="H1589" s="56"/>
      <c r="I1589" s="56"/>
      <c r="J1589" s="55"/>
      <c r="K1589" s="55"/>
      <c r="L1589" s="55"/>
      <c r="M1589" s="56"/>
    </row>
    <row r="1590" spans="1:13" ht="12.75" x14ac:dyDescent="0.2">
      <c r="A1590" s="56"/>
      <c r="B1590" s="56"/>
      <c r="C1590" s="56"/>
      <c r="D1590" s="56"/>
      <c r="E1590" s="56"/>
      <c r="F1590" s="56"/>
      <c r="G1590" s="56"/>
      <c r="H1590" s="56"/>
      <c r="I1590" s="56"/>
      <c r="J1590" s="55"/>
      <c r="K1590" s="55"/>
      <c r="L1590" s="55"/>
      <c r="M1590" s="56"/>
    </row>
    <row r="1591" spans="1:13" ht="12.75" x14ac:dyDescent="0.2">
      <c r="A1591" s="56"/>
      <c r="B1591" s="56"/>
      <c r="C1591" s="56"/>
      <c r="D1591" s="56"/>
      <c r="E1591" s="56"/>
      <c r="F1591" s="56"/>
      <c r="G1591" s="56"/>
      <c r="H1591" s="56"/>
      <c r="I1591" s="56"/>
      <c r="J1591" s="55"/>
      <c r="K1591" s="55"/>
      <c r="L1591" s="55"/>
      <c r="M1591" s="56"/>
    </row>
    <row r="1592" spans="1:13" ht="12.75" x14ac:dyDescent="0.2">
      <c r="J1592" s="55"/>
      <c r="K1592" s="55"/>
      <c r="L1592" s="55"/>
    </row>
    <row r="1593" spans="1:13" ht="12.75" x14ac:dyDescent="0.2">
      <c r="J1593" s="55"/>
      <c r="K1593" s="55"/>
      <c r="L1593" s="55"/>
    </row>
    <row r="1594" spans="1:13" ht="12.75" x14ac:dyDescent="0.2">
      <c r="J1594" s="55"/>
      <c r="K1594" s="55"/>
      <c r="L1594" s="55"/>
    </row>
    <row r="1595" spans="1:13" ht="12.75" x14ac:dyDescent="0.2">
      <c r="J1595" s="55"/>
      <c r="K1595" s="55"/>
      <c r="L1595" s="55"/>
    </row>
    <row r="1596" spans="1:13" ht="12.75" x14ac:dyDescent="0.2">
      <c r="J1596" s="55"/>
      <c r="K1596" s="55"/>
      <c r="L1596" s="55"/>
    </row>
    <row r="1597" spans="1:13" ht="12.75" x14ac:dyDescent="0.2">
      <c r="J1597" s="55"/>
      <c r="K1597" s="55"/>
      <c r="L1597" s="55"/>
    </row>
    <row r="1598" spans="1:13" ht="12.75" x14ac:dyDescent="0.2">
      <c r="J1598" s="55"/>
      <c r="K1598" s="55"/>
      <c r="L1598" s="55"/>
    </row>
    <row r="1599" spans="1:13" ht="12.75" x14ac:dyDescent="0.2">
      <c r="J1599" s="55"/>
      <c r="K1599" s="55"/>
      <c r="L1599" s="55"/>
    </row>
    <row r="1600" spans="1:13" ht="12.75" x14ac:dyDescent="0.2">
      <c r="J1600" s="55"/>
      <c r="K1600" s="55"/>
      <c r="L1600" s="55"/>
    </row>
    <row r="1601" spans="10:12" ht="12.75" x14ac:dyDescent="0.2">
      <c r="J1601" s="55"/>
      <c r="K1601" s="55"/>
      <c r="L1601" s="55"/>
    </row>
    <row r="1602" spans="10:12" ht="12.75" x14ac:dyDescent="0.2">
      <c r="J1602" s="55"/>
      <c r="K1602" s="55"/>
      <c r="L1602" s="55"/>
    </row>
    <row r="1603" spans="10:12" ht="12.75" x14ac:dyDescent="0.2">
      <c r="J1603" s="55"/>
      <c r="K1603" s="55"/>
      <c r="L1603" s="55"/>
    </row>
    <row r="1604" spans="10:12" ht="12.75" x14ac:dyDescent="0.2">
      <c r="J1604" s="55"/>
      <c r="K1604" s="55"/>
      <c r="L1604" s="55"/>
    </row>
    <row r="1605" spans="10:12" ht="12.75" x14ac:dyDescent="0.2">
      <c r="J1605" s="55"/>
      <c r="K1605" s="55"/>
      <c r="L1605" s="55"/>
    </row>
    <row r="1606" spans="10:12" ht="12.75" x14ac:dyDescent="0.2">
      <c r="J1606" s="55"/>
      <c r="K1606" s="55"/>
      <c r="L1606" s="55"/>
    </row>
    <row r="1607" spans="10:12" ht="12.75" x14ac:dyDescent="0.2">
      <c r="J1607" s="55"/>
      <c r="K1607" s="55"/>
      <c r="L1607" s="55"/>
    </row>
    <row r="1608" spans="10:12" ht="12.75" x14ac:dyDescent="0.2">
      <c r="J1608" s="55"/>
      <c r="K1608" s="55"/>
      <c r="L1608" s="55"/>
    </row>
    <row r="1609" spans="10:12" ht="12.75" x14ac:dyDescent="0.2">
      <c r="J1609" s="55"/>
      <c r="K1609" s="55"/>
      <c r="L1609" s="55"/>
    </row>
    <row r="1610" spans="10:12" ht="12.75" x14ac:dyDescent="0.2">
      <c r="J1610" s="55"/>
      <c r="K1610" s="55"/>
      <c r="L1610" s="55"/>
    </row>
    <row r="1611" spans="10:12" ht="12.75" x14ac:dyDescent="0.2">
      <c r="J1611" s="55"/>
      <c r="K1611" s="55"/>
      <c r="L1611" s="55"/>
    </row>
    <row r="1612" spans="10:12" ht="12.75" x14ac:dyDescent="0.2">
      <c r="J1612" s="55"/>
      <c r="K1612" s="55"/>
      <c r="L1612" s="55"/>
    </row>
    <row r="1613" spans="10:12" ht="12.75" x14ac:dyDescent="0.2">
      <c r="J1613" s="55"/>
      <c r="K1613" s="55"/>
      <c r="L1613" s="55"/>
    </row>
    <row r="1614" spans="10:12" ht="12.75" x14ac:dyDescent="0.2">
      <c r="J1614" s="55"/>
      <c r="K1614" s="55"/>
      <c r="L1614" s="55"/>
    </row>
    <row r="1615" spans="10:12" ht="12.75" x14ac:dyDescent="0.2">
      <c r="J1615" s="55"/>
      <c r="K1615" s="55"/>
      <c r="L1615" s="55"/>
    </row>
    <row r="1616" spans="10:12" ht="12.75" x14ac:dyDescent="0.2">
      <c r="J1616" s="55"/>
      <c r="K1616" s="55"/>
      <c r="L1616" s="55"/>
    </row>
    <row r="1617" spans="10:12" ht="12.75" x14ac:dyDescent="0.2">
      <c r="J1617" s="55"/>
      <c r="K1617" s="55"/>
      <c r="L1617" s="55"/>
    </row>
    <row r="1618" spans="10:12" ht="12.75" x14ac:dyDescent="0.2">
      <c r="J1618" s="55"/>
      <c r="K1618" s="55"/>
      <c r="L1618" s="55"/>
    </row>
    <row r="1619" spans="10:12" ht="12.75" x14ac:dyDescent="0.2">
      <c r="J1619" s="55"/>
      <c r="K1619" s="55"/>
      <c r="L1619" s="55"/>
    </row>
    <row r="1620" spans="10:12" ht="12.75" x14ac:dyDescent="0.2">
      <c r="J1620" s="55"/>
      <c r="K1620" s="55"/>
      <c r="L1620" s="55"/>
    </row>
    <row r="1621" spans="10:12" ht="12.75" x14ac:dyDescent="0.2">
      <c r="J1621" s="55"/>
      <c r="K1621" s="55"/>
      <c r="L1621" s="55"/>
    </row>
    <row r="1622" spans="10:12" ht="12.75" x14ac:dyDescent="0.2">
      <c r="J1622" s="55"/>
      <c r="K1622" s="55"/>
      <c r="L1622" s="55"/>
    </row>
    <row r="1623" spans="10:12" ht="12.75" x14ac:dyDescent="0.2">
      <c r="J1623" s="55"/>
      <c r="K1623" s="55"/>
      <c r="L1623" s="55"/>
    </row>
    <row r="1624" spans="10:12" ht="12.75" x14ac:dyDescent="0.2">
      <c r="J1624" s="55"/>
      <c r="K1624" s="55"/>
      <c r="L1624" s="55"/>
    </row>
    <row r="1625" spans="10:12" ht="12.75" x14ac:dyDescent="0.2">
      <c r="J1625" s="55"/>
      <c r="K1625" s="55"/>
      <c r="L1625" s="55"/>
    </row>
    <row r="1626" spans="10:12" ht="12.75" x14ac:dyDescent="0.2">
      <c r="J1626" s="55"/>
      <c r="K1626" s="55"/>
      <c r="L1626" s="55"/>
    </row>
    <row r="1627" spans="10:12" ht="12.75" x14ac:dyDescent="0.2">
      <c r="J1627" s="55"/>
      <c r="K1627" s="55"/>
      <c r="L1627" s="55"/>
    </row>
    <row r="1628" spans="10:12" ht="12.75" x14ac:dyDescent="0.2">
      <c r="J1628" s="55"/>
      <c r="K1628" s="55"/>
      <c r="L1628" s="55"/>
    </row>
    <row r="1629" spans="10:12" ht="12.75" x14ac:dyDescent="0.2">
      <c r="J1629" s="55"/>
      <c r="K1629" s="55"/>
      <c r="L1629" s="55"/>
    </row>
    <row r="1630" spans="10:12" ht="12.75" x14ac:dyDescent="0.2">
      <c r="J1630" s="55"/>
      <c r="K1630" s="55"/>
      <c r="L1630" s="55"/>
    </row>
    <row r="1631" spans="10:12" ht="12.75" x14ac:dyDescent="0.2">
      <c r="J1631" s="55"/>
      <c r="K1631" s="55"/>
      <c r="L1631" s="55"/>
    </row>
    <row r="1632" spans="10:12" ht="12.75" x14ac:dyDescent="0.2">
      <c r="J1632" s="55"/>
      <c r="K1632" s="55"/>
      <c r="L1632" s="55"/>
    </row>
    <row r="1633" spans="10:12" ht="12.75" x14ac:dyDescent="0.2">
      <c r="J1633" s="55"/>
      <c r="K1633" s="55"/>
      <c r="L1633" s="55"/>
    </row>
    <row r="1634" spans="10:12" ht="12.75" x14ac:dyDescent="0.2">
      <c r="J1634" s="55"/>
      <c r="K1634" s="55"/>
      <c r="L1634" s="55"/>
    </row>
    <row r="1635" spans="10:12" ht="12.75" x14ac:dyDescent="0.2">
      <c r="J1635" s="55"/>
      <c r="K1635" s="55"/>
      <c r="L1635" s="55"/>
    </row>
    <row r="1636" spans="10:12" ht="12.75" x14ac:dyDescent="0.2">
      <c r="J1636" s="55"/>
      <c r="K1636" s="55"/>
      <c r="L1636" s="55"/>
    </row>
    <row r="1637" spans="10:12" ht="12.75" x14ac:dyDescent="0.2">
      <c r="J1637" s="55"/>
      <c r="K1637" s="55"/>
      <c r="L1637" s="55"/>
    </row>
    <row r="1638" spans="10:12" ht="12.75" x14ac:dyDescent="0.2">
      <c r="J1638" s="55"/>
      <c r="K1638" s="55"/>
      <c r="L1638" s="55"/>
    </row>
    <row r="1639" spans="10:12" ht="12.75" x14ac:dyDescent="0.2">
      <c r="J1639" s="55"/>
      <c r="K1639" s="55"/>
      <c r="L1639" s="55"/>
    </row>
    <row r="1640" spans="10:12" ht="12.75" x14ac:dyDescent="0.2">
      <c r="J1640" s="55"/>
      <c r="K1640" s="55"/>
      <c r="L1640" s="55"/>
    </row>
    <row r="1641" spans="10:12" ht="12.75" x14ac:dyDescent="0.2">
      <c r="J1641" s="55"/>
      <c r="K1641" s="55"/>
      <c r="L1641" s="55"/>
    </row>
    <row r="1642" spans="10:12" ht="12.75" x14ac:dyDescent="0.2">
      <c r="J1642" s="55"/>
      <c r="K1642" s="55"/>
      <c r="L1642" s="55"/>
    </row>
    <row r="1643" spans="10:12" ht="12.75" x14ac:dyDescent="0.2">
      <c r="J1643" s="55"/>
      <c r="K1643" s="55"/>
      <c r="L1643" s="55"/>
    </row>
    <row r="1644" spans="10:12" ht="12.75" x14ac:dyDescent="0.2">
      <c r="J1644" s="55"/>
      <c r="K1644" s="55"/>
      <c r="L1644" s="55"/>
    </row>
    <row r="1645" spans="10:12" ht="12.75" x14ac:dyDescent="0.2">
      <c r="J1645" s="55"/>
      <c r="K1645" s="55"/>
      <c r="L1645" s="55"/>
    </row>
    <row r="1646" spans="10:12" ht="12.75" x14ac:dyDescent="0.2">
      <c r="J1646" s="55"/>
      <c r="K1646" s="55"/>
      <c r="L1646" s="55"/>
    </row>
    <row r="1647" spans="10:12" ht="12.75" x14ac:dyDescent="0.2">
      <c r="J1647" s="55"/>
      <c r="K1647" s="55"/>
      <c r="L1647" s="55"/>
    </row>
    <row r="1648" spans="10:12" ht="12.75" x14ac:dyDescent="0.2">
      <c r="J1648" s="55"/>
      <c r="K1648" s="55"/>
      <c r="L1648" s="55"/>
    </row>
    <row r="1649" spans="10:12" ht="12.75" x14ac:dyDescent="0.2">
      <c r="J1649" s="55"/>
      <c r="K1649" s="55"/>
      <c r="L1649" s="55"/>
    </row>
    <row r="1650" spans="10:12" ht="12.75" x14ac:dyDescent="0.2">
      <c r="J1650" s="55"/>
      <c r="K1650" s="55"/>
      <c r="L1650" s="55"/>
    </row>
    <row r="1651" spans="10:12" ht="12.75" x14ac:dyDescent="0.2">
      <c r="J1651" s="55"/>
      <c r="K1651" s="55"/>
      <c r="L1651" s="55"/>
    </row>
    <row r="1652" spans="10:12" ht="12.75" x14ac:dyDescent="0.2">
      <c r="J1652" s="55"/>
      <c r="K1652" s="55"/>
      <c r="L1652" s="55"/>
    </row>
    <row r="1653" spans="10:12" ht="12.75" x14ac:dyDescent="0.2">
      <c r="J1653" s="55"/>
      <c r="K1653" s="55"/>
      <c r="L1653" s="55"/>
    </row>
    <row r="1654" spans="10:12" ht="12.75" x14ac:dyDescent="0.2">
      <c r="J1654" s="55"/>
      <c r="K1654" s="55"/>
      <c r="L1654" s="55"/>
    </row>
    <row r="1655" spans="10:12" ht="12.75" x14ac:dyDescent="0.2">
      <c r="J1655" s="55"/>
      <c r="K1655" s="55"/>
      <c r="L1655" s="55"/>
    </row>
    <row r="1656" spans="10:12" ht="12.75" x14ac:dyDescent="0.2">
      <c r="J1656" s="55"/>
      <c r="K1656" s="55"/>
      <c r="L1656" s="55"/>
    </row>
    <row r="1657" spans="10:12" ht="12.75" x14ac:dyDescent="0.2">
      <c r="J1657" s="55"/>
      <c r="K1657" s="55"/>
      <c r="L1657" s="55"/>
    </row>
    <row r="1658" spans="10:12" ht="12.75" x14ac:dyDescent="0.2">
      <c r="J1658" s="55"/>
      <c r="K1658" s="55"/>
      <c r="L1658" s="55"/>
    </row>
    <row r="1659" spans="10:12" ht="12.75" x14ac:dyDescent="0.2">
      <c r="J1659" s="55"/>
      <c r="K1659" s="55"/>
      <c r="L1659" s="55"/>
    </row>
    <row r="1660" spans="10:12" ht="12.75" x14ac:dyDescent="0.2">
      <c r="J1660" s="55"/>
      <c r="K1660" s="55"/>
      <c r="L1660" s="55"/>
    </row>
    <row r="1661" spans="10:12" ht="12.75" x14ac:dyDescent="0.2">
      <c r="J1661" s="55"/>
      <c r="K1661" s="55"/>
      <c r="L1661" s="55"/>
    </row>
    <row r="1662" spans="10:12" ht="12.75" x14ac:dyDescent="0.2">
      <c r="J1662" s="55"/>
      <c r="K1662" s="55"/>
      <c r="L1662" s="55"/>
    </row>
    <row r="1663" spans="10:12" ht="12.75" x14ac:dyDescent="0.2">
      <c r="J1663" s="55"/>
      <c r="K1663" s="55"/>
      <c r="L1663" s="55"/>
    </row>
    <row r="1664" spans="10:12" ht="12.75" x14ac:dyDescent="0.2">
      <c r="J1664" s="55"/>
      <c r="K1664" s="55"/>
      <c r="L1664" s="55"/>
    </row>
    <row r="1665" spans="10:12" ht="12.75" x14ac:dyDescent="0.2">
      <c r="J1665" s="55"/>
      <c r="K1665" s="55"/>
      <c r="L1665" s="55"/>
    </row>
    <row r="1666" spans="10:12" ht="12.75" x14ac:dyDescent="0.2">
      <c r="J1666" s="55"/>
      <c r="K1666" s="55"/>
      <c r="L1666" s="55"/>
    </row>
    <row r="1667" spans="10:12" ht="12.75" x14ac:dyDescent="0.2">
      <c r="J1667" s="55"/>
      <c r="K1667" s="55"/>
      <c r="L1667" s="55"/>
    </row>
    <row r="1668" spans="10:12" ht="12.75" x14ac:dyDescent="0.2">
      <c r="J1668" s="55"/>
      <c r="K1668" s="55"/>
      <c r="L1668" s="55"/>
    </row>
    <row r="1669" spans="10:12" ht="12.75" x14ac:dyDescent="0.2">
      <c r="J1669" s="55"/>
      <c r="K1669" s="55"/>
      <c r="L1669" s="55"/>
    </row>
    <row r="1670" spans="10:12" ht="12.75" x14ac:dyDescent="0.2">
      <c r="J1670" s="55"/>
      <c r="K1670" s="55"/>
      <c r="L1670" s="55"/>
    </row>
    <row r="1671" spans="10:12" ht="12.75" x14ac:dyDescent="0.2">
      <c r="J1671" s="55"/>
      <c r="K1671" s="55"/>
      <c r="L1671" s="55"/>
    </row>
    <row r="1672" spans="10:12" ht="12.75" x14ac:dyDescent="0.2">
      <c r="J1672" s="55"/>
      <c r="K1672" s="55"/>
      <c r="L1672" s="55"/>
    </row>
    <row r="1673" spans="10:12" ht="12.75" x14ac:dyDescent="0.2">
      <c r="J1673" s="55"/>
      <c r="K1673" s="55"/>
      <c r="L1673" s="55"/>
    </row>
    <row r="1674" spans="10:12" ht="12.75" x14ac:dyDescent="0.2">
      <c r="J1674" s="55"/>
      <c r="K1674" s="55"/>
      <c r="L1674" s="55"/>
    </row>
    <row r="1675" spans="10:12" ht="12.75" x14ac:dyDescent="0.2">
      <c r="J1675" s="55"/>
      <c r="K1675" s="55"/>
      <c r="L1675" s="55"/>
    </row>
    <row r="1676" spans="10:12" ht="12.75" x14ac:dyDescent="0.2">
      <c r="J1676" s="55"/>
      <c r="K1676" s="55"/>
      <c r="L1676" s="55"/>
    </row>
    <row r="1677" spans="10:12" ht="12.75" x14ac:dyDescent="0.2">
      <c r="J1677" s="55"/>
      <c r="K1677" s="55"/>
      <c r="L1677" s="55"/>
    </row>
    <row r="1678" spans="10:12" ht="12.75" x14ac:dyDescent="0.2">
      <c r="J1678" s="55"/>
      <c r="K1678" s="55"/>
      <c r="L1678" s="55"/>
    </row>
    <row r="1679" spans="10:12" ht="12.75" x14ac:dyDescent="0.2">
      <c r="J1679" s="55"/>
      <c r="K1679" s="55"/>
      <c r="L1679" s="55"/>
    </row>
    <row r="1680" spans="10:12" ht="12.75" x14ac:dyDescent="0.2">
      <c r="J1680" s="55"/>
      <c r="K1680" s="55"/>
      <c r="L1680" s="55"/>
    </row>
    <row r="1681" spans="10:12" ht="12.75" x14ac:dyDescent="0.2">
      <c r="J1681" s="55"/>
      <c r="K1681" s="55"/>
      <c r="L1681" s="55"/>
    </row>
    <row r="1682" spans="10:12" ht="12.75" x14ac:dyDescent="0.2">
      <c r="J1682" s="55"/>
      <c r="K1682" s="55"/>
      <c r="L1682" s="55"/>
    </row>
    <row r="1683" spans="10:12" ht="12.75" x14ac:dyDescent="0.2">
      <c r="J1683" s="55"/>
      <c r="K1683" s="55"/>
      <c r="L1683" s="55"/>
    </row>
    <row r="1684" spans="10:12" ht="12.75" x14ac:dyDescent="0.2">
      <c r="J1684" s="55"/>
      <c r="K1684" s="55"/>
      <c r="L1684" s="55"/>
    </row>
    <row r="1685" spans="10:12" ht="12.75" x14ac:dyDescent="0.2">
      <c r="J1685" s="55"/>
      <c r="K1685" s="55"/>
      <c r="L1685" s="55"/>
    </row>
    <row r="1686" spans="10:12" ht="12.75" x14ac:dyDescent="0.2">
      <c r="J1686" s="55"/>
      <c r="K1686" s="55"/>
      <c r="L1686" s="55"/>
    </row>
    <row r="1687" spans="10:12" ht="12.75" x14ac:dyDescent="0.2">
      <c r="J1687" s="55"/>
      <c r="K1687" s="55"/>
      <c r="L1687" s="55"/>
    </row>
    <row r="1688" spans="10:12" ht="12.75" x14ac:dyDescent="0.2">
      <c r="J1688" s="55"/>
      <c r="K1688" s="55"/>
      <c r="L1688" s="55"/>
    </row>
    <row r="1689" spans="10:12" ht="12.75" x14ac:dyDescent="0.2">
      <c r="J1689" s="55"/>
      <c r="K1689" s="55"/>
      <c r="L1689" s="55"/>
    </row>
    <row r="1690" spans="10:12" ht="12.75" x14ac:dyDescent="0.2">
      <c r="J1690" s="55"/>
      <c r="K1690" s="55"/>
      <c r="L1690" s="55"/>
    </row>
    <row r="1691" spans="10:12" ht="12.75" x14ac:dyDescent="0.2">
      <c r="J1691" s="55"/>
      <c r="K1691" s="55"/>
      <c r="L1691" s="55"/>
    </row>
    <row r="1692" spans="10:12" ht="12.75" x14ac:dyDescent="0.2">
      <c r="J1692" s="55"/>
      <c r="K1692" s="55"/>
      <c r="L1692" s="55"/>
    </row>
    <row r="1693" spans="10:12" ht="12.75" x14ac:dyDescent="0.2">
      <c r="J1693" s="55"/>
      <c r="K1693" s="55"/>
      <c r="L1693" s="55"/>
    </row>
    <row r="1694" spans="10:12" ht="12.75" x14ac:dyDescent="0.2">
      <c r="J1694" s="55"/>
      <c r="K1694" s="55"/>
      <c r="L1694" s="55"/>
    </row>
    <row r="1695" spans="10:12" ht="12.75" x14ac:dyDescent="0.2">
      <c r="J1695" s="55"/>
      <c r="K1695" s="55"/>
      <c r="L1695" s="55"/>
    </row>
    <row r="1696" spans="10:12" ht="12.75" x14ac:dyDescent="0.2">
      <c r="J1696" s="55"/>
      <c r="K1696" s="55"/>
      <c r="L1696" s="55"/>
    </row>
    <row r="1697" spans="10:12" ht="12.75" x14ac:dyDescent="0.2">
      <c r="J1697" s="55"/>
      <c r="K1697" s="55"/>
      <c r="L1697" s="55"/>
    </row>
    <row r="1698" spans="10:12" ht="12.75" x14ac:dyDescent="0.2">
      <c r="J1698" s="55"/>
      <c r="K1698" s="55"/>
      <c r="L1698" s="55"/>
    </row>
    <row r="1699" spans="10:12" ht="12.75" x14ac:dyDescent="0.2">
      <c r="J1699" s="55"/>
      <c r="K1699" s="55"/>
      <c r="L1699" s="55"/>
    </row>
    <row r="1700" spans="10:12" ht="12.75" x14ac:dyDescent="0.2">
      <c r="J1700" s="55"/>
      <c r="K1700" s="55"/>
      <c r="L1700" s="55"/>
    </row>
    <row r="1701" spans="10:12" ht="12.75" x14ac:dyDescent="0.2">
      <c r="J1701" s="55"/>
      <c r="K1701" s="55"/>
      <c r="L1701" s="55"/>
    </row>
    <row r="1702" spans="10:12" ht="12.75" x14ac:dyDescent="0.2">
      <c r="J1702" s="55"/>
      <c r="K1702" s="55"/>
      <c r="L1702" s="55"/>
    </row>
    <row r="1703" spans="10:12" ht="12.75" x14ac:dyDescent="0.2">
      <c r="J1703" s="55"/>
      <c r="K1703" s="55"/>
      <c r="L1703" s="55"/>
    </row>
    <row r="1704" spans="10:12" ht="12.75" x14ac:dyDescent="0.2">
      <c r="J1704" s="55"/>
      <c r="K1704" s="55"/>
      <c r="L1704" s="55"/>
    </row>
    <row r="1705" spans="10:12" ht="12.75" x14ac:dyDescent="0.2">
      <c r="J1705" s="55"/>
      <c r="K1705" s="55"/>
      <c r="L1705" s="55"/>
    </row>
    <row r="1706" spans="10:12" ht="12.75" x14ac:dyDescent="0.2">
      <c r="J1706" s="55"/>
      <c r="K1706" s="55"/>
      <c r="L1706" s="55"/>
    </row>
    <row r="1707" spans="10:12" ht="12.75" x14ac:dyDescent="0.2">
      <c r="J1707" s="55"/>
      <c r="K1707" s="55"/>
      <c r="L1707" s="55"/>
    </row>
    <row r="1708" spans="10:12" ht="12.75" x14ac:dyDescent="0.2">
      <c r="J1708" s="55"/>
      <c r="K1708" s="55"/>
      <c r="L1708" s="55"/>
    </row>
    <row r="1709" spans="10:12" ht="12.75" x14ac:dyDescent="0.2">
      <c r="J1709" s="55"/>
      <c r="K1709" s="55"/>
      <c r="L1709" s="55"/>
    </row>
    <row r="1710" spans="10:12" ht="12.75" x14ac:dyDescent="0.2">
      <c r="J1710" s="55"/>
      <c r="K1710" s="55"/>
      <c r="L1710" s="55"/>
    </row>
    <row r="1711" spans="10:12" ht="12.75" x14ac:dyDescent="0.2">
      <c r="J1711" s="55"/>
      <c r="K1711" s="55"/>
      <c r="L1711" s="55"/>
    </row>
    <row r="1712" spans="10:12" ht="12.75" x14ac:dyDescent="0.2">
      <c r="J1712" s="55"/>
      <c r="K1712" s="55"/>
      <c r="L1712" s="55"/>
    </row>
    <row r="1713" spans="10:12" ht="12.75" x14ac:dyDescent="0.2">
      <c r="J1713" s="55"/>
      <c r="K1713" s="55"/>
      <c r="L1713" s="55"/>
    </row>
    <row r="1714" spans="10:12" ht="12.75" x14ac:dyDescent="0.2">
      <c r="J1714" s="55"/>
      <c r="K1714" s="55"/>
      <c r="L1714" s="55"/>
    </row>
    <row r="1715" spans="10:12" ht="12.75" x14ac:dyDescent="0.2">
      <c r="J1715" s="55"/>
      <c r="K1715" s="55"/>
      <c r="L1715" s="55"/>
    </row>
    <row r="1716" spans="10:12" ht="12.75" x14ac:dyDescent="0.2">
      <c r="J1716" s="55"/>
      <c r="K1716" s="55"/>
      <c r="L1716" s="55"/>
    </row>
    <row r="1717" spans="10:12" ht="12.75" x14ac:dyDescent="0.2">
      <c r="J1717" s="55"/>
      <c r="K1717" s="55"/>
      <c r="L1717" s="55"/>
    </row>
    <row r="1718" spans="10:12" ht="12.75" x14ac:dyDescent="0.2">
      <c r="J1718" s="55"/>
      <c r="K1718" s="55"/>
      <c r="L1718" s="55"/>
    </row>
    <row r="1719" spans="10:12" ht="12.75" x14ac:dyDescent="0.2">
      <c r="J1719" s="55"/>
      <c r="K1719" s="55"/>
      <c r="L1719" s="55"/>
    </row>
    <row r="1720" spans="10:12" ht="12.75" x14ac:dyDescent="0.2">
      <c r="J1720" s="55"/>
      <c r="K1720" s="55"/>
      <c r="L1720" s="55"/>
    </row>
    <row r="1721" spans="10:12" ht="12.75" x14ac:dyDescent="0.2">
      <c r="J1721" s="55"/>
      <c r="K1721" s="55"/>
      <c r="L1721" s="55"/>
    </row>
    <row r="1722" spans="10:12" ht="12.75" x14ac:dyDescent="0.2">
      <c r="J1722" s="55"/>
      <c r="K1722" s="55"/>
      <c r="L1722" s="55"/>
    </row>
    <row r="1723" spans="10:12" ht="12.75" x14ac:dyDescent="0.2">
      <c r="J1723" s="55"/>
      <c r="K1723" s="55"/>
      <c r="L1723" s="55"/>
    </row>
    <row r="1724" spans="10:12" ht="12.75" x14ac:dyDescent="0.2">
      <c r="J1724" s="55"/>
      <c r="K1724" s="55"/>
      <c r="L1724" s="55"/>
    </row>
    <row r="1725" spans="10:12" ht="12.75" x14ac:dyDescent="0.2">
      <c r="J1725" s="55"/>
      <c r="K1725" s="55"/>
      <c r="L1725" s="55"/>
    </row>
    <row r="1726" spans="10:12" ht="12.75" x14ac:dyDescent="0.2">
      <c r="J1726" s="55"/>
      <c r="K1726" s="55"/>
      <c r="L1726" s="55"/>
    </row>
    <row r="1727" spans="10:12" ht="12.75" x14ac:dyDescent="0.2">
      <c r="J1727" s="55"/>
      <c r="K1727" s="55"/>
      <c r="L1727" s="55"/>
    </row>
    <row r="1728" spans="10:12" ht="12.75" x14ac:dyDescent="0.2">
      <c r="J1728" s="55"/>
      <c r="K1728" s="55"/>
      <c r="L1728" s="55"/>
    </row>
    <row r="1729" spans="10:12" ht="12.75" x14ac:dyDescent="0.2">
      <c r="J1729" s="55"/>
      <c r="K1729" s="55"/>
      <c r="L1729" s="55"/>
    </row>
    <row r="1730" spans="10:12" ht="12.75" x14ac:dyDescent="0.2">
      <c r="J1730" s="55"/>
      <c r="K1730" s="55"/>
      <c r="L1730" s="55"/>
    </row>
    <row r="1731" spans="10:12" ht="12.75" x14ac:dyDescent="0.2">
      <c r="J1731" s="55"/>
      <c r="K1731" s="55"/>
      <c r="L1731" s="55"/>
    </row>
    <row r="1732" spans="10:12" ht="12.75" x14ac:dyDescent="0.2">
      <c r="J1732" s="55"/>
      <c r="K1732" s="55"/>
      <c r="L1732" s="55"/>
    </row>
    <row r="1733" spans="10:12" ht="12.75" x14ac:dyDescent="0.2">
      <c r="J1733" s="55"/>
      <c r="K1733" s="55"/>
      <c r="L1733" s="55"/>
    </row>
    <row r="1734" spans="10:12" ht="12.75" x14ac:dyDescent="0.2">
      <c r="J1734" s="55"/>
      <c r="K1734" s="55"/>
      <c r="L1734" s="55"/>
    </row>
    <row r="1735" spans="10:12" ht="12.75" x14ac:dyDescent="0.2">
      <c r="J1735" s="55"/>
      <c r="K1735" s="55"/>
      <c r="L1735" s="55"/>
    </row>
    <row r="1736" spans="10:12" ht="12.75" x14ac:dyDescent="0.2">
      <c r="J1736" s="55"/>
      <c r="K1736" s="55"/>
      <c r="L1736" s="55"/>
    </row>
    <row r="1737" spans="10:12" ht="12.75" x14ac:dyDescent="0.2">
      <c r="J1737" s="55"/>
      <c r="K1737" s="55"/>
      <c r="L1737" s="55"/>
    </row>
    <row r="1738" spans="10:12" ht="12.75" x14ac:dyDescent="0.2">
      <c r="J1738" s="55"/>
      <c r="K1738" s="55"/>
      <c r="L1738" s="55"/>
    </row>
    <row r="1739" spans="10:12" ht="12.75" x14ac:dyDescent="0.2">
      <c r="J1739" s="55"/>
      <c r="K1739" s="55"/>
      <c r="L1739" s="55"/>
    </row>
    <row r="1740" spans="10:12" ht="12.75" x14ac:dyDescent="0.2">
      <c r="J1740" s="55"/>
      <c r="K1740" s="55"/>
      <c r="L1740" s="55"/>
    </row>
    <row r="1741" spans="10:12" ht="12.75" x14ac:dyDescent="0.2">
      <c r="J1741" s="55"/>
      <c r="K1741" s="55"/>
      <c r="L1741" s="55"/>
    </row>
    <row r="1742" spans="10:12" ht="12.75" x14ac:dyDescent="0.2">
      <c r="J1742" s="55"/>
      <c r="K1742" s="55"/>
      <c r="L1742" s="55"/>
    </row>
    <row r="1743" spans="10:12" ht="12.75" x14ac:dyDescent="0.2">
      <c r="J1743" s="55"/>
      <c r="K1743" s="55"/>
      <c r="L1743" s="55"/>
    </row>
    <row r="1744" spans="10:12" ht="12.75" x14ac:dyDescent="0.2">
      <c r="J1744" s="55"/>
      <c r="K1744" s="55"/>
      <c r="L1744" s="55"/>
    </row>
    <row r="1745" spans="10:12" ht="12.75" x14ac:dyDescent="0.2">
      <c r="J1745" s="55"/>
      <c r="K1745" s="55"/>
      <c r="L1745" s="55"/>
    </row>
    <row r="1746" spans="10:12" ht="12.75" x14ac:dyDescent="0.2">
      <c r="J1746" s="55"/>
      <c r="K1746" s="55"/>
      <c r="L1746" s="55"/>
    </row>
    <row r="1747" spans="10:12" ht="12.75" x14ac:dyDescent="0.2">
      <c r="J1747" s="55"/>
      <c r="K1747" s="55"/>
      <c r="L1747" s="55"/>
    </row>
    <row r="1748" spans="10:12" ht="12.75" x14ac:dyDescent="0.2">
      <c r="J1748" s="55"/>
      <c r="K1748" s="55"/>
      <c r="L1748" s="55"/>
    </row>
    <row r="1749" spans="10:12" ht="12.75" x14ac:dyDescent="0.2">
      <c r="J1749" s="55"/>
      <c r="K1749" s="55"/>
      <c r="L1749" s="55"/>
    </row>
    <row r="1750" spans="10:12" ht="12.75" x14ac:dyDescent="0.2">
      <c r="J1750" s="55"/>
      <c r="K1750" s="55"/>
      <c r="L1750" s="55"/>
    </row>
    <row r="1751" spans="10:12" ht="12.75" x14ac:dyDescent="0.2">
      <c r="J1751" s="55"/>
      <c r="K1751" s="55"/>
      <c r="L1751" s="55"/>
    </row>
    <row r="1752" spans="10:12" ht="12.75" x14ac:dyDescent="0.2">
      <c r="J1752" s="55"/>
      <c r="K1752" s="55"/>
      <c r="L1752" s="55"/>
    </row>
    <row r="1753" spans="10:12" ht="12.75" x14ac:dyDescent="0.2">
      <c r="J1753" s="55"/>
      <c r="K1753" s="55"/>
      <c r="L1753" s="55"/>
    </row>
    <row r="1754" spans="10:12" ht="12.75" x14ac:dyDescent="0.2">
      <c r="J1754" s="55"/>
      <c r="K1754" s="55"/>
      <c r="L1754" s="55"/>
    </row>
    <row r="1755" spans="10:12" ht="12.75" x14ac:dyDescent="0.2">
      <c r="J1755" s="55"/>
      <c r="K1755" s="55"/>
      <c r="L1755" s="55"/>
    </row>
    <row r="1756" spans="10:12" ht="12.75" x14ac:dyDescent="0.2">
      <c r="J1756" s="55"/>
      <c r="K1756" s="55"/>
      <c r="L1756" s="55"/>
    </row>
    <row r="1757" spans="10:12" ht="12.75" x14ac:dyDescent="0.2">
      <c r="J1757" s="55"/>
      <c r="K1757" s="55"/>
      <c r="L1757" s="55"/>
    </row>
    <row r="1758" spans="10:12" ht="12.75" x14ac:dyDescent="0.2">
      <c r="J1758" s="55"/>
      <c r="K1758" s="55"/>
      <c r="L1758" s="55"/>
    </row>
    <row r="1759" spans="10:12" ht="12.75" x14ac:dyDescent="0.2">
      <c r="J1759" s="55"/>
      <c r="K1759" s="55"/>
      <c r="L1759" s="55"/>
    </row>
    <row r="1760" spans="10:12" ht="12.75" x14ac:dyDescent="0.2">
      <c r="J1760" s="55"/>
      <c r="K1760" s="55"/>
      <c r="L1760" s="55"/>
    </row>
    <row r="1761" spans="10:12" ht="12.75" x14ac:dyDescent="0.2">
      <c r="J1761" s="55"/>
      <c r="K1761" s="55"/>
      <c r="L1761" s="55"/>
    </row>
    <row r="1762" spans="10:12" ht="12.75" x14ac:dyDescent="0.2">
      <c r="J1762" s="55"/>
      <c r="K1762" s="55"/>
      <c r="L1762" s="55"/>
    </row>
    <row r="1763" spans="10:12" ht="12.75" x14ac:dyDescent="0.2">
      <c r="J1763" s="55"/>
      <c r="K1763" s="55"/>
      <c r="L1763" s="55"/>
    </row>
    <row r="1764" spans="10:12" ht="12.75" x14ac:dyDescent="0.2">
      <c r="J1764" s="55"/>
      <c r="K1764" s="55"/>
      <c r="L1764" s="55"/>
    </row>
    <row r="1765" spans="10:12" ht="12.75" x14ac:dyDescent="0.2">
      <c r="J1765" s="55"/>
      <c r="K1765" s="55"/>
      <c r="L1765" s="55"/>
    </row>
    <row r="1766" spans="10:12" ht="12.75" x14ac:dyDescent="0.2">
      <c r="J1766" s="55"/>
      <c r="K1766" s="55"/>
      <c r="L1766" s="55"/>
    </row>
    <row r="1767" spans="10:12" ht="12.75" x14ac:dyDescent="0.2">
      <c r="J1767" s="55"/>
      <c r="K1767" s="55"/>
      <c r="L1767" s="55"/>
    </row>
    <row r="1768" spans="10:12" ht="12.75" x14ac:dyDescent="0.2">
      <c r="J1768" s="55"/>
      <c r="K1768" s="55"/>
      <c r="L1768" s="55"/>
    </row>
    <row r="1769" spans="10:12" ht="12.75" x14ac:dyDescent="0.2">
      <c r="J1769" s="55"/>
      <c r="K1769" s="55"/>
      <c r="L1769" s="55"/>
    </row>
    <row r="1770" spans="10:12" ht="12.75" x14ac:dyDescent="0.2">
      <c r="J1770" s="55"/>
      <c r="K1770" s="55"/>
      <c r="L1770" s="55"/>
    </row>
    <row r="1771" spans="10:12" ht="12.75" x14ac:dyDescent="0.2">
      <c r="J1771" s="55"/>
      <c r="K1771" s="55"/>
      <c r="L1771" s="55"/>
    </row>
    <row r="1772" spans="10:12" ht="12.75" x14ac:dyDescent="0.2">
      <c r="J1772" s="55"/>
      <c r="K1772" s="55"/>
      <c r="L1772" s="55"/>
    </row>
    <row r="1773" spans="10:12" ht="12.75" x14ac:dyDescent="0.2">
      <c r="J1773" s="55"/>
      <c r="K1773" s="55"/>
      <c r="L1773" s="55"/>
    </row>
    <row r="1774" spans="10:12" ht="12.75" x14ac:dyDescent="0.2">
      <c r="J1774" s="55"/>
      <c r="K1774" s="55"/>
      <c r="L1774" s="55"/>
    </row>
    <row r="1775" spans="10:12" ht="12.75" x14ac:dyDescent="0.2">
      <c r="J1775" s="55"/>
      <c r="K1775" s="55"/>
      <c r="L1775" s="55"/>
    </row>
    <row r="1776" spans="10:12" ht="12.75" x14ac:dyDescent="0.2">
      <c r="J1776" s="55"/>
      <c r="K1776" s="55"/>
      <c r="L1776" s="55"/>
    </row>
    <row r="1777" spans="10:12" ht="12.75" x14ac:dyDescent="0.2">
      <c r="J1777" s="55"/>
      <c r="K1777" s="55"/>
      <c r="L1777" s="55"/>
    </row>
    <row r="1778" spans="10:12" ht="12.75" x14ac:dyDescent="0.2">
      <c r="J1778" s="55"/>
      <c r="K1778" s="55"/>
      <c r="L1778" s="55"/>
    </row>
    <row r="1779" spans="10:12" ht="12.75" x14ac:dyDescent="0.2">
      <c r="J1779" s="55"/>
      <c r="K1779" s="55"/>
      <c r="L1779" s="55"/>
    </row>
    <row r="1780" spans="10:12" ht="12.75" x14ac:dyDescent="0.2">
      <c r="J1780" s="55"/>
      <c r="K1780" s="55"/>
      <c r="L1780" s="55"/>
    </row>
    <row r="1781" spans="10:12" ht="12.75" x14ac:dyDescent="0.2">
      <c r="J1781" s="55"/>
      <c r="K1781" s="55"/>
      <c r="L1781" s="55"/>
    </row>
    <row r="1782" spans="10:12" ht="12.75" x14ac:dyDescent="0.2">
      <c r="J1782" s="55"/>
      <c r="K1782" s="55"/>
      <c r="L1782" s="55"/>
    </row>
    <row r="1783" spans="10:12" ht="12.75" x14ac:dyDescent="0.2">
      <c r="J1783" s="55"/>
      <c r="K1783" s="55"/>
      <c r="L1783" s="55"/>
    </row>
    <row r="1784" spans="10:12" ht="12.75" x14ac:dyDescent="0.2">
      <c r="J1784" s="55"/>
      <c r="K1784" s="55"/>
      <c r="L1784" s="55"/>
    </row>
    <row r="1785" spans="10:12" ht="12.75" x14ac:dyDescent="0.2">
      <c r="J1785" s="55"/>
      <c r="K1785" s="55"/>
      <c r="L1785" s="55"/>
    </row>
    <row r="1786" spans="10:12" ht="12.75" x14ac:dyDescent="0.2">
      <c r="J1786" s="55"/>
      <c r="K1786" s="55"/>
      <c r="L1786" s="55"/>
    </row>
    <row r="1787" spans="10:12" ht="12.75" x14ac:dyDescent="0.2">
      <c r="J1787" s="55"/>
      <c r="K1787" s="55"/>
      <c r="L1787" s="55"/>
    </row>
    <row r="1788" spans="10:12" ht="12.75" x14ac:dyDescent="0.2">
      <c r="J1788" s="55"/>
      <c r="K1788" s="55"/>
      <c r="L1788" s="55"/>
    </row>
    <row r="1789" spans="10:12" ht="12.75" x14ac:dyDescent="0.2">
      <c r="J1789" s="55"/>
      <c r="K1789" s="55"/>
      <c r="L1789" s="55"/>
    </row>
    <row r="1790" spans="10:12" ht="12.75" x14ac:dyDescent="0.2">
      <c r="J1790" s="55"/>
      <c r="K1790" s="55"/>
      <c r="L1790" s="55"/>
    </row>
    <row r="1791" spans="10:12" ht="12.75" x14ac:dyDescent="0.2">
      <c r="J1791" s="55"/>
      <c r="K1791" s="55"/>
      <c r="L1791" s="55"/>
    </row>
    <row r="1792" spans="10:12" ht="12.75" x14ac:dyDescent="0.2">
      <c r="J1792" s="55"/>
      <c r="K1792" s="55"/>
      <c r="L1792" s="55"/>
    </row>
    <row r="1793" spans="10:12" ht="12.75" x14ac:dyDescent="0.2">
      <c r="J1793" s="55"/>
      <c r="K1793" s="55"/>
      <c r="L1793" s="55"/>
    </row>
    <row r="1794" spans="10:12" ht="12.75" x14ac:dyDescent="0.2">
      <c r="J1794" s="55"/>
      <c r="K1794" s="55"/>
      <c r="L1794" s="55"/>
    </row>
    <row r="1795" spans="10:12" ht="12.75" x14ac:dyDescent="0.2">
      <c r="J1795" s="55"/>
      <c r="K1795" s="55"/>
      <c r="L1795" s="55"/>
    </row>
    <row r="1796" spans="10:12" ht="12.75" x14ac:dyDescent="0.2">
      <c r="J1796" s="55"/>
      <c r="K1796" s="55"/>
      <c r="L1796" s="55"/>
    </row>
    <row r="1797" spans="10:12" ht="12.75" x14ac:dyDescent="0.2">
      <c r="J1797" s="55"/>
      <c r="K1797" s="55"/>
      <c r="L1797" s="55"/>
    </row>
    <row r="1798" spans="10:12" ht="12.75" x14ac:dyDescent="0.2">
      <c r="J1798" s="55"/>
      <c r="K1798" s="55"/>
      <c r="L1798" s="55"/>
    </row>
    <row r="1799" spans="10:12" ht="12.75" x14ac:dyDescent="0.2">
      <c r="J1799" s="55"/>
      <c r="K1799" s="55"/>
      <c r="L1799" s="55"/>
    </row>
    <row r="1800" spans="10:12" ht="12.75" x14ac:dyDescent="0.2">
      <c r="J1800" s="55"/>
      <c r="K1800" s="55"/>
      <c r="L1800" s="55"/>
    </row>
    <row r="1801" spans="10:12" ht="12.75" x14ac:dyDescent="0.2">
      <c r="J1801" s="55"/>
      <c r="K1801" s="55"/>
      <c r="L1801" s="55"/>
    </row>
    <row r="1802" spans="10:12" ht="12.75" x14ac:dyDescent="0.2">
      <c r="J1802" s="55"/>
      <c r="K1802" s="55"/>
      <c r="L1802" s="55"/>
    </row>
    <row r="1803" spans="10:12" ht="12.75" x14ac:dyDescent="0.2">
      <c r="J1803" s="55"/>
      <c r="K1803" s="55"/>
      <c r="L1803" s="55"/>
    </row>
    <row r="1804" spans="10:12" ht="12.75" x14ac:dyDescent="0.2">
      <c r="J1804" s="55"/>
      <c r="K1804" s="55"/>
      <c r="L1804" s="55"/>
    </row>
    <row r="1805" spans="10:12" ht="12.75" x14ac:dyDescent="0.2">
      <c r="J1805" s="55"/>
      <c r="K1805" s="55"/>
      <c r="L1805" s="55"/>
    </row>
    <row r="1806" spans="10:12" ht="12.75" x14ac:dyDescent="0.2">
      <c r="J1806" s="55"/>
      <c r="K1806" s="55"/>
      <c r="L1806" s="55"/>
    </row>
    <row r="1807" spans="10:12" ht="12.75" x14ac:dyDescent="0.2">
      <c r="J1807" s="55"/>
      <c r="K1807" s="55"/>
      <c r="L1807" s="55"/>
    </row>
    <row r="1808" spans="10:12" ht="12.75" x14ac:dyDescent="0.2">
      <c r="J1808" s="55"/>
      <c r="K1808" s="55"/>
      <c r="L1808" s="55"/>
    </row>
    <row r="1809" spans="10:12" ht="12.75" x14ac:dyDescent="0.2">
      <c r="J1809" s="55"/>
      <c r="K1809" s="55"/>
      <c r="L1809" s="55"/>
    </row>
    <row r="1810" spans="10:12" ht="12.75" x14ac:dyDescent="0.2">
      <c r="J1810" s="55"/>
      <c r="K1810" s="55"/>
      <c r="L1810" s="55"/>
    </row>
    <row r="1811" spans="10:12" ht="12.75" x14ac:dyDescent="0.2">
      <c r="J1811" s="55"/>
      <c r="K1811" s="55"/>
      <c r="L1811" s="55"/>
    </row>
    <row r="1812" spans="10:12" ht="12.75" x14ac:dyDescent="0.2">
      <c r="J1812" s="55"/>
      <c r="K1812" s="55"/>
      <c r="L1812" s="55"/>
    </row>
    <row r="1813" spans="10:12" ht="12.75" x14ac:dyDescent="0.2">
      <c r="J1813" s="55"/>
      <c r="K1813" s="55"/>
      <c r="L1813" s="55"/>
    </row>
    <row r="1814" spans="10:12" ht="12.75" x14ac:dyDescent="0.2">
      <c r="J1814" s="55"/>
      <c r="K1814" s="55"/>
      <c r="L1814" s="55"/>
    </row>
    <row r="1815" spans="10:12" ht="12.75" x14ac:dyDescent="0.2">
      <c r="J1815" s="55"/>
      <c r="K1815" s="55"/>
      <c r="L1815" s="55"/>
    </row>
    <row r="1816" spans="10:12" ht="12.75" x14ac:dyDescent="0.2">
      <c r="J1816" s="55"/>
      <c r="K1816" s="55"/>
      <c r="L1816" s="55"/>
    </row>
    <row r="1817" spans="10:12" ht="12.75" x14ac:dyDescent="0.2">
      <c r="J1817" s="55"/>
      <c r="K1817" s="55"/>
      <c r="L1817" s="55"/>
    </row>
    <row r="1818" spans="10:12" ht="12.75" x14ac:dyDescent="0.2">
      <c r="J1818" s="55"/>
      <c r="K1818" s="55"/>
      <c r="L1818" s="55"/>
    </row>
    <row r="1819" spans="10:12" ht="12.75" x14ac:dyDescent="0.2">
      <c r="J1819" s="55"/>
      <c r="K1819" s="55"/>
      <c r="L1819" s="55"/>
    </row>
    <row r="1820" spans="10:12" ht="12.75" x14ac:dyDescent="0.2">
      <c r="J1820" s="55"/>
      <c r="K1820" s="55"/>
      <c r="L1820" s="55"/>
    </row>
    <row r="1821" spans="10:12" ht="12.75" x14ac:dyDescent="0.2">
      <c r="J1821" s="55"/>
      <c r="K1821" s="55"/>
      <c r="L1821" s="55"/>
    </row>
    <row r="1822" spans="10:12" ht="12.75" x14ac:dyDescent="0.2">
      <c r="J1822" s="55"/>
      <c r="K1822" s="55"/>
      <c r="L1822" s="55"/>
    </row>
    <row r="1823" spans="10:12" ht="12.75" x14ac:dyDescent="0.2">
      <c r="J1823" s="55"/>
      <c r="K1823" s="55"/>
      <c r="L1823" s="55"/>
    </row>
    <row r="1824" spans="10:12" ht="12.75" x14ac:dyDescent="0.2">
      <c r="J1824" s="55"/>
      <c r="K1824" s="55"/>
      <c r="L1824" s="55"/>
    </row>
    <row r="1825" spans="10:12" ht="12.75" x14ac:dyDescent="0.2">
      <c r="J1825" s="55"/>
      <c r="K1825" s="55"/>
      <c r="L1825" s="55"/>
    </row>
    <row r="1826" spans="10:12" ht="12.75" x14ac:dyDescent="0.2">
      <c r="J1826" s="55"/>
      <c r="K1826" s="55"/>
      <c r="L1826" s="55"/>
    </row>
    <row r="1827" spans="10:12" ht="12.75" x14ac:dyDescent="0.2">
      <c r="J1827" s="55"/>
      <c r="K1827" s="55"/>
      <c r="L1827" s="55"/>
    </row>
    <row r="1828" spans="10:12" ht="12.75" x14ac:dyDescent="0.2">
      <c r="J1828" s="55"/>
      <c r="K1828" s="55"/>
      <c r="L1828" s="55"/>
    </row>
    <row r="1829" spans="10:12" ht="12.75" x14ac:dyDescent="0.2">
      <c r="J1829" s="55"/>
      <c r="K1829" s="55"/>
      <c r="L1829" s="55"/>
    </row>
    <row r="1830" spans="10:12" ht="12.75" x14ac:dyDescent="0.2">
      <c r="J1830" s="55"/>
      <c r="K1830" s="55"/>
      <c r="L1830" s="55"/>
    </row>
    <row r="1831" spans="10:12" ht="12.75" x14ac:dyDescent="0.2">
      <c r="J1831" s="55"/>
      <c r="K1831" s="55"/>
      <c r="L1831" s="55"/>
    </row>
    <row r="1832" spans="10:12" ht="12.75" x14ac:dyDescent="0.2">
      <c r="J1832" s="55"/>
      <c r="K1832" s="55"/>
      <c r="L1832" s="55"/>
    </row>
    <row r="1833" spans="10:12" ht="12.75" x14ac:dyDescent="0.2">
      <c r="J1833" s="55"/>
      <c r="K1833" s="55"/>
      <c r="L1833" s="55"/>
    </row>
    <row r="1834" spans="10:12" ht="12.75" x14ac:dyDescent="0.2">
      <c r="J1834" s="55"/>
      <c r="K1834" s="55"/>
      <c r="L1834" s="55"/>
    </row>
    <row r="1835" spans="10:12" ht="12.75" x14ac:dyDescent="0.2">
      <c r="J1835" s="55"/>
      <c r="K1835" s="55"/>
      <c r="L1835" s="55"/>
    </row>
  </sheetData>
  <hyperlinks>
    <hyperlink ref="D4" r:id="rId1"/>
  </hyperlinks>
  <pageMargins left="0.75" right="0.75" top="1" bottom="1" header="0.5" footer="0.5"/>
  <pageSetup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1"/>
  <sheetViews>
    <sheetView workbookViewId="0">
      <selection activeCell="C8" sqref="C8"/>
    </sheetView>
  </sheetViews>
  <sheetFormatPr defaultRowHeight="12.75" x14ac:dyDescent="0.2"/>
  <cols>
    <col min="1" max="1" width="29" bestFit="1" customWidth="1"/>
    <col min="2" max="2" width="5.85546875" bestFit="1" customWidth="1"/>
    <col min="3" max="3" width="12.140625" customWidth="1"/>
    <col min="4" max="4" width="24.5703125" bestFit="1" customWidth="1"/>
    <col min="8" max="8" width="50.42578125" bestFit="1" customWidth="1"/>
  </cols>
  <sheetData>
    <row r="1" spans="1:9" ht="34.9" customHeight="1" x14ac:dyDescent="0.2">
      <c r="A1" s="112" t="s">
        <v>283</v>
      </c>
      <c r="B1" s="113"/>
      <c r="C1" s="113"/>
      <c r="H1" s="85" t="s">
        <v>168</v>
      </c>
      <c r="I1" s="82"/>
    </row>
    <row r="2" spans="1:9" x14ac:dyDescent="0.2">
      <c r="A2" t="s">
        <v>2</v>
      </c>
      <c r="B2">
        <f>'Page 410'!AB6</f>
        <v>0.96</v>
      </c>
      <c r="C2" t="s">
        <v>11</v>
      </c>
      <c r="H2" s="82"/>
      <c r="I2" s="82"/>
    </row>
    <row r="3" spans="1:9" x14ac:dyDescent="0.2">
      <c r="H3" s="86" t="s">
        <v>169</v>
      </c>
      <c r="I3" s="82"/>
    </row>
    <row r="4" spans="1:9" x14ac:dyDescent="0.2">
      <c r="A4" t="s">
        <v>95</v>
      </c>
      <c r="B4">
        <v>2.59</v>
      </c>
      <c r="C4" t="s">
        <v>11</v>
      </c>
      <c r="H4" s="86">
        <v>56.64</v>
      </c>
      <c r="I4" s="82"/>
    </row>
    <row r="5" spans="1:9" x14ac:dyDescent="0.2">
      <c r="A5" t="s">
        <v>9</v>
      </c>
      <c r="B5">
        <v>56.69</v>
      </c>
      <c r="C5" t="s">
        <v>11</v>
      </c>
      <c r="H5" s="86" t="s">
        <v>170</v>
      </c>
      <c r="I5" s="82"/>
    </row>
    <row r="6" spans="1:9" x14ac:dyDescent="0.2">
      <c r="A6" t="s">
        <v>96</v>
      </c>
      <c r="B6" s="103">
        <f>B5*B4</f>
        <v>146.82709999999997</v>
      </c>
      <c r="C6" t="e">
        <f ca="1">getformula(B6)</f>
        <v>#NAME?</v>
      </c>
      <c r="D6" t="s">
        <v>10</v>
      </c>
      <c r="H6" s="87" t="s">
        <v>171</v>
      </c>
      <c r="I6" s="88">
        <v>56.61</v>
      </c>
    </row>
    <row r="7" spans="1:9" x14ac:dyDescent="0.2">
      <c r="H7" s="87" t="s">
        <v>172</v>
      </c>
      <c r="I7" s="88">
        <v>56.54</v>
      </c>
    </row>
    <row r="8" spans="1:9" x14ac:dyDescent="0.2">
      <c r="A8" t="s">
        <v>284</v>
      </c>
      <c r="B8" s="69">
        <v>46.55</v>
      </c>
      <c r="C8" t="s">
        <v>11</v>
      </c>
      <c r="H8" s="87" t="s">
        <v>173</v>
      </c>
      <c r="I8" s="88" t="s">
        <v>174</v>
      </c>
    </row>
    <row r="9" spans="1:9" x14ac:dyDescent="0.2">
      <c r="A9" t="s">
        <v>97</v>
      </c>
      <c r="B9" s="69">
        <v>3.85</v>
      </c>
      <c r="C9" t="s">
        <v>11</v>
      </c>
      <c r="H9" s="87" t="s">
        <v>175</v>
      </c>
      <c r="I9" s="88" t="s">
        <v>176</v>
      </c>
    </row>
    <row r="10" spans="1:9" x14ac:dyDescent="0.2">
      <c r="A10" t="s">
        <v>98</v>
      </c>
      <c r="B10" s="69">
        <f>B8-B9</f>
        <v>42.699999999999996</v>
      </c>
      <c r="C10" t="e">
        <f ca="1">getformula(B10)</f>
        <v>#NAME?</v>
      </c>
      <c r="H10" s="87" t="s">
        <v>177</v>
      </c>
      <c r="I10" s="88">
        <v>63.24</v>
      </c>
    </row>
    <row r="11" spans="1:9" x14ac:dyDescent="0.2">
      <c r="H11" s="87" t="s">
        <v>178</v>
      </c>
      <c r="I11" s="88">
        <v>0.96</v>
      </c>
    </row>
    <row r="12" spans="1:9" x14ac:dyDescent="0.2">
      <c r="H12" s="87" t="s">
        <v>179</v>
      </c>
      <c r="I12" s="88" t="s">
        <v>180</v>
      </c>
    </row>
    <row r="13" spans="1:9" x14ac:dyDescent="0.2">
      <c r="H13" s="87" t="s">
        <v>181</v>
      </c>
      <c r="I13" s="88" t="s">
        <v>182</v>
      </c>
    </row>
    <row r="14" spans="1:9" x14ac:dyDescent="0.2">
      <c r="H14" s="87" t="s">
        <v>183</v>
      </c>
      <c r="I14" s="88" t="s">
        <v>184</v>
      </c>
    </row>
    <row r="15" spans="1:9" x14ac:dyDescent="0.2">
      <c r="H15" s="87" t="s">
        <v>185</v>
      </c>
      <c r="I15" s="89">
        <v>6962166</v>
      </c>
    </row>
    <row r="16" spans="1:9" x14ac:dyDescent="0.2">
      <c r="H16" s="87" t="s">
        <v>186</v>
      </c>
      <c r="I16" s="89">
        <v>11136700</v>
      </c>
    </row>
    <row r="17" spans="8:9" x14ac:dyDescent="0.2">
      <c r="H17" s="87" t="s">
        <v>187</v>
      </c>
      <c r="I17" s="88" t="s">
        <v>188</v>
      </c>
    </row>
    <row r="18" spans="8:9" x14ac:dyDescent="0.2">
      <c r="H18" s="87" t="s">
        <v>189</v>
      </c>
      <c r="I18" s="88">
        <v>20.76</v>
      </c>
    </row>
    <row r="19" spans="8:9" x14ac:dyDescent="0.2">
      <c r="H19" s="87" t="s">
        <v>190</v>
      </c>
      <c r="I19" s="88">
        <v>2.73</v>
      </c>
    </row>
    <row r="20" spans="8:9" x14ac:dyDescent="0.2">
      <c r="H20" s="87" t="s">
        <v>191</v>
      </c>
      <c r="I20" s="88" t="s">
        <v>192</v>
      </c>
    </row>
    <row r="21" spans="8:9" x14ac:dyDescent="0.2">
      <c r="H21" s="86" t="s">
        <v>193</v>
      </c>
      <c r="I21" s="82"/>
    </row>
  </sheetData>
  <mergeCells count="1">
    <mergeCell ref="A1:C1"/>
  </mergeCells>
  <phoneticPr fontId="0" type="noConversion"/>
  <printOptions headings="1" gridLines="1"/>
  <pageMargins left="0.75" right="0.75" top="1" bottom="1" header="0.5" footer="0.5"/>
  <pageSetup orientation="portrait" r:id="rId1"/>
  <headerFooter alignWithMargins="0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2"/>
  <dimension ref="A1:AC51"/>
  <sheetViews>
    <sheetView workbookViewId="0">
      <selection activeCell="A2" sqref="A2"/>
    </sheetView>
  </sheetViews>
  <sheetFormatPr defaultRowHeight="12.75" x14ac:dyDescent="0.2"/>
  <cols>
    <col min="1" max="1" width="26.85546875" bestFit="1" customWidth="1"/>
    <col min="2" max="2" width="11.5703125" bestFit="1" customWidth="1"/>
    <col min="3" max="3" width="11.7109375" bestFit="1" customWidth="1"/>
    <col min="4" max="5" width="12" customWidth="1"/>
    <col min="6" max="6" width="10.28515625" bestFit="1" customWidth="1"/>
    <col min="9" max="21" width="8.7109375" style="82"/>
    <col min="23" max="23" width="41.140625" style="82" bestFit="1" customWidth="1"/>
    <col min="24" max="24" width="7.140625" style="82" bestFit="1" customWidth="1"/>
    <col min="25" max="25" width="12" style="82" bestFit="1" customWidth="1"/>
    <col min="26" max="26" width="8.7109375" style="82"/>
    <col min="27" max="27" width="19.7109375" style="82" bestFit="1" customWidth="1"/>
    <col min="28" max="28" width="7.28515625" style="82" bestFit="1" customWidth="1"/>
    <col min="29" max="29" width="8.7109375" style="82"/>
  </cols>
  <sheetData>
    <row r="1" spans="1:29" ht="21.75" thickBot="1" x14ac:dyDescent="0.25">
      <c r="A1" s="113" t="s">
        <v>294</v>
      </c>
      <c r="B1" s="113"/>
      <c r="C1" s="113"/>
      <c r="D1" s="113"/>
      <c r="E1" s="113"/>
      <c r="F1" s="113"/>
      <c r="W1" s="91" t="s">
        <v>194</v>
      </c>
      <c r="X1" s="91"/>
      <c r="Y1" s="92" t="s">
        <v>195</v>
      </c>
    </row>
    <row r="2" spans="1:29" x14ac:dyDescent="0.2">
      <c r="A2" s="1" t="s">
        <v>50</v>
      </c>
      <c r="B2" s="70" t="str">
        <f>K2</f>
        <v>Jun 30, 2014</v>
      </c>
      <c r="C2" s="70" t="str">
        <f t="shared" ref="C2:E2" si="0">L2</f>
        <v>Mar 31, 2014</v>
      </c>
      <c r="D2" s="70" t="str">
        <f t="shared" si="0"/>
        <v>Dec 31, 2013</v>
      </c>
      <c r="E2" s="70" t="str">
        <f t="shared" si="0"/>
        <v>Sep 30, 2013</v>
      </c>
      <c r="I2" s="80" t="s">
        <v>99</v>
      </c>
      <c r="J2" s="80"/>
      <c r="K2" s="81" t="s">
        <v>165</v>
      </c>
      <c r="L2" s="81" t="s">
        <v>166</v>
      </c>
      <c r="M2" s="81" t="s">
        <v>100</v>
      </c>
      <c r="N2" s="81" t="s">
        <v>167</v>
      </c>
      <c r="P2" s="71" t="s">
        <v>99</v>
      </c>
      <c r="Q2" s="71"/>
      <c r="R2" s="72" t="s">
        <v>165</v>
      </c>
      <c r="S2" s="72" t="s">
        <v>166</v>
      </c>
      <c r="T2" s="72" t="s">
        <v>100</v>
      </c>
      <c r="U2" s="72" t="s">
        <v>167</v>
      </c>
      <c r="W2" s="93" t="s">
        <v>196</v>
      </c>
      <c r="X2" s="93"/>
      <c r="Y2" s="93"/>
      <c r="Z2" s="73"/>
      <c r="AA2" s="94"/>
      <c r="AB2" s="94"/>
      <c r="AC2" s="94"/>
    </row>
    <row r="3" spans="1:29" x14ac:dyDescent="0.2">
      <c r="A3" t="s">
        <v>44</v>
      </c>
      <c r="B3" s="6">
        <f>K22</f>
        <v>648000</v>
      </c>
      <c r="C3" s="6">
        <f t="shared" ref="C3:E3" si="1">L22</f>
        <v>642000</v>
      </c>
      <c r="D3" s="6">
        <f t="shared" si="1"/>
        <v>646000</v>
      </c>
      <c r="E3" s="6">
        <f t="shared" si="1"/>
        <v>639000</v>
      </c>
      <c r="I3" s="74" t="s">
        <v>140</v>
      </c>
      <c r="J3" s="74"/>
      <c r="K3" s="83">
        <v>16844000</v>
      </c>
      <c r="L3" s="83">
        <v>17408000</v>
      </c>
      <c r="M3" s="83">
        <v>16926000</v>
      </c>
      <c r="N3" s="83">
        <v>16151000</v>
      </c>
      <c r="P3" s="73"/>
      <c r="Q3" s="73"/>
      <c r="R3" s="73"/>
      <c r="S3" s="73"/>
      <c r="T3" s="73"/>
      <c r="U3" s="73"/>
      <c r="W3" s="95" t="s">
        <v>197</v>
      </c>
      <c r="X3" s="95"/>
      <c r="Y3" s="72"/>
      <c r="Z3" s="73"/>
      <c r="AA3" s="94"/>
      <c r="AB3" s="94"/>
      <c r="AC3" s="94"/>
    </row>
    <row r="4" spans="1:29" ht="13.5" thickBot="1" x14ac:dyDescent="0.25">
      <c r="A4" t="s">
        <v>45</v>
      </c>
      <c r="B4" s="6">
        <f>R30</f>
        <v>43602000</v>
      </c>
      <c r="C4" s="6">
        <f t="shared" ref="C4:E4" si="2">S30</f>
        <v>44581000</v>
      </c>
      <c r="D4" s="6">
        <f t="shared" si="2"/>
        <v>44567000</v>
      </c>
      <c r="E4" s="6">
        <f t="shared" si="2"/>
        <v>44188000</v>
      </c>
      <c r="I4" s="77" t="s">
        <v>141</v>
      </c>
      <c r="J4" s="77"/>
      <c r="K4" s="78">
        <v>4874000</v>
      </c>
      <c r="L4" s="78">
        <v>5908000</v>
      </c>
      <c r="M4" s="78">
        <v>5252000</v>
      </c>
      <c r="N4" s="78">
        <v>4787000</v>
      </c>
      <c r="P4" s="74" t="s">
        <v>101</v>
      </c>
      <c r="Q4" s="74"/>
      <c r="R4" s="74"/>
      <c r="S4" s="74"/>
      <c r="T4" s="74"/>
      <c r="U4" s="74"/>
      <c r="W4" s="73" t="s">
        <v>198</v>
      </c>
      <c r="X4" s="73" t="s">
        <v>188</v>
      </c>
      <c r="Z4" s="73"/>
      <c r="AA4" s="95" t="s">
        <v>247</v>
      </c>
      <c r="AB4" s="95"/>
      <c r="AC4" s="72"/>
    </row>
    <row r="5" spans="1:29" ht="39" thickTop="1" x14ac:dyDescent="0.2">
      <c r="A5" s="16" t="s">
        <v>46</v>
      </c>
      <c r="B5" s="104">
        <f>R26</f>
        <v>2947000</v>
      </c>
      <c r="C5" s="104">
        <f t="shared" ref="C5:E5" si="3">S26</f>
        <v>2819000</v>
      </c>
      <c r="D5" s="104">
        <f t="shared" si="3"/>
        <v>3280000</v>
      </c>
      <c r="E5" s="104">
        <f t="shared" si="3"/>
        <v>2337000</v>
      </c>
      <c r="I5" s="76"/>
      <c r="J5" s="76"/>
      <c r="K5" s="76"/>
      <c r="L5" s="76"/>
      <c r="M5" s="76"/>
      <c r="N5" s="76"/>
      <c r="P5" s="73" t="s">
        <v>102</v>
      </c>
      <c r="Q5" s="73"/>
      <c r="R5" s="73"/>
      <c r="S5" s="73"/>
      <c r="T5" s="73"/>
      <c r="U5" s="73"/>
      <c r="W5" s="73" t="s">
        <v>199</v>
      </c>
      <c r="X5" s="73" t="s">
        <v>200</v>
      </c>
      <c r="Z5" s="73"/>
      <c r="AA5" s="96" t="s">
        <v>248</v>
      </c>
      <c r="AB5" s="96"/>
    </row>
    <row r="6" spans="1:29" x14ac:dyDescent="0.2">
      <c r="A6" s="16" t="s">
        <v>49</v>
      </c>
      <c r="B6" s="17">
        <f>B5+B4</f>
        <v>46549000</v>
      </c>
      <c r="C6" s="17">
        <f>C5+C4</f>
        <v>47400000</v>
      </c>
      <c r="D6" s="17">
        <f>D5+D4</f>
        <v>47847000</v>
      </c>
      <c r="E6" s="17">
        <f>E5+E4</f>
        <v>46525000</v>
      </c>
      <c r="F6" t="e">
        <f ca="1">getformula(E6)</f>
        <v>#NAME?</v>
      </c>
      <c r="I6" s="74" t="s">
        <v>142</v>
      </c>
      <c r="J6" s="74"/>
      <c r="K6" s="83">
        <v>11970000</v>
      </c>
      <c r="L6" s="83">
        <v>11500000</v>
      </c>
      <c r="M6" s="83">
        <v>11674000</v>
      </c>
      <c r="N6" s="83">
        <v>11364000</v>
      </c>
      <c r="P6" s="73"/>
      <c r="Q6" s="73" t="s">
        <v>103</v>
      </c>
      <c r="R6" s="78">
        <v>1529000</v>
      </c>
      <c r="S6" s="78">
        <v>3054000</v>
      </c>
      <c r="T6" s="78">
        <v>1718000</v>
      </c>
      <c r="U6" s="78">
        <v>1603000</v>
      </c>
      <c r="W6" s="73" t="s">
        <v>201</v>
      </c>
      <c r="X6" s="73">
        <v>20.75</v>
      </c>
      <c r="Z6" s="73"/>
      <c r="AA6" s="73" t="s">
        <v>178</v>
      </c>
      <c r="AB6" s="73">
        <v>0.96</v>
      </c>
    </row>
    <row r="7" spans="1:29" x14ac:dyDescent="0.2">
      <c r="I7" s="73"/>
      <c r="J7" s="73"/>
      <c r="K7" s="73"/>
      <c r="L7" s="73"/>
      <c r="M7" s="73"/>
      <c r="N7" s="73"/>
      <c r="P7" s="73"/>
      <c r="Q7" s="73" t="s">
        <v>104</v>
      </c>
      <c r="R7" s="78">
        <v>2325000</v>
      </c>
      <c r="S7" s="78">
        <v>2389000</v>
      </c>
      <c r="T7" s="78">
        <v>3573000</v>
      </c>
      <c r="U7" s="78">
        <v>4132000</v>
      </c>
      <c r="W7" s="73" t="s">
        <v>202</v>
      </c>
      <c r="X7" s="73">
        <v>17.29</v>
      </c>
      <c r="Z7" s="73"/>
      <c r="AA7" s="73" t="s">
        <v>249</v>
      </c>
      <c r="AB7" s="97">
        <v>0.29249999999999998</v>
      </c>
    </row>
    <row r="8" spans="1:29" x14ac:dyDescent="0.2">
      <c r="A8" t="s">
        <v>47</v>
      </c>
      <c r="B8" s="106">
        <f>B3/AVERAGE(B6:C6)</f>
        <v>1.3794718411052806E-2</v>
      </c>
      <c r="C8" s="106">
        <f t="shared" ref="C8:D8" si="4">C3/AVERAGE(C6:D6)</f>
        <v>1.3480739550851994E-2</v>
      </c>
      <c r="D8" s="106">
        <f t="shared" si="4"/>
        <v>1.3690501419912685E-2</v>
      </c>
      <c r="E8" t="e">
        <f ca="1">getformula(D8)</f>
        <v>#NAME?</v>
      </c>
      <c r="I8" s="73"/>
      <c r="J8" s="73" t="s">
        <v>143</v>
      </c>
      <c r="K8" s="73"/>
      <c r="L8" s="73"/>
      <c r="M8" s="73"/>
      <c r="N8" s="73"/>
      <c r="P8" s="73"/>
      <c r="Q8" s="73" t="s">
        <v>105</v>
      </c>
      <c r="R8" s="78">
        <v>6232000</v>
      </c>
      <c r="S8" s="78">
        <v>6151000</v>
      </c>
      <c r="T8" s="78">
        <v>6376000</v>
      </c>
      <c r="U8" s="78">
        <v>5501000</v>
      </c>
      <c r="W8" s="73" t="s">
        <v>203</v>
      </c>
      <c r="X8" s="73">
        <v>1.1299999999999999</v>
      </c>
      <c r="Z8" s="73"/>
      <c r="AA8" s="73" t="s">
        <v>250</v>
      </c>
      <c r="AB8" s="97">
        <v>0.1772</v>
      </c>
    </row>
    <row r="9" spans="1:29" x14ac:dyDescent="0.2">
      <c r="A9" t="s">
        <v>48</v>
      </c>
      <c r="B9" s="107">
        <f>(1+B8)^4-1</f>
        <v>5.6331175615065732E-2</v>
      </c>
      <c r="C9" s="107">
        <f>(1+C8)^4-1</f>
        <v>5.5023172699816936E-2</v>
      </c>
      <c r="D9" s="107">
        <f>(1+D8)^4-1</f>
        <v>5.5896883817730725E-2</v>
      </c>
      <c r="E9" t="e">
        <f ca="1">getformula(D9)</f>
        <v>#NAME?</v>
      </c>
      <c r="I9" s="73"/>
      <c r="J9" s="73" t="s">
        <v>144</v>
      </c>
      <c r="K9" s="75" t="s">
        <v>285</v>
      </c>
      <c r="L9" s="75" t="s">
        <v>285</v>
      </c>
      <c r="M9" s="75" t="s">
        <v>285</v>
      </c>
      <c r="N9" s="75" t="s">
        <v>285</v>
      </c>
      <c r="P9" s="73"/>
      <c r="Q9" s="73" t="s">
        <v>106</v>
      </c>
      <c r="R9" s="75" t="s">
        <v>285</v>
      </c>
      <c r="S9" s="75" t="s">
        <v>285</v>
      </c>
      <c r="T9" s="75" t="s">
        <v>285</v>
      </c>
      <c r="U9" s="75" t="s">
        <v>285</v>
      </c>
      <c r="W9" s="73" t="s">
        <v>204</v>
      </c>
      <c r="X9" s="73">
        <v>2.1800000000000002</v>
      </c>
      <c r="Z9" s="73"/>
      <c r="AA9" s="73" t="s">
        <v>251</v>
      </c>
      <c r="AB9" s="73">
        <v>56.87</v>
      </c>
    </row>
    <row r="10" spans="1:29" ht="13.5" thickBot="1" x14ac:dyDescent="0.25">
      <c r="A10" t="s">
        <v>286</v>
      </c>
      <c r="B10" s="105">
        <f>AVERAGE(B9:D9)</f>
        <v>5.5750410710871133E-2</v>
      </c>
      <c r="C10" t="e">
        <f ca="1">getformula(B10)</f>
        <v>#NAME?</v>
      </c>
      <c r="I10" s="73"/>
      <c r="J10" s="73" t="s">
        <v>145</v>
      </c>
      <c r="K10" s="78">
        <v>6166000</v>
      </c>
      <c r="L10" s="78">
        <v>5962000</v>
      </c>
      <c r="M10" s="78">
        <v>6029000</v>
      </c>
      <c r="N10" s="78">
        <v>6034000</v>
      </c>
      <c r="P10" s="73"/>
      <c r="Q10" s="73" t="s">
        <v>107</v>
      </c>
      <c r="R10" s="78">
        <v>2686000</v>
      </c>
      <c r="S10" s="78">
        <v>2449000</v>
      </c>
      <c r="T10" s="78">
        <v>2408000</v>
      </c>
      <c r="U10" s="78">
        <v>2171000</v>
      </c>
      <c r="W10" s="73" t="s">
        <v>205</v>
      </c>
      <c r="X10" s="73">
        <v>2.82</v>
      </c>
      <c r="Z10" s="73"/>
      <c r="AA10" s="73" t="s">
        <v>252</v>
      </c>
      <c r="AB10" s="73">
        <v>42.73</v>
      </c>
    </row>
    <row r="11" spans="1:29" ht="13.5" thickTop="1" x14ac:dyDescent="0.2">
      <c r="B11" s="6"/>
      <c r="I11" s="73"/>
      <c r="J11" s="73" t="s">
        <v>146</v>
      </c>
      <c r="K11" s="75" t="s">
        <v>285</v>
      </c>
      <c r="L11" s="75" t="s">
        <v>285</v>
      </c>
      <c r="M11" s="75" t="s">
        <v>285</v>
      </c>
      <c r="N11" s="75" t="s">
        <v>285</v>
      </c>
      <c r="P11" s="76"/>
      <c r="Q11" s="76"/>
      <c r="R11" s="76"/>
      <c r="S11" s="76"/>
      <c r="T11" s="76"/>
      <c r="U11" s="76"/>
      <c r="W11" s="73" t="s">
        <v>206</v>
      </c>
      <c r="X11" s="73">
        <v>2.81</v>
      </c>
      <c r="Z11" s="73"/>
      <c r="AA11" s="73" t="s">
        <v>253</v>
      </c>
      <c r="AB11" s="73">
        <v>54.46</v>
      </c>
    </row>
    <row r="12" spans="1:29" x14ac:dyDescent="0.2">
      <c r="I12" s="73"/>
      <c r="J12" s="73" t="s">
        <v>147</v>
      </c>
      <c r="K12" s="78">
        <v>2000000</v>
      </c>
      <c r="L12" s="78">
        <v>1970000</v>
      </c>
      <c r="M12" s="78">
        <v>1998000</v>
      </c>
      <c r="N12" s="78">
        <v>1916000</v>
      </c>
      <c r="P12" s="74" t="s">
        <v>108</v>
      </c>
      <c r="Q12" s="74"/>
      <c r="R12" s="83">
        <v>12772000</v>
      </c>
      <c r="S12" s="83">
        <v>14043000</v>
      </c>
      <c r="T12" s="83">
        <v>14075000</v>
      </c>
      <c r="U12" s="83">
        <v>13407000</v>
      </c>
      <c r="W12" s="73" t="s">
        <v>207</v>
      </c>
      <c r="X12" s="73">
        <v>8.48</v>
      </c>
      <c r="Z12" s="73"/>
      <c r="AA12" s="73" t="s">
        <v>254</v>
      </c>
      <c r="AB12" s="73">
        <v>52.35</v>
      </c>
    </row>
    <row r="13" spans="1:29" x14ac:dyDescent="0.2">
      <c r="I13" s="73"/>
      <c r="J13" s="73"/>
      <c r="K13" s="73"/>
      <c r="L13" s="73"/>
      <c r="M13" s="73"/>
      <c r="N13" s="73"/>
      <c r="O13" s="73"/>
      <c r="P13" s="73" t="s">
        <v>109</v>
      </c>
      <c r="Q13" s="73"/>
      <c r="R13" s="78">
        <v>3072000</v>
      </c>
      <c r="S13" s="78">
        <v>3090000</v>
      </c>
      <c r="T13" s="78">
        <v>3770000</v>
      </c>
      <c r="U13" s="78">
        <v>3672000</v>
      </c>
      <c r="W13" s="95" t="s">
        <v>208</v>
      </c>
      <c r="X13" s="95"/>
      <c r="Y13" s="72"/>
      <c r="Z13" s="73"/>
      <c r="AA13" s="96" t="s">
        <v>255</v>
      </c>
      <c r="AB13" s="96"/>
    </row>
    <row r="14" spans="1:29" x14ac:dyDescent="0.2">
      <c r="I14" s="73"/>
      <c r="J14" s="73" t="s">
        <v>148</v>
      </c>
      <c r="K14" s="75" t="s">
        <v>285</v>
      </c>
      <c r="L14" s="75" t="s">
        <v>285</v>
      </c>
      <c r="M14" s="75" t="s">
        <v>285</v>
      </c>
      <c r="N14" s="75" t="s">
        <v>285</v>
      </c>
      <c r="P14" s="73" t="s">
        <v>110</v>
      </c>
      <c r="Q14" s="73"/>
      <c r="R14" s="78">
        <v>29970000</v>
      </c>
      <c r="S14" s="78">
        <v>29588000</v>
      </c>
      <c r="T14" s="78">
        <v>29840000</v>
      </c>
      <c r="U14" s="78">
        <v>28806000</v>
      </c>
      <c r="W14" s="96" t="s">
        <v>209</v>
      </c>
      <c r="X14" s="96"/>
      <c r="Z14" s="73"/>
      <c r="AA14" s="73" t="s">
        <v>256</v>
      </c>
      <c r="AB14" s="98">
        <v>11136700</v>
      </c>
    </row>
    <row r="15" spans="1:29" ht="13.5" thickBot="1" x14ac:dyDescent="0.25">
      <c r="I15" s="77"/>
      <c r="J15" s="77"/>
      <c r="K15" s="77"/>
      <c r="L15" s="77"/>
      <c r="M15" s="77"/>
      <c r="N15" s="77"/>
      <c r="P15" s="73" t="s">
        <v>111</v>
      </c>
      <c r="Q15" s="73"/>
      <c r="R15" s="78">
        <v>27323000</v>
      </c>
      <c r="S15" s="78">
        <v>27103000</v>
      </c>
      <c r="T15" s="78">
        <v>27098000</v>
      </c>
      <c r="U15" s="78">
        <v>27079000</v>
      </c>
      <c r="W15" s="73" t="s">
        <v>210</v>
      </c>
      <c r="X15" s="99">
        <v>11658</v>
      </c>
      <c r="Z15" s="73"/>
      <c r="AA15" s="73" t="s">
        <v>257</v>
      </c>
      <c r="AB15" s="98">
        <v>12955700</v>
      </c>
    </row>
    <row r="16" spans="1:29" ht="13.5" thickTop="1" x14ac:dyDescent="0.2">
      <c r="I16" s="76"/>
      <c r="J16" s="76"/>
      <c r="K16" s="76"/>
      <c r="L16" s="76"/>
      <c r="M16" s="76"/>
      <c r="N16" s="76"/>
      <c r="P16" s="73" t="s">
        <v>112</v>
      </c>
      <c r="Q16" s="73"/>
      <c r="R16" s="78">
        <v>76597000</v>
      </c>
      <c r="S16" s="78">
        <v>76509000</v>
      </c>
      <c r="T16" s="78">
        <v>76693000</v>
      </c>
      <c r="U16" s="78">
        <v>76698000</v>
      </c>
      <c r="W16" s="73" t="s">
        <v>211</v>
      </c>
      <c r="X16" s="73" t="s">
        <v>165</v>
      </c>
      <c r="Z16" s="73"/>
      <c r="AA16" s="73" t="s">
        <v>258</v>
      </c>
      <c r="AB16" s="73" t="s">
        <v>259</v>
      </c>
    </row>
    <row r="17" spans="9:28" x14ac:dyDescent="0.2">
      <c r="I17" s="74" t="s">
        <v>149</v>
      </c>
      <c r="J17" s="74"/>
      <c r="K17" s="83">
        <v>3804000</v>
      </c>
      <c r="L17" s="83">
        <v>3568000</v>
      </c>
      <c r="M17" s="83">
        <v>3647000</v>
      </c>
      <c r="N17" s="83">
        <v>3414000</v>
      </c>
      <c r="P17" s="73" t="s">
        <v>113</v>
      </c>
      <c r="Q17" s="73"/>
      <c r="R17" s="75" t="s">
        <v>285</v>
      </c>
      <c r="S17" s="75" t="s">
        <v>285</v>
      </c>
      <c r="T17" s="75" t="s">
        <v>285</v>
      </c>
      <c r="U17" s="75" t="s">
        <v>285</v>
      </c>
      <c r="W17" s="96" t="s">
        <v>212</v>
      </c>
      <c r="X17" s="96"/>
      <c r="Z17" s="73"/>
      <c r="AA17" s="73" t="s">
        <v>260</v>
      </c>
      <c r="AB17" s="73" t="s">
        <v>261</v>
      </c>
    </row>
    <row r="18" spans="9:28" x14ac:dyDescent="0.2">
      <c r="I18" s="73"/>
      <c r="J18" s="73"/>
      <c r="K18" s="73"/>
      <c r="L18" s="73"/>
      <c r="M18" s="73"/>
      <c r="N18" s="73"/>
      <c r="P18" s="73" t="s">
        <v>114</v>
      </c>
      <c r="Q18" s="73"/>
      <c r="R18" s="78">
        <v>7725000</v>
      </c>
      <c r="S18" s="78">
        <v>7440000</v>
      </c>
      <c r="T18" s="78">
        <v>7337000</v>
      </c>
      <c r="U18" s="78">
        <v>6933000</v>
      </c>
      <c r="W18" s="73" t="s">
        <v>213</v>
      </c>
      <c r="X18" s="97">
        <v>0.1115</v>
      </c>
      <c r="Z18" s="73"/>
      <c r="AA18" s="73" t="s">
        <v>262</v>
      </c>
      <c r="AB18" s="97">
        <v>8.9999999999999998E-4</v>
      </c>
    </row>
    <row r="19" spans="9:28" ht="13.5" thickBot="1" x14ac:dyDescent="0.25">
      <c r="I19" s="73"/>
      <c r="J19" s="73" t="s">
        <v>150</v>
      </c>
      <c r="K19" s="73"/>
      <c r="L19" s="73"/>
      <c r="M19" s="73"/>
      <c r="N19" s="73"/>
      <c r="P19" s="77" t="s">
        <v>115</v>
      </c>
      <c r="Q19" s="77"/>
      <c r="R19" s="75" t="s">
        <v>285</v>
      </c>
      <c r="S19" s="75" t="s">
        <v>285</v>
      </c>
      <c r="T19" s="75" t="s">
        <v>285</v>
      </c>
      <c r="U19" s="75" t="s">
        <v>285</v>
      </c>
      <c r="W19" s="73" t="s">
        <v>214</v>
      </c>
      <c r="X19" s="97">
        <v>0.21440000000000001</v>
      </c>
      <c r="Z19" s="73"/>
      <c r="AA19" s="73" t="s">
        <v>263</v>
      </c>
      <c r="AB19" s="97">
        <v>0.85199999999999998</v>
      </c>
    </row>
    <row r="20" spans="9:28" ht="13.5" thickTop="1" x14ac:dyDescent="0.2">
      <c r="I20" s="73"/>
      <c r="J20" s="73" t="s">
        <v>151</v>
      </c>
      <c r="K20" s="78">
        <v>81000</v>
      </c>
      <c r="L20" s="78">
        <v>98000</v>
      </c>
      <c r="M20" s="78">
        <v>-57000</v>
      </c>
      <c r="N20" s="78">
        <v>154000</v>
      </c>
      <c r="P20" s="76"/>
      <c r="Q20" s="76"/>
      <c r="R20" s="76"/>
      <c r="S20" s="76"/>
      <c r="T20" s="76"/>
      <c r="U20" s="76"/>
      <c r="W20" s="96" t="s">
        <v>215</v>
      </c>
      <c r="X20" s="96"/>
      <c r="Z20" s="73"/>
      <c r="AA20" s="73" t="s">
        <v>264</v>
      </c>
      <c r="AB20" s="73" t="s">
        <v>265</v>
      </c>
    </row>
    <row r="21" spans="9:28" x14ac:dyDescent="0.2">
      <c r="I21" s="73"/>
      <c r="J21" s="73" t="s">
        <v>152</v>
      </c>
      <c r="K21" s="78">
        <v>3907000</v>
      </c>
      <c r="L21" s="78">
        <v>3698000</v>
      </c>
      <c r="M21" s="78">
        <v>3600000</v>
      </c>
      <c r="N21" s="78">
        <v>3438000</v>
      </c>
      <c r="P21" s="74" t="s">
        <v>116</v>
      </c>
      <c r="Q21" s="74"/>
      <c r="R21" s="83">
        <v>157459000</v>
      </c>
      <c r="S21" s="83">
        <v>157773000</v>
      </c>
      <c r="T21" s="83">
        <v>158813000</v>
      </c>
      <c r="U21" s="83">
        <v>156595000</v>
      </c>
      <c r="W21" s="73" t="s">
        <v>216</v>
      </c>
      <c r="X21" s="97">
        <v>5.74E-2</v>
      </c>
      <c r="Z21" s="73"/>
      <c r="AA21" s="73" t="s">
        <v>266</v>
      </c>
      <c r="AB21" s="73">
        <v>5.7</v>
      </c>
    </row>
    <row r="22" spans="9:28" x14ac:dyDescent="0.2">
      <c r="I22" s="73"/>
      <c r="J22" s="73" t="s">
        <v>153</v>
      </c>
      <c r="K22" s="78">
        <v>648000</v>
      </c>
      <c r="L22" s="78">
        <v>642000</v>
      </c>
      <c r="M22" s="78">
        <v>646000</v>
      </c>
      <c r="N22" s="78">
        <v>639000</v>
      </c>
      <c r="P22" s="73"/>
      <c r="Q22" s="73"/>
      <c r="R22" s="73"/>
      <c r="S22" s="73"/>
      <c r="T22" s="73"/>
      <c r="U22" s="73"/>
      <c r="W22" s="73" t="s">
        <v>217</v>
      </c>
      <c r="X22" s="97">
        <v>0.14860000000000001</v>
      </c>
      <c r="Z22" s="73"/>
      <c r="AA22" s="73" t="s">
        <v>267</v>
      </c>
      <c r="AB22" s="97">
        <v>3.5000000000000003E-2</v>
      </c>
    </row>
    <row r="23" spans="9:28" x14ac:dyDescent="0.2">
      <c r="I23" s="73"/>
      <c r="J23" s="73" t="s">
        <v>154</v>
      </c>
      <c r="K23" s="78">
        <v>3259000</v>
      </c>
      <c r="L23" s="78">
        <v>3056000</v>
      </c>
      <c r="M23" s="78">
        <v>2954000</v>
      </c>
      <c r="N23" s="78">
        <v>2799000</v>
      </c>
      <c r="P23" s="74" t="s">
        <v>117</v>
      </c>
      <c r="Q23" s="74"/>
      <c r="R23" s="74"/>
      <c r="S23" s="74"/>
      <c r="T23" s="74"/>
      <c r="U23" s="74"/>
      <c r="W23" s="96" t="s">
        <v>218</v>
      </c>
      <c r="X23" s="96"/>
      <c r="Z23" s="73"/>
      <c r="AA23" s="73" t="s">
        <v>268</v>
      </c>
      <c r="AB23" s="73" t="s">
        <v>269</v>
      </c>
    </row>
    <row r="24" spans="9:28" x14ac:dyDescent="0.2">
      <c r="I24" s="73"/>
      <c r="J24" s="73" t="s">
        <v>155</v>
      </c>
      <c r="K24" s="78">
        <v>1234000</v>
      </c>
      <c r="L24" s="78">
        <v>1118000</v>
      </c>
      <c r="M24" s="78">
        <v>986000</v>
      </c>
      <c r="N24" s="78">
        <v>1021000</v>
      </c>
      <c r="P24" s="73" t="s">
        <v>118</v>
      </c>
      <c r="Q24" s="73"/>
      <c r="R24" s="73"/>
      <c r="S24" s="73"/>
      <c r="T24" s="73"/>
      <c r="U24" s="73"/>
      <c r="W24" s="73" t="s">
        <v>219</v>
      </c>
      <c r="X24" s="73" t="s">
        <v>220</v>
      </c>
      <c r="Z24" s="73"/>
      <c r="AA24" s="96" t="s">
        <v>270</v>
      </c>
      <c r="AB24" s="96"/>
    </row>
    <row r="25" spans="9:28" x14ac:dyDescent="0.2">
      <c r="I25" s="73"/>
      <c r="J25" s="73" t="s">
        <v>126</v>
      </c>
      <c r="K25" s="78">
        <v>-33000</v>
      </c>
      <c r="L25" s="78">
        <v>-67000</v>
      </c>
      <c r="M25" s="78">
        <v>-55000</v>
      </c>
      <c r="N25" s="78">
        <v>-46000</v>
      </c>
      <c r="P25" s="73"/>
      <c r="Q25" s="73" t="s">
        <v>119</v>
      </c>
      <c r="R25" s="78">
        <v>13581000</v>
      </c>
      <c r="S25" s="78">
        <v>14208000</v>
      </c>
      <c r="T25" s="78">
        <v>14734000</v>
      </c>
      <c r="U25" s="78">
        <v>15328000</v>
      </c>
      <c r="W25" s="73" t="s">
        <v>221</v>
      </c>
      <c r="X25" s="73">
        <v>25.82</v>
      </c>
      <c r="Z25" s="73"/>
      <c r="AA25" s="73" t="s">
        <v>271</v>
      </c>
      <c r="AB25" s="73">
        <v>0.9</v>
      </c>
    </row>
    <row r="26" spans="9:28" x14ac:dyDescent="0.2">
      <c r="I26" s="73"/>
      <c r="J26" s="73"/>
      <c r="K26" s="73"/>
      <c r="L26" s="73"/>
      <c r="M26" s="73"/>
      <c r="N26" s="73"/>
      <c r="O26" s="73"/>
      <c r="P26" s="73"/>
      <c r="Q26" s="73" t="s">
        <v>120</v>
      </c>
      <c r="R26" s="78">
        <v>2947000</v>
      </c>
      <c r="S26" s="78">
        <v>2819000</v>
      </c>
      <c r="T26" s="78">
        <v>3280000</v>
      </c>
      <c r="U26" s="78">
        <v>2337000</v>
      </c>
      <c r="W26" s="73" t="s">
        <v>222</v>
      </c>
      <c r="X26" s="97">
        <v>3.5000000000000003E-2</v>
      </c>
      <c r="Z26" s="73"/>
      <c r="AA26" s="73" t="s">
        <v>272</v>
      </c>
      <c r="AB26" s="97">
        <v>1.7000000000000001E-2</v>
      </c>
    </row>
    <row r="27" spans="9:28" ht="13.5" thickBot="1" x14ac:dyDescent="0.25">
      <c r="I27" s="73"/>
      <c r="J27" s="73" t="s">
        <v>156</v>
      </c>
      <c r="K27" s="78">
        <v>2014000</v>
      </c>
      <c r="L27" s="78">
        <v>1903000</v>
      </c>
      <c r="M27" s="78">
        <v>1923000</v>
      </c>
      <c r="N27" s="78">
        <v>1602000</v>
      </c>
      <c r="P27" s="73"/>
      <c r="Q27" s="73" t="s">
        <v>121</v>
      </c>
      <c r="R27" s="78">
        <v>847000</v>
      </c>
      <c r="S27" s="78">
        <v>776000</v>
      </c>
      <c r="T27" s="78">
        <v>898000</v>
      </c>
      <c r="U27" s="78">
        <v>1001000</v>
      </c>
      <c r="W27" s="73" t="s">
        <v>223</v>
      </c>
      <c r="X27" s="73" t="s">
        <v>224</v>
      </c>
      <c r="Z27" s="73"/>
      <c r="AA27" s="73" t="s">
        <v>273</v>
      </c>
      <c r="AB27" s="73">
        <v>0.84</v>
      </c>
    </row>
    <row r="28" spans="9:28" ht="13.5" thickTop="1" x14ac:dyDescent="0.2">
      <c r="I28" s="73"/>
      <c r="J28" s="73"/>
      <c r="K28" s="73"/>
      <c r="L28" s="73"/>
      <c r="M28" s="73"/>
      <c r="N28" s="73"/>
      <c r="P28" s="76"/>
      <c r="Q28" s="76"/>
      <c r="R28" s="76"/>
      <c r="S28" s="76"/>
      <c r="T28" s="76"/>
      <c r="U28" s="76"/>
      <c r="W28" s="73" t="s">
        <v>225</v>
      </c>
      <c r="X28" s="73" t="s">
        <v>226</v>
      </c>
      <c r="Z28" s="73"/>
      <c r="AA28" s="73" t="s">
        <v>273</v>
      </c>
      <c r="AB28" s="97">
        <v>1.4999999999999999E-2</v>
      </c>
    </row>
    <row r="29" spans="9:28" x14ac:dyDescent="0.2">
      <c r="I29" s="73"/>
      <c r="J29" s="73" t="s">
        <v>157</v>
      </c>
      <c r="K29" s="73"/>
      <c r="L29" s="73"/>
      <c r="M29" s="73"/>
      <c r="N29" s="73"/>
      <c r="P29" s="74" t="s">
        <v>122</v>
      </c>
      <c r="Q29" s="74"/>
      <c r="R29" s="83">
        <v>17375000</v>
      </c>
      <c r="S29" s="83">
        <v>17803000</v>
      </c>
      <c r="T29" s="83">
        <v>18912000</v>
      </c>
      <c r="U29" s="83">
        <v>18666000</v>
      </c>
      <c r="W29" s="73" t="s">
        <v>227</v>
      </c>
      <c r="X29" s="73" t="s">
        <v>228</v>
      </c>
      <c r="Z29" s="73"/>
      <c r="AA29" s="73" t="s">
        <v>274</v>
      </c>
      <c r="AB29" s="97">
        <v>1.7000000000000001E-2</v>
      </c>
    </row>
    <row r="30" spans="9:28" x14ac:dyDescent="0.2">
      <c r="I30" s="73"/>
      <c r="J30" s="73" t="s">
        <v>158</v>
      </c>
      <c r="K30" s="75" t="s">
        <v>285</v>
      </c>
      <c r="L30" s="75" t="s">
        <v>285</v>
      </c>
      <c r="M30" s="75" t="s">
        <v>285</v>
      </c>
      <c r="N30" s="75" t="s">
        <v>285</v>
      </c>
      <c r="P30" s="73" t="s">
        <v>123</v>
      </c>
      <c r="Q30" s="73"/>
      <c r="R30" s="78">
        <v>43602000</v>
      </c>
      <c r="S30" s="78">
        <v>44581000</v>
      </c>
      <c r="T30" s="78">
        <v>44567000</v>
      </c>
      <c r="U30" s="78">
        <v>44188000</v>
      </c>
      <c r="W30" s="73" t="s">
        <v>229</v>
      </c>
      <c r="X30" s="73">
        <v>2.73</v>
      </c>
      <c r="Z30" s="73"/>
      <c r="AA30" s="73" t="s">
        <v>275</v>
      </c>
      <c r="AB30" s="97">
        <v>0.36</v>
      </c>
    </row>
    <row r="31" spans="9:28" x14ac:dyDescent="0.2">
      <c r="I31" s="73"/>
      <c r="J31" s="73" t="s">
        <v>159</v>
      </c>
      <c r="K31" s="75" t="s">
        <v>285</v>
      </c>
      <c r="L31" s="75" t="s">
        <v>285</v>
      </c>
      <c r="M31" s="75" t="s">
        <v>285</v>
      </c>
      <c r="N31" s="75" t="s">
        <v>285</v>
      </c>
      <c r="P31" s="73" t="s">
        <v>124</v>
      </c>
      <c r="Q31" s="73"/>
      <c r="R31" s="78">
        <v>11241000</v>
      </c>
      <c r="S31" s="78">
        <v>11109000</v>
      </c>
      <c r="T31" s="78">
        <v>11384000</v>
      </c>
      <c r="U31" s="78">
        <v>11493000</v>
      </c>
      <c r="W31" s="73" t="s">
        <v>230</v>
      </c>
      <c r="X31" s="97">
        <v>0.14899999999999999</v>
      </c>
      <c r="Z31" s="73"/>
      <c r="AA31" s="73" t="s">
        <v>276</v>
      </c>
      <c r="AB31" s="73" t="s">
        <v>277</v>
      </c>
    </row>
    <row r="32" spans="9:28" x14ac:dyDescent="0.2">
      <c r="I32" s="73"/>
      <c r="J32" s="73" t="s">
        <v>160</v>
      </c>
      <c r="K32" s="75" t="s">
        <v>285</v>
      </c>
      <c r="L32" s="75" t="s">
        <v>285</v>
      </c>
      <c r="M32" s="75" t="s">
        <v>285</v>
      </c>
      <c r="N32" s="75" t="s">
        <v>285</v>
      </c>
      <c r="P32" s="73" t="s">
        <v>125</v>
      </c>
      <c r="Q32" s="73"/>
      <c r="R32" s="78">
        <v>31854000</v>
      </c>
      <c r="S32" s="78">
        <v>31595000</v>
      </c>
      <c r="T32" s="78">
        <v>31935000</v>
      </c>
      <c r="U32" s="78">
        <v>31261000</v>
      </c>
      <c r="W32" s="96" t="s">
        <v>231</v>
      </c>
      <c r="X32" s="96"/>
      <c r="Z32" s="73"/>
      <c r="AA32" s="73" t="s">
        <v>278</v>
      </c>
      <c r="AB32" s="73" t="s">
        <v>279</v>
      </c>
    </row>
    <row r="33" spans="9:29" x14ac:dyDescent="0.2">
      <c r="I33" s="73"/>
      <c r="J33" s="73" t="s">
        <v>161</v>
      </c>
      <c r="K33" s="75" t="s">
        <v>285</v>
      </c>
      <c r="L33" s="75" t="s">
        <v>285</v>
      </c>
      <c r="M33" s="75" t="s">
        <v>285</v>
      </c>
      <c r="N33" s="75" t="s">
        <v>285</v>
      </c>
      <c r="P33" s="73" t="s">
        <v>126</v>
      </c>
      <c r="Q33" s="73"/>
      <c r="R33" s="78">
        <v>361000</v>
      </c>
      <c r="S33" s="78">
        <v>364000</v>
      </c>
      <c r="T33" s="78">
        <v>364000</v>
      </c>
      <c r="U33" s="78">
        <v>416000</v>
      </c>
      <c r="W33" s="73" t="s">
        <v>232</v>
      </c>
      <c r="X33" s="73" t="s">
        <v>233</v>
      </c>
      <c r="Z33" s="73"/>
      <c r="AA33" s="73" t="s">
        <v>280</v>
      </c>
      <c r="AB33" s="100">
        <v>0.12638888888888888</v>
      </c>
    </row>
    <row r="34" spans="9:29" ht="13.5" thickBot="1" x14ac:dyDescent="0.25">
      <c r="I34" s="77"/>
      <c r="J34" s="77"/>
      <c r="K34" s="77"/>
      <c r="L34" s="77"/>
      <c r="M34" s="77"/>
      <c r="N34" s="77"/>
      <c r="P34" s="77" t="s">
        <v>127</v>
      </c>
      <c r="Q34" s="77"/>
      <c r="R34" s="75" t="s">
        <v>285</v>
      </c>
      <c r="S34" s="75" t="s">
        <v>285</v>
      </c>
      <c r="T34" s="75" t="s">
        <v>285</v>
      </c>
      <c r="U34" s="75" t="s">
        <v>285</v>
      </c>
      <c r="W34" s="73" t="s">
        <v>234</v>
      </c>
      <c r="X34" s="73">
        <v>1.49</v>
      </c>
      <c r="Z34" s="73"/>
      <c r="AA34" s="73" t="s">
        <v>281</v>
      </c>
      <c r="AB34" s="73" t="s">
        <v>282</v>
      </c>
    </row>
    <row r="35" spans="9:29" ht="13.5" thickTop="1" x14ac:dyDescent="0.2">
      <c r="I35" s="76"/>
      <c r="J35" s="76"/>
      <c r="K35" s="76"/>
      <c r="L35" s="76"/>
      <c r="M35" s="76"/>
      <c r="N35" s="76"/>
      <c r="P35" s="76"/>
      <c r="Q35" s="76"/>
      <c r="R35" s="76"/>
      <c r="S35" s="76"/>
      <c r="T35" s="76"/>
      <c r="U35" s="76"/>
      <c r="W35" s="73" t="s">
        <v>235</v>
      </c>
      <c r="X35" s="73" t="s">
        <v>236</v>
      </c>
      <c r="Z35" s="73"/>
      <c r="AA35" s="101"/>
      <c r="AB35" s="101"/>
      <c r="AC35" s="101"/>
    </row>
    <row r="36" spans="9:29" x14ac:dyDescent="0.2">
      <c r="I36" s="74" t="s">
        <v>162</v>
      </c>
      <c r="J36" s="74"/>
      <c r="K36" s="83">
        <v>1992000</v>
      </c>
      <c r="L36" s="83">
        <v>1871000</v>
      </c>
      <c r="M36" s="83">
        <v>1913000</v>
      </c>
      <c r="N36" s="83">
        <v>1732000</v>
      </c>
      <c r="P36" s="74" t="s">
        <v>128</v>
      </c>
      <c r="Q36" s="74"/>
      <c r="R36" s="83">
        <v>104433000</v>
      </c>
      <c r="S36" s="83">
        <v>105452000</v>
      </c>
      <c r="T36" s="83">
        <v>107162000</v>
      </c>
      <c r="U36" s="83">
        <v>106024000</v>
      </c>
      <c r="W36" s="73" t="s">
        <v>237</v>
      </c>
      <c r="X36" s="73">
        <v>87.19</v>
      </c>
      <c r="Z36" s="73"/>
      <c r="AA36" s="101"/>
      <c r="AB36" s="101"/>
      <c r="AC36" s="101"/>
    </row>
    <row r="37" spans="9:29" ht="13.5" thickBot="1" x14ac:dyDescent="0.25">
      <c r="I37" s="77" t="s">
        <v>163</v>
      </c>
      <c r="J37" s="77"/>
      <c r="K37" s="75" t="s">
        <v>285</v>
      </c>
      <c r="L37" s="75" t="s">
        <v>285</v>
      </c>
      <c r="M37" s="75" t="s">
        <v>285</v>
      </c>
      <c r="N37" s="75" t="s">
        <v>285</v>
      </c>
      <c r="P37" s="73"/>
      <c r="Q37" s="73"/>
      <c r="R37" s="73"/>
      <c r="S37" s="73"/>
      <c r="T37" s="73"/>
      <c r="U37" s="73"/>
      <c r="W37" s="73" t="s">
        <v>238</v>
      </c>
      <c r="X37" s="73">
        <v>0.74</v>
      </c>
      <c r="Z37" s="73"/>
      <c r="AA37" s="101"/>
      <c r="AB37" s="101"/>
      <c r="AC37" s="101"/>
    </row>
    <row r="38" spans="9:29" ht="13.5" thickTop="1" x14ac:dyDescent="0.2">
      <c r="I38" s="76"/>
      <c r="J38" s="76"/>
      <c r="K38" s="76"/>
      <c r="L38" s="76"/>
      <c r="M38" s="76"/>
      <c r="N38" s="76"/>
      <c r="P38" s="74" t="s">
        <v>129</v>
      </c>
      <c r="Q38" s="74"/>
      <c r="R38" s="74"/>
      <c r="S38" s="74"/>
      <c r="T38" s="74"/>
      <c r="U38" s="74"/>
      <c r="W38" s="73" t="s">
        <v>239</v>
      </c>
      <c r="X38" s="73">
        <v>20.079999999999998</v>
      </c>
      <c r="Z38" s="73"/>
      <c r="AA38" s="101"/>
      <c r="AB38" s="101"/>
      <c r="AC38" s="101"/>
    </row>
    <row r="39" spans="9:29" x14ac:dyDescent="0.2">
      <c r="I39" s="74" t="s">
        <v>164</v>
      </c>
      <c r="J39" s="74"/>
      <c r="K39" s="83">
        <v>1992000</v>
      </c>
      <c r="L39" s="83">
        <v>1871000</v>
      </c>
      <c r="M39" s="83">
        <v>1913000</v>
      </c>
      <c r="N39" s="83">
        <v>1732000</v>
      </c>
      <c r="P39" s="73" t="s">
        <v>130</v>
      </c>
      <c r="Q39" s="73"/>
      <c r="R39" s="78">
        <v>1055000</v>
      </c>
      <c r="S39" s="78">
        <v>1053000</v>
      </c>
      <c r="T39" s="78">
        <v>957000</v>
      </c>
      <c r="U39" s="78">
        <v>853000</v>
      </c>
      <c r="W39" s="96" t="s">
        <v>240</v>
      </c>
      <c r="X39" s="96"/>
      <c r="Z39" s="73"/>
      <c r="AA39" s="101"/>
      <c r="AB39" s="101"/>
      <c r="AC39" s="101"/>
    </row>
    <row r="40" spans="9:29" x14ac:dyDescent="0.2">
      <c r="I40" s="73"/>
      <c r="J40" s="73"/>
      <c r="K40" s="75"/>
      <c r="L40" s="75"/>
      <c r="M40" s="75"/>
      <c r="N40" s="75"/>
      <c r="O40" s="75"/>
      <c r="P40" s="73" t="s">
        <v>131</v>
      </c>
      <c r="Q40" s="73"/>
      <c r="R40" s="75" t="s">
        <v>285</v>
      </c>
      <c r="S40" s="75" t="s">
        <v>285</v>
      </c>
      <c r="T40" s="75" t="s">
        <v>285</v>
      </c>
      <c r="U40" s="75" t="s">
        <v>285</v>
      </c>
      <c r="W40" s="73" t="s">
        <v>241</v>
      </c>
      <c r="X40" s="73" t="s">
        <v>242</v>
      </c>
      <c r="Z40" s="73"/>
      <c r="AA40" s="101"/>
      <c r="AB40" s="101"/>
      <c r="AC40" s="101"/>
    </row>
    <row r="41" spans="9:29" x14ac:dyDescent="0.2">
      <c r="I41" s="73"/>
      <c r="J41" s="73"/>
      <c r="K41" s="75"/>
      <c r="L41" s="75"/>
      <c r="M41" s="75"/>
      <c r="N41" s="75"/>
      <c r="O41" s="75"/>
      <c r="P41" s="73" t="s">
        <v>132</v>
      </c>
      <c r="Q41" s="73"/>
      <c r="R41" s="75" t="s">
        <v>285</v>
      </c>
      <c r="S41" s="75" t="s">
        <v>285</v>
      </c>
      <c r="T41" s="75" t="s">
        <v>285</v>
      </c>
      <c r="U41" s="75" t="s">
        <v>285</v>
      </c>
      <c r="W41" s="73" t="s">
        <v>243</v>
      </c>
      <c r="X41" s="73" t="s">
        <v>244</v>
      </c>
      <c r="Z41" s="73"/>
      <c r="AA41" s="101"/>
      <c r="AB41" s="101"/>
      <c r="AC41" s="101"/>
    </row>
    <row r="42" spans="9:29" x14ac:dyDescent="0.2">
      <c r="I42" s="73"/>
      <c r="J42" s="73"/>
      <c r="K42" s="75"/>
      <c r="L42" s="75"/>
      <c r="M42" s="75"/>
      <c r="N42" s="75"/>
      <c r="O42" s="75"/>
      <c r="P42" s="73" t="s">
        <v>133</v>
      </c>
      <c r="Q42" s="73"/>
      <c r="R42" s="78">
        <v>30000</v>
      </c>
      <c r="S42" s="78">
        <v>30000</v>
      </c>
      <c r="T42" s="78">
        <v>30000</v>
      </c>
      <c r="U42" s="78">
        <v>30000</v>
      </c>
      <c r="W42" s="73"/>
      <c r="X42" s="73"/>
      <c r="Z42" s="73"/>
      <c r="AA42" s="101"/>
      <c r="AB42" s="101"/>
      <c r="AC42" s="101"/>
    </row>
    <row r="43" spans="9:29" x14ac:dyDescent="0.2">
      <c r="O43" s="75"/>
      <c r="P43" s="73" t="s">
        <v>134</v>
      </c>
      <c r="Q43" s="73"/>
      <c r="R43" s="78">
        <v>20432000</v>
      </c>
      <c r="S43" s="78">
        <v>19737000</v>
      </c>
      <c r="T43" s="78">
        <v>19235000</v>
      </c>
      <c r="U43" s="78">
        <v>18324000</v>
      </c>
      <c r="W43" s="94" t="s">
        <v>245</v>
      </c>
      <c r="X43" s="94"/>
      <c r="Z43" s="73"/>
      <c r="AA43" s="101"/>
      <c r="AB43" s="101"/>
      <c r="AC43" s="101"/>
    </row>
    <row r="44" spans="9:29" x14ac:dyDescent="0.2">
      <c r="O44" s="78"/>
      <c r="P44" s="73" t="s">
        <v>135</v>
      </c>
      <c r="Q44" s="73"/>
      <c r="R44" s="78">
        <v>-7517000</v>
      </c>
      <c r="S44" s="78">
        <v>-7517000</v>
      </c>
      <c r="T44" s="78">
        <v>-7517000</v>
      </c>
      <c r="U44" s="78">
        <v>-7517000</v>
      </c>
      <c r="W44" s="102" t="s">
        <v>246</v>
      </c>
      <c r="X44" s="102"/>
      <c r="Z44" s="73"/>
      <c r="AA44" s="101"/>
      <c r="AB44" s="101"/>
      <c r="AC44" s="101"/>
    </row>
    <row r="45" spans="9:29" x14ac:dyDescent="0.2">
      <c r="O45" s="75"/>
      <c r="P45" s="73" t="s">
        <v>136</v>
      </c>
      <c r="Q45" s="73"/>
      <c r="R45" s="78">
        <v>39040000</v>
      </c>
      <c r="S45" s="78">
        <v>38985000</v>
      </c>
      <c r="T45" s="78">
        <v>38890000</v>
      </c>
      <c r="U45" s="78">
        <v>38991000</v>
      </c>
    </row>
    <row r="46" spans="9:29" ht="13.5" thickBot="1" x14ac:dyDescent="0.25">
      <c r="O46" s="78"/>
      <c r="P46" s="77" t="s">
        <v>137</v>
      </c>
      <c r="Q46" s="77"/>
      <c r="R46" s="78">
        <v>-14000</v>
      </c>
      <c r="S46" s="78">
        <v>33000</v>
      </c>
      <c r="T46" s="78">
        <v>56000</v>
      </c>
      <c r="U46" s="78">
        <v>-110000</v>
      </c>
    </row>
    <row r="47" spans="9:29" ht="13.5" thickTop="1" x14ac:dyDescent="0.2">
      <c r="O47" s="84"/>
      <c r="P47" s="76"/>
      <c r="Q47" s="76"/>
      <c r="R47" s="76"/>
      <c r="S47" s="76"/>
      <c r="T47" s="76"/>
      <c r="U47" s="76"/>
    </row>
    <row r="48" spans="9:29" ht="13.5" thickBot="1" x14ac:dyDescent="0.25">
      <c r="O48" s="72"/>
      <c r="P48" s="79" t="s">
        <v>138</v>
      </c>
      <c r="Q48" s="79"/>
      <c r="R48" s="83">
        <v>51971000</v>
      </c>
      <c r="S48" s="83">
        <v>51268000</v>
      </c>
      <c r="T48" s="83">
        <v>50694000</v>
      </c>
      <c r="U48" s="83">
        <v>49718000</v>
      </c>
    </row>
    <row r="49" spans="15:22" ht="13.5" thickTop="1" x14ac:dyDescent="0.2">
      <c r="O49" s="84"/>
      <c r="P49" s="76"/>
      <c r="Q49" s="76"/>
      <c r="R49" s="76"/>
      <c r="S49" s="76"/>
      <c r="T49" s="76"/>
      <c r="U49" s="76"/>
    </row>
    <row r="50" spans="15:22" x14ac:dyDescent="0.2">
      <c r="O50" s="83"/>
      <c r="P50" s="74" t="s">
        <v>139</v>
      </c>
      <c r="Q50" s="74"/>
      <c r="R50" s="83">
        <v>-51949000</v>
      </c>
      <c r="S50" s="83">
        <v>-52344000</v>
      </c>
      <c r="T50" s="83">
        <v>-53097000</v>
      </c>
      <c r="U50" s="83">
        <v>-54059000</v>
      </c>
    </row>
    <row r="51" spans="15:22" x14ac:dyDescent="0.2">
      <c r="P51" s="73"/>
      <c r="Q51" s="73"/>
      <c r="R51" s="73"/>
      <c r="S51" s="73"/>
      <c r="T51" s="73"/>
      <c r="U51" s="73"/>
      <c r="V51" s="90"/>
    </row>
  </sheetData>
  <mergeCells count="1">
    <mergeCell ref="A1:F1"/>
  </mergeCells>
  <phoneticPr fontId="12" type="noConversion"/>
  <hyperlinks>
    <hyperlink ref="W2" r:id="rId1" display="http://us.rd.yahoo.com/finance/capiq/SIG=10r7m9m4m/*http:/www.capitaliq.com/"/>
  </hyperlinks>
  <printOptions headings="1" gridLines="1"/>
  <pageMargins left="0.75" right="0.75" top="1" bottom="1" header="0.5" footer="0.5"/>
  <pageSetup orientation="portrait" r:id="rId2"/>
  <headerFooter alignWithMargins="0"/>
  <drawing r:id="rId3"/>
  <legacyDrawing r:id="rId4"/>
  <controls>
    <mc:AlternateContent xmlns:mc="http://schemas.openxmlformats.org/markup-compatibility/2006">
      <mc:Choice Requires="x14">
        <control shapeId="5123" r:id="rId5" name="Control 3">
          <controlPr defaultSize="0" r:id="rId6">
            <anchor moveWithCells="1">
              <from>
                <xdr:col>25</xdr:col>
                <xdr:colOff>0</xdr:colOff>
                <xdr:row>0</xdr:row>
                <xdr:rowOff>0</xdr:rowOff>
              </from>
              <to>
                <xdr:col>25</xdr:col>
                <xdr:colOff>333375</xdr:colOff>
                <xdr:row>1</xdr:row>
                <xdr:rowOff>9525</xdr:rowOff>
              </to>
            </anchor>
          </controlPr>
        </control>
      </mc:Choice>
      <mc:Fallback>
        <control shapeId="5123" r:id="rId5" name="Control 3"/>
      </mc:Fallback>
    </mc:AlternateContent>
    <mc:AlternateContent xmlns:mc="http://schemas.openxmlformats.org/markup-compatibility/2006">
      <mc:Choice Requires="x14">
        <control shapeId="5122" r:id="rId7" name="Control 2">
          <controlPr defaultSize="0" r:id="rId8">
            <anchor moveWithCells="1">
              <from>
                <xdr:col>25</xdr:col>
                <xdr:colOff>0</xdr:colOff>
                <xdr:row>0</xdr:row>
                <xdr:rowOff>0</xdr:rowOff>
              </from>
              <to>
                <xdr:col>26</xdr:col>
                <xdr:colOff>314325</xdr:colOff>
                <xdr:row>0</xdr:row>
                <xdr:rowOff>228600</xdr:rowOff>
              </to>
            </anchor>
          </controlPr>
        </control>
      </mc:Choice>
      <mc:Fallback>
        <control shapeId="5122" r:id="rId7" name="Control 2"/>
      </mc:Fallback>
    </mc:AlternateContent>
    <mc:AlternateContent xmlns:mc="http://schemas.openxmlformats.org/markup-compatibility/2006">
      <mc:Choice Requires="x14">
        <control shapeId="5121" r:id="rId9" name="Control 1">
          <controlPr defaultSize="0" r:id="rId10">
            <anchor moveWithCells="1">
              <from>
                <xdr:col>24</xdr:col>
                <xdr:colOff>0</xdr:colOff>
                <xdr:row>0</xdr:row>
                <xdr:rowOff>0</xdr:rowOff>
              </from>
              <to>
                <xdr:col>24</xdr:col>
                <xdr:colOff>800100</xdr:colOff>
                <xdr:row>0</xdr:row>
                <xdr:rowOff>228600</xdr:rowOff>
              </to>
            </anchor>
          </controlPr>
        </control>
      </mc:Choice>
      <mc:Fallback>
        <control shapeId="5121" r:id="rId9" name="Control 1"/>
      </mc:Fallback>
    </mc:AlternateContent>
  </control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"/>
  <sheetViews>
    <sheetView workbookViewId="0">
      <selection sqref="A1:F1"/>
    </sheetView>
  </sheetViews>
  <sheetFormatPr defaultColWidth="28.5703125" defaultRowHeight="12.75" x14ac:dyDescent="0.2"/>
  <cols>
    <col min="1" max="1" width="17.28515625" bestFit="1" customWidth="1"/>
    <col min="2" max="2" width="11.5703125" bestFit="1" customWidth="1"/>
    <col min="3" max="4" width="11.85546875" customWidth="1"/>
    <col min="5" max="5" width="11.7109375" bestFit="1" customWidth="1"/>
    <col min="6" max="6" width="9.7109375" bestFit="1" customWidth="1"/>
  </cols>
  <sheetData>
    <row r="1" spans="1:6" ht="21" x14ac:dyDescent="0.2">
      <c r="A1" s="113" t="s">
        <v>287</v>
      </c>
      <c r="B1" s="113"/>
      <c r="C1" s="113"/>
      <c r="D1" s="113"/>
      <c r="E1" s="113"/>
      <c r="F1" s="113"/>
    </row>
    <row r="2" spans="1:6" x14ac:dyDescent="0.2">
      <c r="A2" s="1" t="s">
        <v>50</v>
      </c>
      <c r="B2" s="70" t="str">
        <f>'Page 410'!K2</f>
        <v>Jun 30, 2014</v>
      </c>
      <c r="C2" s="70" t="str">
        <f>'Page 410'!L2</f>
        <v>Mar 31, 2014</v>
      </c>
      <c r="D2" s="70" t="str">
        <f>'Page 410'!M2</f>
        <v>Dec 31, 2013</v>
      </c>
      <c r="E2" s="70" t="str">
        <f>'Page 410'!N2</f>
        <v>Sep 30, 2013</v>
      </c>
    </row>
    <row r="3" spans="1:6" x14ac:dyDescent="0.2">
      <c r="A3" t="s">
        <v>43</v>
      </c>
      <c r="B3" s="6">
        <f>'Page 410'!K23</f>
        <v>3259000</v>
      </c>
      <c r="C3" s="6">
        <f>'Page 410'!L23</f>
        <v>3056000</v>
      </c>
      <c r="D3" s="6">
        <f>'Page 410'!M23</f>
        <v>2954000</v>
      </c>
      <c r="E3" s="6">
        <f>'Page 410'!N23</f>
        <v>2799000</v>
      </c>
    </row>
    <row r="4" spans="1:6" x14ac:dyDescent="0.2">
      <c r="A4" t="s">
        <v>23</v>
      </c>
      <c r="B4" s="6">
        <f>'Page 410'!K24</f>
        <v>1234000</v>
      </c>
      <c r="C4" s="6">
        <f>'Page 410'!L24</f>
        <v>1118000</v>
      </c>
      <c r="D4" s="6">
        <f>'Page 410'!M24</f>
        <v>986000</v>
      </c>
      <c r="E4" s="6">
        <f>'Page 410'!N24</f>
        <v>1021000</v>
      </c>
    </row>
    <row r="5" spans="1:6" x14ac:dyDescent="0.2">
      <c r="A5" t="s">
        <v>22</v>
      </c>
      <c r="B5" s="4">
        <f>B4/B3</f>
        <v>0.37864375575329856</v>
      </c>
      <c r="C5" s="4">
        <f>C4/C3</f>
        <v>0.36583769633507851</v>
      </c>
      <c r="D5" s="4">
        <f>D4/D3</f>
        <v>0.33378469871360866</v>
      </c>
      <c r="E5" s="4">
        <f>E4/E3</f>
        <v>0.36477313326187927</v>
      </c>
      <c r="F5" t="e">
        <f ca="1">getformula(E5)</f>
        <v>#NAME?</v>
      </c>
    </row>
    <row r="7" spans="1:6" ht="15.75" x14ac:dyDescent="0.3">
      <c r="A7" t="s">
        <v>42</v>
      </c>
      <c r="B7" s="105">
        <f>AVERAGE(B5:E5)</f>
        <v>0.36075982101596626</v>
      </c>
      <c r="C7" t="e">
        <f ca="1">getformula(B7)</f>
        <v>#NAME?</v>
      </c>
    </row>
  </sheetData>
  <mergeCells count="1">
    <mergeCell ref="A1:F1"/>
  </mergeCells>
  <phoneticPr fontId="0" type="noConversion"/>
  <printOptions headings="1" gridLines="1"/>
  <pageMargins left="0.75" right="0.75" top="1" bottom="1" header="0.5" footer="0.5"/>
  <pageSetup orientation="portrait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"/>
  <sheetViews>
    <sheetView workbookViewId="0">
      <selection sqref="A1:C1"/>
    </sheetView>
  </sheetViews>
  <sheetFormatPr defaultRowHeight="12.75" x14ac:dyDescent="0.2"/>
  <cols>
    <col min="1" max="1" width="32" bestFit="1" customWidth="1"/>
    <col min="3" max="3" width="25.85546875" bestFit="1" customWidth="1"/>
  </cols>
  <sheetData>
    <row r="1" spans="1:3" ht="21" x14ac:dyDescent="0.35">
      <c r="A1" s="117" t="s">
        <v>289</v>
      </c>
      <c r="B1" s="117"/>
      <c r="C1" s="117"/>
    </row>
    <row r="2" spans="1:3" x14ac:dyDescent="0.2">
      <c r="A2" s="40" t="s">
        <v>59</v>
      </c>
      <c r="B2" s="69">
        <f>'Pages 403+404'!$D$97</f>
        <v>18.478135845314824</v>
      </c>
      <c r="C2" s="108" t="s">
        <v>288</v>
      </c>
    </row>
    <row r="3" spans="1:3" x14ac:dyDescent="0.2">
      <c r="A3" t="s">
        <v>37</v>
      </c>
      <c r="B3" s="3">
        <v>7.0000000000000007E-2</v>
      </c>
    </row>
    <row r="4" spans="1:3" x14ac:dyDescent="0.2">
      <c r="A4" t="s">
        <v>38</v>
      </c>
      <c r="B4" s="3">
        <v>0.5</v>
      </c>
    </row>
    <row r="6" spans="1:3" ht="15.75" x14ac:dyDescent="0.3">
      <c r="A6" t="s">
        <v>4</v>
      </c>
      <c r="B6" s="5">
        <f>B4*(1+B3)/B2+B3</f>
        <v>9.8953137073924627E-2</v>
      </c>
      <c r="C6" t="e">
        <f ca="1">getformula(B6)</f>
        <v>#NAME?</v>
      </c>
    </row>
  </sheetData>
  <mergeCells count="1">
    <mergeCell ref="A1:C1"/>
  </mergeCells>
  <printOptions headings="1" gridLines="1"/>
  <pageMargins left="0.7" right="0.7" top="0.75" bottom="0.75" header="0.3" footer="0.3"/>
  <pageSetup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1"/>
  <sheetViews>
    <sheetView workbookViewId="0">
      <selection sqref="A1:C1"/>
    </sheetView>
  </sheetViews>
  <sheetFormatPr defaultRowHeight="12.75" x14ac:dyDescent="0.2"/>
  <cols>
    <col min="1" max="1" width="31.28515625" customWidth="1"/>
    <col min="2" max="2" width="8.85546875" bestFit="1" customWidth="1"/>
    <col min="3" max="3" width="28" bestFit="1" customWidth="1"/>
  </cols>
  <sheetData>
    <row r="1" spans="1:4" ht="34.9" customHeight="1" x14ac:dyDescent="0.2">
      <c r="A1" s="112" t="s">
        <v>283</v>
      </c>
      <c r="B1" s="113"/>
      <c r="C1" s="113"/>
    </row>
    <row r="2" spans="1:4" x14ac:dyDescent="0.2">
      <c r="A2" t="s">
        <v>2</v>
      </c>
      <c r="B2">
        <f>'Page 410'!AB6</f>
        <v>0.96</v>
      </c>
      <c r="C2" t="s">
        <v>11</v>
      </c>
    </row>
    <row r="4" spans="1:4" x14ac:dyDescent="0.2">
      <c r="A4" t="s">
        <v>8</v>
      </c>
      <c r="B4" s="6">
        <f>LEFT('Page 410'!AB16,4)*1000</f>
        <v>2590</v>
      </c>
      <c r="C4" t="s">
        <v>11</v>
      </c>
    </row>
    <row r="5" spans="1:4" x14ac:dyDescent="0.2">
      <c r="A5" t="s">
        <v>9</v>
      </c>
      <c r="B5">
        <f>'Page 407'!B5</f>
        <v>56.69</v>
      </c>
      <c r="C5" t="s">
        <v>11</v>
      </c>
    </row>
    <row r="6" spans="1:4" x14ac:dyDescent="0.2">
      <c r="A6" t="s">
        <v>40</v>
      </c>
      <c r="B6" s="6">
        <f>B5*B4</f>
        <v>146827.1</v>
      </c>
      <c r="C6" t="e">
        <f ca="1">getformula(B6)</f>
        <v>#NAME?</v>
      </c>
      <c r="D6" t="s">
        <v>10</v>
      </c>
    </row>
    <row r="8" spans="1:4" x14ac:dyDescent="0.2">
      <c r="A8" t="s">
        <v>12</v>
      </c>
      <c r="B8" s="109">
        <f>LEFT('Page 410'!X35,5)*1000</f>
        <v>46550</v>
      </c>
      <c r="C8" t="s">
        <v>11</v>
      </c>
    </row>
    <row r="9" spans="1:4" x14ac:dyDescent="0.2">
      <c r="A9" t="s">
        <v>39</v>
      </c>
      <c r="B9" s="109">
        <f>LEFT('Page 410'!X33,4)*1000</f>
        <v>3850</v>
      </c>
      <c r="C9" t="s">
        <v>11</v>
      </c>
    </row>
    <row r="10" spans="1:4" x14ac:dyDescent="0.2">
      <c r="A10" t="s">
        <v>41</v>
      </c>
      <c r="B10" s="6">
        <f>B8-B9</f>
        <v>42700</v>
      </c>
      <c r="C10" t="e">
        <f ca="1">getformula(B10)</f>
        <v>#NAME?</v>
      </c>
    </row>
    <row r="12" spans="1:4" ht="15.75" x14ac:dyDescent="0.3">
      <c r="A12" t="s">
        <v>16</v>
      </c>
      <c r="B12" s="5">
        <v>1E-3</v>
      </c>
      <c r="C12" s="108" t="s">
        <v>290</v>
      </c>
    </row>
    <row r="13" spans="1:4" ht="15.75" x14ac:dyDescent="0.3">
      <c r="A13" t="s">
        <v>17</v>
      </c>
      <c r="B13" s="5">
        <f>'Page 411'!B6</f>
        <v>9.8953137073924627E-2</v>
      </c>
    </row>
    <row r="15" spans="1:4" x14ac:dyDescent="0.2">
      <c r="A15" s="1" t="s">
        <v>13</v>
      </c>
    </row>
    <row r="16" spans="1:4" x14ac:dyDescent="0.2">
      <c r="A16" t="s">
        <v>20</v>
      </c>
      <c r="B16" s="4">
        <f>B6/(B6+B10)</f>
        <v>0.77470240403615098</v>
      </c>
      <c r="C16" t="e">
        <f ca="1">getformula(B16)</f>
        <v>#NAME?</v>
      </c>
    </row>
    <row r="17" spans="1:3" x14ac:dyDescent="0.2">
      <c r="A17" t="s">
        <v>21</v>
      </c>
      <c r="B17" s="4">
        <f>1-B16</f>
        <v>0.22529759596384902</v>
      </c>
      <c r="C17" t="e">
        <f ca="1">getformula(B17)</f>
        <v>#NAME?</v>
      </c>
    </row>
    <row r="18" spans="1:3" ht="15.75" x14ac:dyDescent="0.3">
      <c r="A18" t="s">
        <v>18</v>
      </c>
      <c r="B18" s="11">
        <f>B12+B2*(B13-B12)</f>
        <v>9.5035011590967639E-2</v>
      </c>
      <c r="C18" t="e">
        <f ca="1">getformula(B18)</f>
        <v>#NAME?</v>
      </c>
    </row>
    <row r="19" spans="1:3" ht="15.75" x14ac:dyDescent="0.3">
      <c r="A19" t="s">
        <v>15</v>
      </c>
      <c r="B19" s="5">
        <f>'Page 410'!B10</f>
        <v>5.5750410710871133E-2</v>
      </c>
    </row>
    <row r="20" spans="1:3" ht="15.75" x14ac:dyDescent="0.3">
      <c r="A20" t="s">
        <v>19</v>
      </c>
      <c r="B20" s="5">
        <f>'Page 410 bottom'!B7</f>
        <v>0.36075982101596626</v>
      </c>
    </row>
    <row r="21" spans="1:3" x14ac:dyDescent="0.2">
      <c r="A21" s="8" t="s">
        <v>14</v>
      </c>
      <c r="B21" s="18">
        <f>B16*B18+(1-B20)*B17*B19</f>
        <v>8.1652985710357867E-2</v>
      </c>
      <c r="C21" t="e">
        <f ca="1">getformula(B21)</f>
        <v>#NAME?</v>
      </c>
    </row>
  </sheetData>
  <mergeCells count="1">
    <mergeCell ref="A1:C1"/>
  </mergeCells>
  <phoneticPr fontId="0" type="noConversion"/>
  <printOptions headings="1" gridLines="1"/>
  <pageMargins left="0.75" right="0.75" top="1" bottom="1" header="0.5" footer="0.5"/>
  <pageSetup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10</vt:i4>
      </vt:variant>
      <vt:variant>
        <vt:lpstr>Named Ranges</vt:lpstr>
      </vt:variant>
      <vt:variant>
        <vt:i4>2</vt:i4>
      </vt:variant>
    </vt:vector>
  </HeadingPairs>
  <TitlesOfParts>
    <vt:vector size="12" baseType="lpstr">
      <vt:lpstr>Index</vt:lpstr>
      <vt:lpstr>Pages 395 and 398</vt:lpstr>
      <vt:lpstr>Page 400</vt:lpstr>
      <vt:lpstr>Pages 403+404</vt:lpstr>
      <vt:lpstr>Market Data</vt:lpstr>
      <vt:lpstr>Page 407</vt:lpstr>
      <vt:lpstr>Page 410</vt:lpstr>
      <vt:lpstr>Page 410 bottom</vt:lpstr>
      <vt:lpstr>Page 411</vt:lpstr>
      <vt:lpstr>Page 412</vt:lpstr>
      <vt:lpstr>Print_Area</vt:lpstr>
      <vt:lpstr>Print_Area_MI</vt:lpstr>
    </vt:vector>
  </TitlesOfParts>
  <Company>University of Pennsylvania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Simon Benninga</dc:creator>
  <cp:lastModifiedBy>BALL, Alison</cp:lastModifiedBy>
  <dcterms:created xsi:type="dcterms:W3CDTF">2000-10-28T22:21:28Z</dcterms:created>
  <dcterms:modified xsi:type="dcterms:W3CDTF">2017-08-02T15:30:33Z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ExAnalyzer_OldName">
    <vt:lpwstr>PFE3, Chapter13 - SML and the cost of capital (1).xlsm</vt:lpwstr>
  </property>
</Properties>
</file>