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21656B06-1B9B-AA78-C99D-37B55691406E}"/>
  <workbookPr codeName="ThisWorkbook" checkCompatibility="1" defaultThemeVersion="124226"/>
  <bookViews>
    <workbookView xWindow="300" yWindow="90" windowWidth="15480" windowHeight="8790"/>
  </bookViews>
  <sheets>
    <sheet name="Index" sheetId="59" r:id="rId1"/>
    <sheet name="Pages 109-110" sheetId="14" r:id="rId2"/>
    <sheet name="Pages 111" sheetId="40" r:id="rId3"/>
    <sheet name="Page 113" sheetId="34" r:id="rId4"/>
    <sheet name="Page 114" sheetId="42" r:id="rId5"/>
    <sheet name="Page 116" sheetId="36" r:id="rId6"/>
    <sheet name="Page 117" sheetId="43" r:id="rId7"/>
    <sheet name="Page 118" sheetId="44" r:id="rId8"/>
    <sheet name="Page 118 bottom" sheetId="45" r:id="rId9"/>
    <sheet name="Page 119" sheetId="37" r:id="rId10"/>
    <sheet name="Page 120" sheetId="46" r:id="rId11"/>
    <sheet name="Page 121" sheetId="47" r:id="rId12"/>
    <sheet name="Page 122" sheetId="49" r:id="rId13"/>
    <sheet name="Page 123" sheetId="51" r:id="rId14"/>
    <sheet name="Page 124" sheetId="50" r:id="rId15"/>
    <sheet name="Page 125" sheetId="52" r:id="rId16"/>
    <sheet name="Page 127" sheetId="60" r:id="rId17"/>
    <sheet name="Page 126" sheetId="53" r:id="rId18"/>
    <sheet name="Page 128" sheetId="55" r:id="rId19"/>
    <sheet name="Pages 129-130" sheetId="56" r:id="rId20"/>
    <sheet name="Pages 131-132" sheetId="58" r:id="rId21"/>
  </sheets>
  <calcPr calcId="144525" iterate="1"/>
</workbook>
</file>

<file path=xl/calcChain.xml><?xml version="1.0" encoding="utf-8"?>
<calcChain xmlns="http://schemas.openxmlformats.org/spreadsheetml/2006/main">
  <c r="C51" i="56" l="1"/>
  <c r="C48" i="56"/>
  <c r="C47" i="56"/>
  <c r="C46" i="56"/>
  <c r="C45" i="56"/>
  <c r="C44" i="56"/>
  <c r="C43" i="56"/>
  <c r="E42" i="56"/>
  <c r="C42" i="56"/>
  <c r="D42" i="56" s="1"/>
  <c r="B42" i="56"/>
  <c r="B30" i="56"/>
  <c r="D30" i="56"/>
  <c r="E30" i="56" s="1"/>
  <c r="F30" i="56" s="1"/>
  <c r="B31" i="56" s="1"/>
  <c r="C20" i="56"/>
  <c r="B43" i="56" s="1"/>
  <c r="D43" i="56" s="1"/>
  <c r="D19" i="56"/>
  <c r="E19" i="56" s="1"/>
  <c r="F19" i="56" s="1"/>
  <c r="B20" i="56" s="1"/>
  <c r="C15" i="56"/>
  <c r="D20" i="56" l="1"/>
  <c r="F31" i="56"/>
  <c r="B32" i="56" s="1"/>
  <c r="D31" i="56"/>
  <c r="E31" i="56" s="1"/>
  <c r="C21" i="56"/>
  <c r="E20" i="56"/>
  <c r="F20" i="56" s="1"/>
  <c r="B21" i="56" s="1"/>
  <c r="C11" i="56"/>
  <c r="D21" i="56" l="1"/>
  <c r="D32" i="56"/>
  <c r="E32" i="56" s="1"/>
  <c r="F32" i="56" s="1"/>
  <c r="B33" i="56" s="1"/>
  <c r="B44" i="56"/>
  <c r="D44" i="56" s="1"/>
  <c r="E21" i="56"/>
  <c r="F21" i="56" s="1"/>
  <c r="B22" i="56" s="1"/>
  <c r="C22" i="56"/>
  <c r="D33" i="56" l="1"/>
  <c r="E33" i="56" s="1"/>
  <c r="F33" i="56"/>
  <c r="B34" i="56" s="1"/>
  <c r="D22" i="56"/>
  <c r="B45" i="56"/>
  <c r="D45" i="56" s="1"/>
  <c r="C23" i="56"/>
  <c r="E22" i="56"/>
  <c r="F22" i="56" s="1"/>
  <c r="B23" i="56" s="1"/>
  <c r="B9" i="60"/>
  <c r="B18" i="60" s="1"/>
  <c r="B17" i="60"/>
  <c r="D22" i="60"/>
  <c r="D23" i="60"/>
  <c r="D24" i="60"/>
  <c r="D25" i="60"/>
  <c r="D26" i="60"/>
  <c r="D27" i="60"/>
  <c r="D28" i="60"/>
  <c r="D21" i="60"/>
  <c r="B22" i="60"/>
  <c r="C22" i="60"/>
  <c r="B23" i="60"/>
  <c r="C23" i="60"/>
  <c r="B24" i="60"/>
  <c r="C24" i="60"/>
  <c r="B25" i="60"/>
  <c r="C25" i="60"/>
  <c r="B26" i="60"/>
  <c r="C26" i="60"/>
  <c r="B27" i="60"/>
  <c r="C27" i="60"/>
  <c r="B28" i="60"/>
  <c r="C28" i="60"/>
  <c r="C21" i="60"/>
  <c r="B21" i="60"/>
  <c r="B12" i="60"/>
  <c r="B15" i="60" s="1"/>
  <c r="B8" i="60"/>
  <c r="B7" i="60"/>
  <c r="B19" i="59"/>
  <c r="B7" i="59"/>
  <c r="B21" i="59"/>
  <c r="E21" i="60"/>
  <c r="B12" i="59"/>
  <c r="C7" i="60"/>
  <c r="B4" i="59"/>
  <c r="B8" i="59"/>
  <c r="C9" i="60"/>
  <c r="C18" i="60"/>
  <c r="B10" i="59"/>
  <c r="B14" i="59"/>
  <c r="B16" i="59"/>
  <c r="C17" i="60"/>
  <c r="B11" i="59"/>
  <c r="C8" i="60"/>
  <c r="B17" i="59"/>
  <c r="B18" i="59"/>
  <c r="B5" i="59"/>
  <c r="B20" i="59"/>
  <c r="B15" i="59"/>
  <c r="B13" i="59"/>
  <c r="B6" i="59"/>
  <c r="B9" i="59"/>
  <c r="C12" i="60"/>
  <c r="B3" i="59"/>
  <c r="G7" i="55"/>
  <c r="C15" i="60"/>
  <c r="D23" i="56" l="1"/>
  <c r="E23" i="56" s="1"/>
  <c r="F23" i="56" s="1"/>
  <c r="B24" i="56" s="1"/>
  <c r="D34" i="56"/>
  <c r="E34" i="56" s="1"/>
  <c r="F34" i="56"/>
  <c r="B35" i="56" s="1"/>
  <c r="B46" i="56"/>
  <c r="D46" i="56" s="1"/>
  <c r="C24" i="56"/>
  <c r="B21" i="47"/>
  <c r="B19" i="47"/>
  <c r="B22" i="47" s="1"/>
  <c r="B11" i="58"/>
  <c r="B29" i="58" s="1"/>
  <c r="D29" i="58" s="1"/>
  <c r="E29" i="58" s="1"/>
  <c r="F29" i="58" s="1"/>
  <c r="B30" i="58" s="1"/>
  <c r="C47" i="58"/>
  <c r="C46" i="58"/>
  <c r="C45" i="58"/>
  <c r="C44" i="58"/>
  <c r="C43" i="58"/>
  <c r="C42" i="58"/>
  <c r="C41" i="58"/>
  <c r="B41" i="58"/>
  <c r="C19" i="58"/>
  <c r="B42" i="58" s="1"/>
  <c r="D42" i="58" s="1"/>
  <c r="D18" i="58"/>
  <c r="E18" i="58" s="1"/>
  <c r="F18" i="58" s="1"/>
  <c r="B19" i="58" s="1"/>
  <c r="C8" i="55"/>
  <c r="C9" i="55" s="1"/>
  <c r="D7" i="55"/>
  <c r="E7" i="55" s="1"/>
  <c r="B7" i="55"/>
  <c r="B8" i="53"/>
  <c r="D8" i="53" s="1"/>
  <c r="B5" i="53"/>
  <c r="C16" i="53" s="1"/>
  <c r="B8" i="52"/>
  <c r="D8" i="52" s="1"/>
  <c r="B5" i="52"/>
  <c r="C15" i="52" s="1"/>
  <c r="B8" i="51"/>
  <c r="F8" i="51" s="1"/>
  <c r="B9" i="51" s="1"/>
  <c r="C21" i="47"/>
  <c r="C5" i="52"/>
  <c r="C28" i="53"/>
  <c r="C5" i="53"/>
  <c r="G8" i="52"/>
  <c r="C50" i="58"/>
  <c r="C19" i="52"/>
  <c r="B19" i="52"/>
  <c r="E41" i="58"/>
  <c r="A19" i="52"/>
  <c r="G8" i="51"/>
  <c r="C22" i="47"/>
  <c r="C25" i="52"/>
  <c r="G8" i="53"/>
  <c r="C22" i="51"/>
  <c r="C31" i="52"/>
  <c r="D19" i="52"/>
  <c r="C19" i="47"/>
  <c r="C22" i="53"/>
  <c r="D24" i="56" l="1"/>
  <c r="D35" i="56"/>
  <c r="E35" i="56" s="1"/>
  <c r="F35" i="56" s="1"/>
  <c r="B36" i="56" s="1"/>
  <c r="B47" i="56"/>
  <c r="D47" i="56" s="1"/>
  <c r="E24" i="56"/>
  <c r="F24" i="56" s="1"/>
  <c r="B25" i="56" s="1"/>
  <c r="C25" i="56"/>
  <c r="D41" i="58"/>
  <c r="C20" i="58"/>
  <c r="D30" i="58"/>
  <c r="E30" i="58" s="1"/>
  <c r="F30" i="58" s="1"/>
  <c r="B31" i="58" s="1"/>
  <c r="D19" i="58"/>
  <c r="E19" i="58" s="1"/>
  <c r="F19" i="58" s="1"/>
  <c r="B20" i="58" s="1"/>
  <c r="B43" i="58"/>
  <c r="D43" i="58" s="1"/>
  <c r="C21" i="58"/>
  <c r="F7" i="55"/>
  <c r="B8" i="55" s="1"/>
  <c r="C10" i="55"/>
  <c r="C9" i="53"/>
  <c r="C17" i="53"/>
  <c r="C10" i="53"/>
  <c r="C14" i="53"/>
  <c r="C13" i="53"/>
  <c r="C8" i="53"/>
  <c r="E8" i="53" s="1"/>
  <c r="F8" i="53" s="1"/>
  <c r="B9" i="53" s="1"/>
  <c r="C11" i="53"/>
  <c r="C15" i="53"/>
  <c r="C12" i="53"/>
  <c r="C9" i="52"/>
  <c r="C13" i="52"/>
  <c r="C17" i="52"/>
  <c r="C10" i="52"/>
  <c r="C14" i="52"/>
  <c r="C12" i="52"/>
  <c r="C16" i="52"/>
  <c r="C8" i="52"/>
  <c r="E8" i="52" s="1"/>
  <c r="F8" i="52" s="1"/>
  <c r="B9" i="52" s="1"/>
  <c r="C11" i="52"/>
  <c r="C8" i="51"/>
  <c r="E8" i="51" s="1"/>
  <c r="F9" i="51"/>
  <c r="B10" i="51" s="1"/>
  <c r="C9" i="51"/>
  <c r="E9" i="51" s="1"/>
  <c r="D12" i="50"/>
  <c r="C15" i="50"/>
  <c r="C9" i="50"/>
  <c r="C10" i="50"/>
  <c r="C11" i="50"/>
  <c r="C12" i="50"/>
  <c r="C13" i="50"/>
  <c r="C14" i="50"/>
  <c r="C8" i="50"/>
  <c r="B15" i="50"/>
  <c r="D15" i="50" s="1"/>
  <c r="B9" i="50"/>
  <c r="D9" i="50" s="1"/>
  <c r="B10" i="50"/>
  <c r="D10" i="50" s="1"/>
  <c r="B11" i="50"/>
  <c r="D11" i="50" s="1"/>
  <c r="B12" i="50"/>
  <c r="B13" i="50"/>
  <c r="D13" i="50" s="1"/>
  <c r="B14" i="50"/>
  <c r="D14" i="50" s="1"/>
  <c r="B8" i="50"/>
  <c r="D8" i="50" s="1"/>
  <c r="B8" i="49"/>
  <c r="F8" i="49" s="1"/>
  <c r="B9" i="49" s="1"/>
  <c r="F19" i="49"/>
  <c r="C25" i="49"/>
  <c r="A19" i="49"/>
  <c r="G8" i="49"/>
  <c r="E8" i="50"/>
  <c r="D19" i="49"/>
  <c r="C17" i="50"/>
  <c r="D36" i="56" l="1"/>
  <c r="E36" i="56" s="1"/>
  <c r="F36" i="56" s="1"/>
  <c r="B37" i="56" s="1"/>
  <c r="D25" i="56"/>
  <c r="B48" i="56"/>
  <c r="D48" i="56" s="1"/>
  <c r="E25" i="56"/>
  <c r="F25" i="56" s="1"/>
  <c r="B26" i="56" s="1"/>
  <c r="C8" i="49"/>
  <c r="E8" i="49" s="1"/>
  <c r="B31" i="52"/>
  <c r="B25" i="52"/>
  <c r="B17" i="50"/>
  <c r="B28" i="53"/>
  <c r="D20" i="58"/>
  <c r="E20" i="58" s="1"/>
  <c r="F20" i="58" s="1"/>
  <c r="B21" i="58" s="1"/>
  <c r="D31" i="58"/>
  <c r="E31" i="58" s="1"/>
  <c r="F31" i="58" s="1"/>
  <c r="B32" i="58" s="1"/>
  <c r="C22" i="58"/>
  <c r="B44" i="58"/>
  <c r="D44" i="58" s="1"/>
  <c r="C11" i="55"/>
  <c r="D8" i="55"/>
  <c r="E8" i="55" s="1"/>
  <c r="F8" i="55" s="1"/>
  <c r="B9" i="55" s="1"/>
  <c r="D9" i="53"/>
  <c r="E9" i="53"/>
  <c r="F9" i="53" s="1"/>
  <c r="B10" i="53" s="1"/>
  <c r="B22" i="53"/>
  <c r="D9" i="52"/>
  <c r="E9" i="52" s="1"/>
  <c r="F9" i="52" s="1"/>
  <c r="B10" i="52" s="1"/>
  <c r="F10" i="51"/>
  <c r="B11" i="51" s="1"/>
  <c r="C10" i="51"/>
  <c r="E10" i="51" s="1"/>
  <c r="F9" i="49"/>
  <c r="B10" i="49" s="1"/>
  <c r="C9" i="49"/>
  <c r="E9" i="49" s="1"/>
  <c r="H9" i="44"/>
  <c r="G9" i="44"/>
  <c r="D26" i="56" l="1"/>
  <c r="C26" i="56" s="1"/>
  <c r="E26" i="56"/>
  <c r="F26" i="56" s="1"/>
  <c r="D37" i="56"/>
  <c r="C37" i="56" s="1"/>
  <c r="D21" i="58"/>
  <c r="E21" i="58" s="1"/>
  <c r="F21" i="58" s="1"/>
  <c r="B22" i="58" s="1"/>
  <c r="D32" i="58"/>
  <c r="E32" i="58" s="1"/>
  <c r="F32" i="58" s="1"/>
  <c r="B33" i="58" s="1"/>
  <c r="B45" i="58"/>
  <c r="D45" i="58" s="1"/>
  <c r="C23" i="58"/>
  <c r="D9" i="55"/>
  <c r="E9" i="55" s="1"/>
  <c r="F9" i="55"/>
  <c r="B10" i="55" s="1"/>
  <c r="C12" i="55"/>
  <c r="D10" i="53"/>
  <c r="E10" i="53" s="1"/>
  <c r="F10" i="53"/>
  <c r="B11" i="53" s="1"/>
  <c r="D10" i="52"/>
  <c r="E10" i="52" s="1"/>
  <c r="F10" i="52" s="1"/>
  <c r="B11" i="52" s="1"/>
  <c r="F11" i="51"/>
  <c r="B12" i="51" s="1"/>
  <c r="C11" i="51"/>
  <c r="E11" i="51" s="1"/>
  <c r="F10" i="49"/>
  <c r="B11" i="49" s="1"/>
  <c r="C10" i="49"/>
  <c r="E10" i="49" s="1"/>
  <c r="B7" i="47"/>
  <c r="B7" i="46"/>
  <c r="B11" i="45"/>
  <c r="B9" i="45"/>
  <c r="B8" i="45"/>
  <c r="B5" i="45"/>
  <c r="G7" i="46"/>
  <c r="C10" i="45"/>
  <c r="C5" i="45"/>
  <c r="C9" i="45"/>
  <c r="C11" i="45"/>
  <c r="C8" i="45"/>
  <c r="G7" i="47"/>
  <c r="C49" i="56" l="1"/>
  <c r="E37" i="56"/>
  <c r="F37" i="56" s="1"/>
  <c r="B49" i="56"/>
  <c r="D49" i="56" s="1"/>
  <c r="B51" i="56" s="1"/>
  <c r="B11" i="56"/>
  <c r="B15" i="56" s="1"/>
  <c r="D22" i="58"/>
  <c r="E22" i="58" s="1"/>
  <c r="F22" i="58" s="1"/>
  <c r="B23" i="58" s="1"/>
  <c r="D33" i="58"/>
  <c r="E33" i="58" s="1"/>
  <c r="F33" i="58"/>
  <c r="B34" i="58" s="1"/>
  <c r="B46" i="58"/>
  <c r="D46" i="58" s="1"/>
  <c r="C24" i="58"/>
  <c r="C13" i="55"/>
  <c r="D10" i="55"/>
  <c r="E10" i="55" s="1"/>
  <c r="F10" i="55" s="1"/>
  <c r="B11" i="55" s="1"/>
  <c r="D11" i="53"/>
  <c r="E11" i="53" s="1"/>
  <c r="F11" i="53" s="1"/>
  <c r="B12" i="53" s="1"/>
  <c r="D11" i="52"/>
  <c r="E11" i="52" s="1"/>
  <c r="F11" i="52" s="1"/>
  <c r="B12" i="52" s="1"/>
  <c r="F12" i="51"/>
  <c r="B13" i="51" s="1"/>
  <c r="C12" i="51"/>
  <c r="E12" i="51" s="1"/>
  <c r="F11" i="49"/>
  <c r="B12" i="49" s="1"/>
  <c r="C11" i="49"/>
  <c r="E11" i="49" s="1"/>
  <c r="D7" i="47"/>
  <c r="E7" i="47" s="1"/>
  <c r="F7" i="47" s="1"/>
  <c r="B8" i="47" s="1"/>
  <c r="D7" i="46"/>
  <c r="E7" i="46" s="1"/>
  <c r="F7" i="46" s="1"/>
  <c r="B8" i="46" s="1"/>
  <c r="B10" i="45"/>
  <c r="E19" i="44"/>
  <c r="D19" i="44"/>
  <c r="E18" i="44"/>
  <c r="D18" i="44"/>
  <c r="E17" i="44"/>
  <c r="D17" i="44"/>
  <c r="E16" i="44"/>
  <c r="D16" i="44"/>
  <c r="E15" i="44"/>
  <c r="D15" i="44"/>
  <c r="E14" i="44"/>
  <c r="D14" i="44"/>
  <c r="E13" i="44"/>
  <c r="D13" i="44"/>
  <c r="E12" i="44"/>
  <c r="D12" i="44"/>
  <c r="E11" i="44"/>
  <c r="D11" i="44"/>
  <c r="E10" i="44"/>
  <c r="F10" i="44" s="1"/>
  <c r="B11" i="44" s="1"/>
  <c r="F11" i="44" s="1"/>
  <c r="B12" i="44" s="1"/>
  <c r="F12" i="44" s="1"/>
  <c r="B13" i="44" s="1"/>
  <c r="F13" i="44" s="1"/>
  <c r="B14" i="44" s="1"/>
  <c r="F14" i="44" s="1"/>
  <c r="B15" i="44" s="1"/>
  <c r="D10" i="44"/>
  <c r="B10" i="44"/>
  <c r="B5" i="44"/>
  <c r="B19" i="43"/>
  <c r="C19" i="43"/>
  <c r="D23" i="58" l="1"/>
  <c r="E23" i="58" s="1"/>
  <c r="F23" i="58" s="1"/>
  <c r="B24" i="58" s="1"/>
  <c r="D34" i="58"/>
  <c r="E34" i="58" s="1"/>
  <c r="F34" i="58" s="1"/>
  <c r="B35" i="58" s="1"/>
  <c r="B47" i="58"/>
  <c r="D47" i="58" s="1"/>
  <c r="D11" i="55"/>
  <c r="E11" i="55" s="1"/>
  <c r="F11" i="55" s="1"/>
  <c r="B12" i="55" s="1"/>
  <c r="C14" i="55"/>
  <c r="D12" i="53"/>
  <c r="E12" i="53" s="1"/>
  <c r="F12" i="53" s="1"/>
  <c r="B13" i="53" s="1"/>
  <c r="D12" i="52"/>
  <c r="E12" i="52" s="1"/>
  <c r="F12" i="52" s="1"/>
  <c r="B13" i="52" s="1"/>
  <c r="F13" i="51"/>
  <c r="B14" i="51" s="1"/>
  <c r="C13" i="51"/>
  <c r="E13" i="51" s="1"/>
  <c r="F12" i="49"/>
  <c r="B13" i="49" s="1"/>
  <c r="C12" i="49"/>
  <c r="E12" i="49" s="1"/>
  <c r="D8" i="47"/>
  <c r="E8" i="47" s="1"/>
  <c r="F8" i="47" s="1"/>
  <c r="B9" i="47" s="1"/>
  <c r="D8" i="46"/>
  <c r="E8" i="46" s="1"/>
  <c r="F8" i="46" s="1"/>
  <c r="B9" i="46" s="1"/>
  <c r="F15" i="44"/>
  <c r="B16" i="44" s="1"/>
  <c r="F16" i="44" s="1"/>
  <c r="B17" i="44" s="1"/>
  <c r="F17" i="44" s="1"/>
  <c r="B18" i="44" s="1"/>
  <c r="F18" i="44" s="1"/>
  <c r="B19" i="44" s="1"/>
  <c r="F19" i="44" s="1"/>
  <c r="H18" i="44"/>
  <c r="H11" i="44"/>
  <c r="H15" i="44"/>
  <c r="H10" i="44"/>
  <c r="C14" i="44"/>
  <c r="C18" i="44"/>
  <c r="H12" i="44"/>
  <c r="C11" i="44"/>
  <c r="C15" i="44"/>
  <c r="C19" i="44"/>
  <c r="G18" i="44" s="1"/>
  <c r="H16" i="44"/>
  <c r="H13" i="44"/>
  <c r="H17" i="44"/>
  <c r="C12" i="44"/>
  <c r="C16" i="44"/>
  <c r="C10" i="44"/>
  <c r="H14" i="44"/>
  <c r="C13" i="44"/>
  <c r="C17" i="44"/>
  <c r="D17" i="43"/>
  <c r="D9" i="43"/>
  <c r="D10" i="43"/>
  <c r="D11" i="43"/>
  <c r="D12" i="43"/>
  <c r="D13" i="43"/>
  <c r="D14" i="43"/>
  <c r="D15" i="43"/>
  <c r="D16" i="43"/>
  <c r="C9" i="43"/>
  <c r="C10" i="43"/>
  <c r="C11" i="43"/>
  <c r="C12" i="43"/>
  <c r="C13" i="43"/>
  <c r="C14" i="43"/>
  <c r="C15" i="43"/>
  <c r="C16" i="43"/>
  <c r="C17" i="43"/>
  <c r="D8" i="43"/>
  <c r="C8" i="43"/>
  <c r="B8" i="43"/>
  <c r="B5" i="43"/>
  <c r="C9" i="36"/>
  <c r="C11" i="36"/>
  <c r="C12" i="36"/>
  <c r="C15" i="36"/>
  <c r="C16" i="36"/>
  <c r="B5" i="36"/>
  <c r="C10" i="36" s="1"/>
  <c r="C19" i="36"/>
  <c r="D19" i="36"/>
  <c r="A19" i="43"/>
  <c r="B19" i="36"/>
  <c r="A19" i="36"/>
  <c r="F8" i="43"/>
  <c r="C14" i="36" l="1"/>
  <c r="C17" i="36"/>
  <c r="C13" i="36"/>
  <c r="G16" i="44"/>
  <c r="G15" i="44"/>
  <c r="G17" i="44"/>
  <c r="D24" i="58"/>
  <c r="E24" i="58" s="1"/>
  <c r="F24" i="58" s="1"/>
  <c r="B25" i="58" s="1"/>
  <c r="D35" i="58"/>
  <c r="E35" i="58" s="1"/>
  <c r="F35" i="58" s="1"/>
  <c r="B36" i="58" s="1"/>
  <c r="D12" i="55"/>
  <c r="E12" i="55" s="1"/>
  <c r="F12" i="55" s="1"/>
  <c r="B13" i="55" s="1"/>
  <c r="C15" i="55"/>
  <c r="D13" i="53"/>
  <c r="E13" i="53" s="1"/>
  <c r="F13" i="53" s="1"/>
  <c r="B14" i="53" s="1"/>
  <c r="D13" i="52"/>
  <c r="E13" i="52" s="1"/>
  <c r="F13" i="52" s="1"/>
  <c r="B14" i="52" s="1"/>
  <c r="F14" i="51"/>
  <c r="B15" i="51" s="1"/>
  <c r="C14" i="51"/>
  <c r="E14" i="51" s="1"/>
  <c r="F13" i="49"/>
  <c r="B14" i="49" s="1"/>
  <c r="C13" i="49"/>
  <c r="E13" i="49" s="1"/>
  <c r="D9" i="47"/>
  <c r="E9" i="47" s="1"/>
  <c r="F9" i="47" s="1"/>
  <c r="B10" i="47" s="1"/>
  <c r="D9" i="46"/>
  <c r="E9" i="46" s="1"/>
  <c r="F9" i="46" s="1"/>
  <c r="B10" i="46" s="1"/>
  <c r="G12" i="44"/>
  <c r="G14" i="44"/>
  <c r="G13" i="44"/>
  <c r="G11" i="44"/>
  <c r="G10" i="44"/>
  <c r="E8" i="43"/>
  <c r="B9" i="43" s="1"/>
  <c r="C8" i="36"/>
  <c r="D9" i="42"/>
  <c r="D10" i="42"/>
  <c r="D11" i="42"/>
  <c r="D12" i="42"/>
  <c r="D13" i="42"/>
  <c r="D14" i="42"/>
  <c r="D15" i="42"/>
  <c r="D16" i="42"/>
  <c r="D17" i="42"/>
  <c r="D8" i="42"/>
  <c r="B8" i="42"/>
  <c r="F8" i="42" s="1"/>
  <c r="B9" i="42" s="1"/>
  <c r="C19" i="42"/>
  <c r="G10" i="42"/>
  <c r="G9" i="42"/>
  <c r="F19" i="42"/>
  <c r="G8" i="42"/>
  <c r="F19" i="34"/>
  <c r="B19" i="42"/>
  <c r="A19" i="34"/>
  <c r="D19" i="34"/>
  <c r="A19" i="42"/>
  <c r="C8" i="42" l="1"/>
  <c r="E8" i="42" s="1"/>
  <c r="D36" i="58"/>
  <c r="C36" i="58" s="1"/>
  <c r="E25" i="58"/>
  <c r="F25" i="58" s="1"/>
  <c r="D25" i="58"/>
  <c r="D13" i="55"/>
  <c r="E13" i="55" s="1"/>
  <c r="F13" i="55"/>
  <c r="B14" i="55" s="1"/>
  <c r="D14" i="53"/>
  <c r="E14" i="53" s="1"/>
  <c r="F14" i="53" s="1"/>
  <c r="B15" i="53" s="1"/>
  <c r="D14" i="52"/>
  <c r="E14" i="52" s="1"/>
  <c r="F14" i="52" s="1"/>
  <c r="B15" i="52" s="1"/>
  <c r="F15" i="51"/>
  <c r="B16" i="51" s="1"/>
  <c r="C15" i="51"/>
  <c r="E15" i="51" s="1"/>
  <c r="F14" i="49"/>
  <c r="B15" i="49" s="1"/>
  <c r="C14" i="49"/>
  <c r="E14" i="49" s="1"/>
  <c r="D10" i="47"/>
  <c r="E10" i="47" s="1"/>
  <c r="F10" i="47" s="1"/>
  <c r="B11" i="47" s="1"/>
  <c r="D10" i="46"/>
  <c r="E10" i="46" s="1"/>
  <c r="F10" i="46" s="1"/>
  <c r="B11" i="46" s="1"/>
  <c r="E9" i="43"/>
  <c r="B10" i="43" s="1"/>
  <c r="F9" i="42"/>
  <c r="B10" i="42" s="1"/>
  <c r="C9" i="42"/>
  <c r="E9" i="42" s="1"/>
  <c r="C20" i="40"/>
  <c r="C22" i="40" s="1"/>
  <c r="C23" i="40" s="1"/>
  <c r="C5" i="40"/>
  <c r="C6" i="40" s="1"/>
  <c r="C21" i="40"/>
  <c r="C13" i="40"/>
  <c r="C11" i="40"/>
  <c r="C11" i="14"/>
  <c r="D21" i="40"/>
  <c r="D22" i="40"/>
  <c r="D5" i="40"/>
  <c r="D13" i="40"/>
  <c r="D11" i="14"/>
  <c r="D23" i="40"/>
  <c r="D15" i="40"/>
  <c r="D11" i="40"/>
  <c r="D14" i="40"/>
  <c r="D6" i="40"/>
  <c r="E36" i="58" l="1"/>
  <c r="F36" i="58" s="1"/>
  <c r="C48" i="58"/>
  <c r="C25" i="58"/>
  <c r="D14" i="55"/>
  <c r="E14" i="55" s="1"/>
  <c r="F14" i="55" s="1"/>
  <c r="B15" i="55" s="1"/>
  <c r="D15" i="53"/>
  <c r="E15" i="53" s="1"/>
  <c r="F15" i="53" s="1"/>
  <c r="B16" i="53" s="1"/>
  <c r="D15" i="52"/>
  <c r="E15" i="52" s="1"/>
  <c r="F15" i="52" s="1"/>
  <c r="B16" i="52" s="1"/>
  <c r="F16" i="51"/>
  <c r="B17" i="51" s="1"/>
  <c r="C16" i="51"/>
  <c r="E16" i="51" s="1"/>
  <c r="F15" i="49"/>
  <c r="B16" i="49" s="1"/>
  <c r="C15" i="49"/>
  <c r="E15" i="49" s="1"/>
  <c r="D11" i="47"/>
  <c r="E11" i="47" s="1"/>
  <c r="F11" i="47" s="1"/>
  <c r="B12" i="47" s="1"/>
  <c r="D11" i="46"/>
  <c r="E11" i="46" s="1"/>
  <c r="F11" i="46" s="1"/>
  <c r="B12" i="46" s="1"/>
  <c r="E10" i="43"/>
  <c r="B11" i="43" s="1"/>
  <c r="F10" i="42"/>
  <c r="B11" i="42" s="1"/>
  <c r="C10" i="42"/>
  <c r="E10" i="42" s="1"/>
  <c r="C12" i="40"/>
  <c r="C14" i="40" s="1"/>
  <c r="C15" i="40" s="1"/>
  <c r="B48" i="58" l="1"/>
  <c r="D48" i="58" s="1"/>
  <c r="B50" i="58" s="1"/>
  <c r="D15" i="55"/>
  <c r="E15" i="55" s="1"/>
  <c r="F15" i="55" s="1"/>
  <c r="B16" i="55" s="1"/>
  <c r="D16" i="53"/>
  <c r="E16" i="53" s="1"/>
  <c r="F16" i="53" s="1"/>
  <c r="B17" i="53" s="1"/>
  <c r="D16" i="52"/>
  <c r="E16" i="52" s="1"/>
  <c r="F16" i="52" s="1"/>
  <c r="B17" i="52" s="1"/>
  <c r="D17" i="51"/>
  <c r="F17" i="51" s="1"/>
  <c r="C17" i="51"/>
  <c r="F16" i="49"/>
  <c r="B17" i="49" s="1"/>
  <c r="C16" i="49"/>
  <c r="E16" i="49" s="1"/>
  <c r="D12" i="47"/>
  <c r="E12" i="47" s="1"/>
  <c r="F12" i="47" s="1"/>
  <c r="B13" i="47" s="1"/>
  <c r="D12" i="46"/>
  <c r="E12" i="46" s="1"/>
  <c r="F12" i="46" s="1"/>
  <c r="B13" i="46" s="1"/>
  <c r="E11" i="43"/>
  <c r="B12" i="43" s="1"/>
  <c r="F11" i="42"/>
  <c r="B12" i="42" s="1"/>
  <c r="C11" i="42"/>
  <c r="E11" i="42" s="1"/>
  <c r="C8" i="37"/>
  <c r="C9" i="37" s="1"/>
  <c r="C10" i="37" s="1"/>
  <c r="C11" i="37" s="1"/>
  <c r="C12" i="37" s="1"/>
  <c r="C13" i="37" s="1"/>
  <c r="C14" i="37" s="1"/>
  <c r="C15" i="37" s="1"/>
  <c r="B7" i="37"/>
  <c r="D7" i="37" s="1"/>
  <c r="G7" i="37"/>
  <c r="E16" i="55" l="1"/>
  <c r="F16" i="55" s="1"/>
  <c r="D16" i="55"/>
  <c r="C16" i="55" s="1"/>
  <c r="D17" i="53"/>
  <c r="E17" i="53" s="1"/>
  <c r="F17" i="53" s="1"/>
  <c r="D17" i="52"/>
  <c r="E17" i="52" s="1"/>
  <c r="F17" i="52" s="1"/>
  <c r="E17" i="51"/>
  <c r="B22" i="51" s="1"/>
  <c r="D17" i="49"/>
  <c r="F17" i="49"/>
  <c r="C17" i="49"/>
  <c r="E17" i="49" s="1"/>
  <c r="B25" i="49" s="1"/>
  <c r="D13" i="47"/>
  <c r="E13" i="47" s="1"/>
  <c r="F13" i="47" s="1"/>
  <c r="B14" i="47" s="1"/>
  <c r="D13" i="46"/>
  <c r="E13" i="46" s="1"/>
  <c r="F13" i="46"/>
  <c r="B14" i="46" s="1"/>
  <c r="E12" i="43"/>
  <c r="B13" i="43" s="1"/>
  <c r="F12" i="42"/>
  <c r="B13" i="42" s="1"/>
  <c r="C12" i="42"/>
  <c r="E12" i="42" s="1"/>
  <c r="E7" i="37"/>
  <c r="B8" i="36"/>
  <c r="B8" i="34"/>
  <c r="G8" i="36"/>
  <c r="G8" i="34"/>
  <c r="C5" i="36"/>
  <c r="D8" i="36" l="1"/>
  <c r="E8" i="36" s="1"/>
  <c r="F8" i="36" s="1"/>
  <c r="B9" i="36" s="1"/>
  <c r="D9" i="36" s="1"/>
  <c r="E9" i="36" s="1"/>
  <c r="F9" i="36" s="1"/>
  <c r="B10" i="36" s="1"/>
  <c r="D10" i="36" s="1"/>
  <c r="E10" i="36" s="1"/>
  <c r="F10" i="36" s="1"/>
  <c r="B11" i="36" s="1"/>
  <c r="D11" i="36" s="1"/>
  <c r="E11" i="36" s="1"/>
  <c r="F11" i="36" s="1"/>
  <c r="B12" i="36" s="1"/>
  <c r="F8" i="34"/>
  <c r="B9" i="34" s="1"/>
  <c r="C8" i="34"/>
  <c r="E8" i="34" s="1"/>
  <c r="D14" i="47"/>
  <c r="E14" i="47" s="1"/>
  <c r="F14" i="47" s="1"/>
  <c r="B15" i="47" s="1"/>
  <c r="D14" i="46"/>
  <c r="E14" i="46" s="1"/>
  <c r="F14" i="46" s="1"/>
  <c r="B15" i="46" s="1"/>
  <c r="E13" i="43"/>
  <c r="B14" i="43" s="1"/>
  <c r="F13" i="42"/>
  <c r="B14" i="42" s="1"/>
  <c r="C13" i="42"/>
  <c r="E13" i="42" s="1"/>
  <c r="F7" i="37"/>
  <c r="B8" i="37" s="1"/>
  <c r="D12" i="36" l="1"/>
  <c r="E12" i="36" s="1"/>
  <c r="F12" i="36"/>
  <c r="B13" i="36" s="1"/>
  <c r="D13" i="36" s="1"/>
  <c r="E13" i="36" s="1"/>
  <c r="F13" i="36" s="1"/>
  <c r="B14" i="36" s="1"/>
  <c r="D14" i="36" s="1"/>
  <c r="E14" i="36" s="1"/>
  <c r="F14" i="36" s="1"/>
  <c r="B15" i="36" s="1"/>
  <c r="D15" i="36" s="1"/>
  <c r="E15" i="36" s="1"/>
  <c r="F15" i="36" s="1"/>
  <c r="B16" i="36" s="1"/>
  <c r="D16" i="36" s="1"/>
  <c r="E16" i="36" s="1"/>
  <c r="F16" i="36" s="1"/>
  <c r="B17" i="36" s="1"/>
  <c r="D17" i="36" s="1"/>
  <c r="E17" i="36" s="1"/>
  <c r="F17" i="36" s="1"/>
  <c r="F9" i="34"/>
  <c r="B10" i="34" s="1"/>
  <c r="C9" i="34"/>
  <c r="E9" i="34" s="1"/>
  <c r="D15" i="47"/>
  <c r="E15" i="47" s="1"/>
  <c r="F15" i="47" s="1"/>
  <c r="B16" i="47" s="1"/>
  <c r="D15" i="46"/>
  <c r="E15" i="46" s="1"/>
  <c r="F15" i="46" s="1"/>
  <c r="B16" i="46" s="1"/>
  <c r="D8" i="37"/>
  <c r="E8" i="37" s="1"/>
  <c r="F8" i="37" s="1"/>
  <c r="B9" i="37" s="1"/>
  <c r="D9" i="37" s="1"/>
  <c r="E9" i="37" s="1"/>
  <c r="F9" i="37" s="1"/>
  <c r="B10" i="37" s="1"/>
  <c r="D10" i="37" s="1"/>
  <c r="E14" i="43"/>
  <c r="B15" i="43" s="1"/>
  <c r="F14" i="42"/>
  <c r="B15" i="42" s="1"/>
  <c r="C14" i="42"/>
  <c r="E14" i="42" s="1"/>
  <c r="C21" i="14"/>
  <c r="C5" i="14"/>
  <c r="C6" i="14" s="1"/>
  <c r="C13" i="14"/>
  <c r="C14" i="14" s="1"/>
  <c r="C15" i="14" s="1"/>
  <c r="D5" i="14"/>
  <c r="D13" i="14"/>
  <c r="D14" i="14"/>
  <c r="D23" i="14"/>
  <c r="D21" i="14"/>
  <c r="D22" i="14"/>
  <c r="D15" i="14"/>
  <c r="D6" i="14"/>
  <c r="C10" i="34" l="1"/>
  <c r="E10" i="34" s="1"/>
  <c r="F10" i="34"/>
  <c r="B11" i="34" s="1"/>
  <c r="E16" i="47"/>
  <c r="F16" i="47" s="1"/>
  <c r="D16" i="47"/>
  <c r="E16" i="46"/>
  <c r="F16" i="46" s="1"/>
  <c r="D16" i="46"/>
  <c r="C16" i="46" s="1"/>
  <c r="E15" i="43"/>
  <c r="B16" i="43" s="1"/>
  <c r="F15" i="42"/>
  <c r="B16" i="42" s="1"/>
  <c r="C15" i="42"/>
  <c r="E15" i="42" s="1"/>
  <c r="C22" i="14"/>
  <c r="C23" i="14" s="1"/>
  <c r="E10" i="37"/>
  <c r="F10" i="37" s="1"/>
  <c r="B11" i="37" s="1"/>
  <c r="D11" i="37" s="1"/>
  <c r="F11" i="34" l="1"/>
  <c r="B12" i="34" s="1"/>
  <c r="C11" i="34"/>
  <c r="E11" i="34" s="1"/>
  <c r="C16" i="47"/>
  <c r="E16" i="43"/>
  <c r="B17" i="43" s="1"/>
  <c r="F16" i="42"/>
  <c r="B17" i="42" s="1"/>
  <c r="C16" i="42"/>
  <c r="E16" i="42" s="1"/>
  <c r="E11" i="37"/>
  <c r="F11" i="37" s="1"/>
  <c r="B12" i="37" s="1"/>
  <c r="D12" i="37" s="1"/>
  <c r="C12" i="34" l="1"/>
  <c r="E12" i="34" s="1"/>
  <c r="F12" i="34"/>
  <c r="B13" i="34" s="1"/>
  <c r="E17" i="43"/>
  <c r="C17" i="42"/>
  <c r="E17" i="42" s="1"/>
  <c r="F17" i="42"/>
  <c r="E12" i="37"/>
  <c r="F12" i="37" s="1"/>
  <c r="B13" i="37" s="1"/>
  <c r="D13" i="37" s="1"/>
  <c r="C13" i="34" l="1"/>
  <c r="E13" i="34" s="1"/>
  <c r="F13" i="34"/>
  <c r="B14" i="34" s="1"/>
  <c r="E13" i="37"/>
  <c r="F13" i="37" s="1"/>
  <c r="B14" i="37" s="1"/>
  <c r="D14" i="37" s="1"/>
  <c r="C14" i="34" l="1"/>
  <c r="E14" i="34" s="1"/>
  <c r="F14" i="34"/>
  <c r="B15" i="34" s="1"/>
  <c r="E14" i="37"/>
  <c r="F14" i="37" s="1"/>
  <c r="B15" i="37" s="1"/>
  <c r="D15" i="37" s="1"/>
  <c r="C15" i="34" l="1"/>
  <c r="E15" i="34" s="1"/>
  <c r="F15" i="34"/>
  <c r="B16" i="34" s="1"/>
  <c r="E15" i="37"/>
  <c r="F15" i="37" s="1"/>
  <c r="B16" i="37" s="1"/>
  <c r="C16" i="34" l="1"/>
  <c r="E16" i="34" s="1"/>
  <c r="F16" i="34"/>
  <c r="B17" i="34" s="1"/>
  <c r="E16" i="37"/>
  <c r="D16" i="37"/>
  <c r="D17" i="34" l="1"/>
  <c r="C17" i="34"/>
  <c r="E17" i="34" s="1"/>
  <c r="B24" i="34" s="1"/>
  <c r="F17" i="34"/>
  <c r="F16" i="37"/>
  <c r="C16" i="37"/>
</calcChain>
</file>

<file path=xl/sharedStrings.xml><?xml version="1.0" encoding="utf-8"?>
<sst xmlns="http://schemas.openxmlformats.org/spreadsheetml/2006/main" count="365" uniqueCount="131">
  <si>
    <t>One year from now (t=1)</t>
  </si>
  <si>
    <t>Today (t=0)</t>
  </si>
  <si>
    <t>Action</t>
  </si>
  <si>
    <t>Cash Flow</t>
  </si>
  <si>
    <t>Purchase a box</t>
  </si>
  <si>
    <t>Sell the box</t>
  </si>
  <si>
    <t>Sell the 10 boxes</t>
  </si>
  <si>
    <t>Pay back the loan</t>
  </si>
  <si>
    <t>Purchase 1 box with own capital</t>
  </si>
  <si>
    <t>Borrow $900 to purchase 9 more boxes</t>
  </si>
  <si>
    <t>Cash flow in one year</t>
  </si>
  <si>
    <t>Profits as % of initial investment</t>
  </si>
  <si>
    <t>Number of payments per year</t>
  </si>
  <si>
    <t>Loan period in years</t>
  </si>
  <si>
    <t>Loan amount</t>
  </si>
  <si>
    <t>Payment number</t>
  </si>
  <si>
    <t>A. Beginning balance of loan</t>
  </si>
  <si>
    <t>Refinancing costs</t>
  </si>
  <si>
    <t>Interest rate</t>
  </si>
  <si>
    <t>No loan (unlevered)</t>
  </si>
  <si>
    <t>Net investment</t>
  </si>
  <si>
    <t>$60 loan (levered)</t>
  </si>
  <si>
    <t>Profit as % of initial investment</t>
  </si>
  <si>
    <t>$900 loan (levered)</t>
  </si>
  <si>
    <t>LEVERAGE AMPLIFIES RETURNS
In this example: bad outcomes become worse with a loan</t>
  </si>
  <si>
    <t>Annual interest rate, r</t>
  </si>
  <si>
    <t>A.  Loan balance at beginning of year</t>
  </si>
  <si>
    <t>C. Principal repayment</t>
  </si>
  <si>
    <t>AMORTIZATION TABLE:  INTEREST-ONLY LOAN</t>
  </si>
  <si>
    <t>B. Interest payment = r*A</t>
  </si>
  <si>
    <t>D. Total payment = B+C</t>
  </si>
  <si>
    <t>AMORTIZATION TABLE:   MORTGAGE (EQUAL PAYMENTS)</t>
  </si>
  <si>
    <t>Annual payment</t>
  </si>
  <si>
    <t>C. Interest payment = r*A</t>
  </si>
  <si>
    <t>B.  Total payment</t>
  </si>
  <si>
    <t>D. Principal repayment = B - C</t>
  </si>
  <si>
    <t>AMORTIZATION TABLE:   MORTGAGE USING IPMT AND PPMT</t>
  </si>
  <si>
    <t>Payment on loan at end-year</t>
  </si>
  <si>
    <t>Period t</t>
  </si>
  <si>
    <t>Interest payment</t>
  </si>
  <si>
    <t>Repayment of principal</t>
  </si>
  <si>
    <t>Total payment</t>
  </si>
  <si>
    <t>Remaining balance after period t payment</t>
  </si>
  <si>
    <t>COMPUTING THE MORTGAGE PAYMENTS AND BALANCE IN A GIVEN PERIOD t</t>
  </si>
  <si>
    <t>AMORTIZATION TABLE:  BALLOON LOAN</t>
  </si>
  <si>
    <t>B. Total payment</t>
  </si>
  <si>
    <t>C. Interest payment
= r*A</t>
  </si>
  <si>
    <t>D. Principle payment
=B-A</t>
  </si>
  <si>
    <t>AMORTIZATION TABLE:  BALLOON LOAN
Some or all of the principal repayments are negative</t>
  </si>
  <si>
    <t>Check</t>
  </si>
  <si>
    <t>Year, t</t>
  </si>
  <si>
    <t>Principal at the end of the year</t>
  </si>
  <si>
    <t>AMORTIZATION TABLE:  EQUAL AMORTIZATION TERM LOAN</t>
  </si>
  <si>
    <t>Year</t>
  </si>
  <si>
    <t>Loan balance at end-year is the present value of future loan payments</t>
  </si>
  <si>
    <t>AMORTIZATION TABLE:   REMAINING LOAN BALANCE
= Present value of future loan payments at the loan rate
For a term loan, use either Excel's NPV or PV functions</t>
  </si>
  <si>
    <t>C. Interest owed
= r*A</t>
  </si>
  <si>
    <t>E.  Loan principal balance at end of year 
= A - D</t>
  </si>
  <si>
    <t>Initial loan amount</t>
  </si>
  <si>
    <t>Total payment at end of year 10</t>
  </si>
  <si>
    <t>Computing the last year's payment on a bullet loan</t>
  </si>
  <si>
    <t>Loan market value</t>
  </si>
  <si>
    <t>Market interest rate</t>
  </si>
  <si>
    <t>New interest rate</t>
  </si>
  <si>
    <t>Payment on old loan</t>
  </si>
  <si>
    <t>Payment on new loan</t>
  </si>
  <si>
    <t>Present value of the gain</t>
  </si>
  <si>
    <t>Gain</t>
  </si>
  <si>
    <t>REFINANCING THE LOAN</t>
  </si>
  <si>
    <t>Old interest rate</t>
  </si>
  <si>
    <t>AMORTIZATION TABLE:  INTEREST-ONLY LOAN
Market Value vs Contractual Value, end of year 2</t>
  </si>
  <si>
    <t>Loan market value
= PV of future loan payments discounted at market interest rate</t>
  </si>
  <si>
    <t>Future loan payments at end of year 2 (highlighted)</t>
  </si>
  <si>
    <t>AMORTIZATION TABLE:   TERM LOAN (EQUAL PAYMENTS)</t>
  </si>
  <si>
    <t>Loan contractual value</t>
  </si>
  <si>
    <t>Loan interest rate</t>
  </si>
  <si>
    <t>Loan contractual value
= PV of future loan payments discounted at loan interest rate</t>
  </si>
  <si>
    <t>TERM LOAN (EQUAL PAYMENTS)
Market vs Contractual Value, end of year 2</t>
  </si>
  <si>
    <t>Payment on original loan</t>
  </si>
  <si>
    <t>Original loan:  10 years, 8%, balloon loan</t>
  </si>
  <si>
    <t>New loan:  8 years, 5%, balloon loan</t>
  </si>
  <si>
    <t>Contractual value
end of year 2</t>
  </si>
  <si>
    <t>REFINANCING THE BALLOON LOAN
End of year 2</t>
  </si>
  <si>
    <t>C. Interest payment
= 8%*A</t>
  </si>
  <si>
    <t>C. Interest payment
= 5%*A</t>
  </si>
  <si>
    <t>D. Principal payment
=B-C</t>
  </si>
  <si>
    <t>Original loan:  Amortization table, years 3-10</t>
  </si>
  <si>
    <t>New loan:  Amortization table, years 3-10</t>
  </si>
  <si>
    <t>Annual payment, years 3-10</t>
  </si>
  <si>
    <t>Market value
end of year 2</t>
  </si>
  <si>
    <t>Potential refinancing gain</t>
  </si>
  <si>
    <t>Confirming the refinancing gain</t>
  </si>
  <si>
    <t>Need to borrow to refinance</t>
  </si>
  <si>
    <t>&lt;-- Loan contractual value + refinancing costs</t>
  </si>
  <si>
    <t>REFINANCING THE BALLOON LOAN
End of year 2, refinancing costs:  $10,000</t>
  </si>
  <si>
    <t>D. Principal repayment
= B - C</t>
  </si>
  <si>
    <t>AMORTIZATION TABLE:  BULLET LOAN
Payments in years 1-9 are zero</t>
  </si>
  <si>
    <t>LEVERAGE AMPLIFIES RETURNS
In these examples: good outcomes become great with a loan</t>
  </si>
  <si>
    <t>Borrow 60 at 5% to finance the transaction</t>
  </si>
  <si>
    <t>Pages 109-110</t>
  </si>
  <si>
    <t>Page</t>
  </si>
  <si>
    <t>Pages 111</t>
  </si>
  <si>
    <t>Page 113</t>
  </si>
  <si>
    <t>Page 114</t>
  </si>
  <si>
    <r>
      <t xml:space="preserve">Loan market value
= </t>
    </r>
    <r>
      <rPr>
        <b/>
        <sz val="10"/>
        <rFont val="Arial"/>
        <family val="2"/>
      </rPr>
      <t>PV</t>
    </r>
    <r>
      <rPr>
        <sz val="10"/>
        <rFont val="Arial"/>
        <family val="2"/>
      </rPr>
      <t xml:space="preserve"> of future loan payments discounted at market interest rate</t>
    </r>
  </si>
  <si>
    <r>
      <t xml:space="preserve">Loan contractual value
= </t>
    </r>
    <r>
      <rPr>
        <b/>
        <sz val="10"/>
        <rFont val="Arial"/>
        <family val="2"/>
      </rPr>
      <t>PV</t>
    </r>
    <r>
      <rPr>
        <sz val="10"/>
        <rFont val="Arial"/>
        <family val="2"/>
      </rPr>
      <t xml:space="preserve"> of future loan payments discounted at loan interest rate</t>
    </r>
  </si>
  <si>
    <t>REFINANCING THE TERM LOAN AT THE END OF YEAR 2</t>
  </si>
  <si>
    <t>Original loan: 10 years, 8% term loan</t>
  </si>
  <si>
    <t>Contractual value, end of year 2</t>
  </si>
  <si>
    <t>Market value, end of year 2</t>
  </si>
  <si>
    <t>New loan: 8 years, 5%, term loan</t>
  </si>
  <si>
    <t>Present value of refinancing savings</t>
  </si>
  <si>
    <t>Check: market value minus contractual value</t>
  </si>
  <si>
    <t>Savings</t>
  </si>
  <si>
    <t>Page 116</t>
  </si>
  <si>
    <t>Page 117</t>
  </si>
  <si>
    <t>Page 118</t>
  </si>
  <si>
    <t>Page 118 bottom</t>
  </si>
  <si>
    <t>Page 119</t>
  </si>
  <si>
    <t>Page 120</t>
  </si>
  <si>
    <t>Page 121</t>
  </si>
  <si>
    <t>Page 122</t>
  </si>
  <si>
    <t>Page 123</t>
  </si>
  <si>
    <t>Page 124</t>
  </si>
  <si>
    <t>Page 125</t>
  </si>
  <si>
    <t>Page 127</t>
  </si>
  <si>
    <t>Page 128</t>
  </si>
  <si>
    <t>Pages 129-130</t>
  </si>
  <si>
    <t>Pages 131-132</t>
  </si>
  <si>
    <t>Content</t>
  </si>
  <si>
    <t>CHAPTER 4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</si>
</sst>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\ #,##0;[Red]&quot;$&quot;\ \-#,##0"/>
    <numFmt numFmtId="165" formatCode="&quot;$&quot;\ #,##0.00;[Red]&quot;$&quot;\ \-#,##0.00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6" fillId="0" borderId="0"/>
    <xf numFmtId="44" fontId="7" fillId="0" borderId="0" applyFont="0" applyFill="0" applyBorder="0" applyAlignment="0" applyProtection="0"/>
    <xf numFmtId="0" fontId="8" fillId="4" borderId="0" applyNumberFormat="0" applyBorder="0" applyAlignment="0" applyProtection="0"/>
    <xf numFmtId="0" fontId="9" fillId="2" borderId="1" applyNumberFormat="0" applyAlignment="0" applyProtection="0"/>
    <xf numFmtId="0" fontId="10" fillId="3" borderId="1" applyNumberFormat="0" applyAlignment="0" applyProtection="0"/>
    <xf numFmtId="0" fontId="11" fillId="0" borderId="0" applyNumberFormat="0" applyFill="0" applyBorder="0" applyAlignment="0" applyProtection="0"/>
  </cellStyleXfs>
  <cellXfs count="76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0" fontId="5" fillId="0" borderId="0" xfId="0" applyFont="1"/>
    <xf numFmtId="44" fontId="5" fillId="0" borderId="0" xfId="1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65" fontId="0" fillId="0" borderId="0" xfId="0" applyNumberFormat="1"/>
    <xf numFmtId="0" fontId="5" fillId="0" borderId="0" xfId="0" applyFont="1" applyBorder="1"/>
    <xf numFmtId="164" fontId="0" fillId="0" borderId="0" xfId="0" applyNumberFormat="1"/>
    <xf numFmtId="0" fontId="3" fillId="0" borderId="0" xfId="0" applyFont="1" applyAlignment="1">
      <alignment horizontal="center" wrapText="1"/>
    </xf>
    <xf numFmtId="8" fontId="0" fillId="0" borderId="0" xfId="0" applyNumberFormat="1"/>
    <xf numFmtId="0" fontId="1" fillId="0" borderId="0" xfId="0" applyFont="1" applyAlignment="1">
      <alignment horizontal="left" wrapText="1"/>
    </xf>
    <xf numFmtId="3" fontId="0" fillId="0" borderId="0" xfId="0" applyNumberFormat="1"/>
    <xf numFmtId="4" fontId="5" fillId="0" borderId="0" xfId="0" applyNumberFormat="1" applyFont="1"/>
    <xf numFmtId="4" fontId="0" fillId="0" borderId="0" xfId="0" applyNumberFormat="1"/>
    <xf numFmtId="3" fontId="5" fillId="0" borderId="0" xfId="1" applyNumberFormat="1" applyFont="1"/>
    <xf numFmtId="3" fontId="1" fillId="0" borderId="0" xfId="1" applyNumberFormat="1" applyFont="1"/>
    <xf numFmtId="3" fontId="5" fillId="0" borderId="0" xfId="1" applyNumberFormat="1" applyFont="1" applyBorder="1"/>
    <xf numFmtId="4" fontId="5" fillId="0" borderId="0" xfId="0" applyNumberFormat="1" applyFont="1" applyBorder="1"/>
    <xf numFmtId="3" fontId="3" fillId="0" borderId="0" xfId="0" applyNumberFormat="1" applyFont="1" applyAlignment="1">
      <alignment wrapText="1"/>
    </xf>
    <xf numFmtId="3" fontId="1" fillId="0" borderId="0" xfId="1" applyNumberFormat="1" applyFont="1" applyBorder="1"/>
    <xf numFmtId="9" fontId="1" fillId="5" borderId="0" xfId="0" applyNumberFormat="1" applyFont="1" applyFill="1"/>
    <xf numFmtId="10" fontId="0" fillId="5" borderId="0" xfId="0" applyNumberFormat="1" applyFill="1"/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1" fillId="0" borderId="0" xfId="0" quotePrefix="1" applyFont="1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1" fillId="0" borderId="0" xfId="0" quotePrefix="1" applyFont="1" applyAlignment="1">
      <alignment vertical="center"/>
    </xf>
    <xf numFmtId="8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0" fontId="4" fillId="0" borderId="0" xfId="0" applyFont="1" applyAlignment="1">
      <alignment vertical="center" wrapText="1"/>
    </xf>
    <xf numFmtId="4" fontId="0" fillId="5" borderId="0" xfId="0" applyNumberFormat="1" applyFill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5" borderId="0" xfId="0" applyNumberFormat="1" applyFill="1" applyAlignment="1">
      <alignment vertical="center"/>
    </xf>
    <xf numFmtId="0" fontId="1" fillId="0" borderId="0" xfId="0" applyFont="1" applyAlignment="1">
      <alignment horizontal="left"/>
    </xf>
    <xf numFmtId="4" fontId="0" fillId="0" borderId="0" xfId="0" applyNumberFormat="1" applyFill="1"/>
    <xf numFmtId="0" fontId="1" fillId="5" borderId="0" xfId="0" applyFont="1" applyFill="1" applyAlignment="1">
      <alignment horizontal="left"/>
    </xf>
    <xf numFmtId="0" fontId="4" fillId="0" borderId="0" xfId="0" applyFont="1" applyAlignment="1"/>
    <xf numFmtId="0" fontId="1" fillId="5" borderId="0" xfId="0" applyFont="1" applyFill="1" applyAlignment="1">
      <alignment horizontal="left" wrapText="1"/>
    </xf>
    <xf numFmtId="0" fontId="0" fillId="0" borderId="0" xfId="0" applyFill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5" borderId="0" xfId="0" applyFont="1" applyFill="1" applyAlignment="1">
      <alignment wrapText="1"/>
    </xf>
    <xf numFmtId="0" fontId="1" fillId="5" borderId="0" xfId="0" applyFont="1" applyFill="1"/>
    <xf numFmtId="0" fontId="3" fillId="0" borderId="0" xfId="0" applyFont="1" applyFill="1" applyAlignment="1"/>
    <xf numFmtId="0" fontId="1" fillId="0" borderId="0" xfId="0" applyFont="1" applyFill="1" applyAlignment="1">
      <alignment wrapText="1"/>
    </xf>
    <xf numFmtId="0" fontId="11" fillId="0" borderId="0" xfId="7" quotePrefix="1"/>
    <xf numFmtId="0" fontId="0" fillId="8" borderId="0" xfId="0" applyFill="1"/>
    <xf numFmtId="0" fontId="3" fillId="8" borderId="0" xfId="0" applyFont="1" applyFill="1"/>
    <xf numFmtId="3" fontId="0" fillId="8" borderId="0" xfId="0" applyNumberForma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6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</cellXfs>
  <cellStyles count="8">
    <cellStyle name="20% - Accent3 2" xfId="4"/>
    <cellStyle name="Calculation 2" xfId="6"/>
    <cellStyle name="Currency" xfId="1" builtinId="4"/>
    <cellStyle name="Currency 2" xfId="3"/>
    <cellStyle name="Hyperlink" xfId="7" builtinId="8"/>
    <cellStyle name="Input 2" xfId="5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1485900</xdr:colOff>
      <xdr:row>7</xdr:row>
      <xdr:rowOff>47625</xdr:rowOff>
    </xdr:from>
    <xdr:to>
      <xdr:col>1</xdr:col>
      <xdr:colOff>400050</xdr:colOff>
      <xdr:row>17</xdr:row>
      <xdr:rowOff>161925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CxnSpPr/>
      </xdr:nvCxnSpPr>
      <xdr:spPr>
        <a:xfrm flipV="1">
          <a:off x="1485900" y="1581150"/>
          <a:ext cx="771525" cy="17335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785813</xdr:colOff>
      <xdr:row>7</xdr:row>
      <xdr:rowOff>100013</xdr:rowOff>
    </xdr:from>
    <xdr:to>
      <xdr:col>3</xdr:col>
      <xdr:colOff>195262</xdr:colOff>
      <xdr:row>17</xdr:row>
      <xdr:rowOff>157162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CxnSpPr/>
      </xdr:nvCxnSpPr>
      <xdr:spPr>
        <a:xfrm flipH="1" flipV="1">
          <a:off x="3776663" y="1633538"/>
          <a:ext cx="214312" cy="16763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14288</xdr:colOff>
      <xdr:row>7</xdr:row>
      <xdr:rowOff>76200</xdr:rowOff>
    </xdr:from>
    <xdr:to>
      <xdr:col>5</xdr:col>
      <xdr:colOff>461963</xdr:colOff>
      <xdr:row>18</xdr:row>
      <xdr:rowOff>4762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CxnSpPr/>
      </xdr:nvCxnSpPr>
      <xdr:spPr>
        <a:xfrm flipH="1" flipV="1">
          <a:off x="5729288" y="1609725"/>
          <a:ext cx="447675" cy="17145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1485900</xdr:colOff>
      <xdr:row>7</xdr:row>
      <xdr:rowOff>47625</xdr:rowOff>
    </xdr:from>
    <xdr:to>
      <xdr:col>1</xdr:col>
      <xdr:colOff>400050</xdr:colOff>
      <xdr:row>17</xdr:row>
      <xdr:rowOff>161925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1485900" y="1581150"/>
          <a:ext cx="771525" cy="17335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933450</xdr:colOff>
      <xdr:row>7</xdr:row>
      <xdr:rowOff>138113</xdr:rowOff>
    </xdr:from>
    <xdr:to>
      <xdr:col>2</xdr:col>
      <xdr:colOff>261938</xdr:colOff>
      <xdr:row>18</xdr:row>
      <xdr:rowOff>14288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 flipV="1">
          <a:off x="2790825" y="1671638"/>
          <a:ext cx="461963" cy="166211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14288</xdr:colOff>
      <xdr:row>7</xdr:row>
      <xdr:rowOff>76200</xdr:rowOff>
    </xdr:from>
    <xdr:to>
      <xdr:col>5</xdr:col>
      <xdr:colOff>461963</xdr:colOff>
      <xdr:row>18</xdr:row>
      <xdr:rowOff>4762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 flipH="1" flipV="1">
          <a:off x="5729288" y="1609725"/>
          <a:ext cx="447675" cy="17145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571501</xdr:colOff>
      <xdr:row>7</xdr:row>
      <xdr:rowOff>80963</xdr:rowOff>
    </xdr:from>
    <xdr:to>
      <xdr:col>3</xdr:col>
      <xdr:colOff>400050</xdr:colOff>
      <xdr:row>18</xdr:row>
      <xdr:rowOff>4764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CxnSpPr/>
      </xdr:nvCxnSpPr>
      <xdr:spPr>
        <a:xfrm flipV="1">
          <a:off x="3562351" y="1614488"/>
          <a:ext cx="633412" cy="170973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76200</xdr:colOff>
      <xdr:row>0</xdr:row>
      <xdr:rowOff>0</xdr:rowOff>
    </xdr:from>
    <xdr:to>
      <xdr:col>16</xdr:col>
      <xdr:colOff>418377</xdr:colOff>
      <xdr:row>16</xdr:row>
      <xdr:rowOff>132940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3838" y="0"/>
          <a:ext cx="6171477" cy="3290478"/>
        </a:xfrm>
        <a:prstGeom prst="rect">
          <a:avLst/>
        </a:prstGeom>
      </xdr:spPr>
    </xdr:pic>
    <xdr:clientData/>
  </xdr:twoCellAnchor>
  <xdr:twoCellAnchor editAs="oneCell">
    <xdr:from>
      <xdr:col>7</xdr:col>
      <xdr:colOff>90487</xdr:colOff>
      <xdr:row>18</xdr:row>
      <xdr:rowOff>42863</xdr:rowOff>
    </xdr:from>
    <xdr:to>
      <xdr:col>16</xdr:col>
      <xdr:colOff>394564</xdr:colOff>
      <xdr:row>38</xdr:row>
      <xdr:rowOff>66266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58125" y="3357563"/>
          <a:ext cx="6133377" cy="3276191"/>
        </a:xfrm>
        <a:prstGeom prst="rect">
          <a:avLst/>
        </a:prstGeom>
      </xdr:spPr>
    </xdr:pic>
    <xdr:clientData/>
  </xdr:twoCellAnchor>
  <xdr:twoCellAnchor>
    <xdr:from>
      <xdr:col>0</xdr:col>
      <xdr:colOff>1333500</xdr:colOff>
      <xdr:row>8</xdr:row>
      <xdr:rowOff>66675</xdr:rowOff>
    </xdr:from>
    <xdr:to>
      <xdr:col>1</xdr:col>
      <xdr:colOff>452438</xdr:colOff>
      <xdr:row>18</xdr:row>
      <xdr:rowOff>14287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CxnSpPr/>
      </xdr:nvCxnSpPr>
      <xdr:spPr>
        <a:xfrm flipV="1">
          <a:off x="1333500" y="1762125"/>
          <a:ext cx="976313" cy="15716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7</xdr:row>
      <xdr:rowOff>71438</xdr:rowOff>
    </xdr:from>
    <xdr:to>
      <xdr:col>2</xdr:col>
      <xdr:colOff>161925</xdr:colOff>
      <xdr:row>18</xdr:row>
      <xdr:rowOff>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CxnSpPr/>
      </xdr:nvCxnSpPr>
      <xdr:spPr>
        <a:xfrm flipV="1">
          <a:off x="2524125" y="1604963"/>
          <a:ext cx="628650" cy="17145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7</xdr:row>
      <xdr:rowOff>61913</xdr:rowOff>
    </xdr:from>
    <xdr:to>
      <xdr:col>3</xdr:col>
      <xdr:colOff>514350</xdr:colOff>
      <xdr:row>17</xdr:row>
      <xdr:rowOff>166687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CxnSpPr/>
      </xdr:nvCxnSpPr>
      <xdr:spPr>
        <a:xfrm flipV="1">
          <a:off x="3343275" y="1595438"/>
          <a:ext cx="966788" cy="172402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490537</xdr:colOff>
      <xdr:row>7</xdr:row>
      <xdr:rowOff>57150</xdr:rowOff>
    </xdr:from>
    <xdr:to>
      <xdr:col>4</xdr:col>
      <xdr:colOff>209550</xdr:colOff>
      <xdr:row>18</xdr:row>
      <xdr:rowOff>14286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CxnSpPr/>
      </xdr:nvCxnSpPr>
      <xdr:spPr>
        <a:xfrm flipV="1">
          <a:off x="4286250" y="1590675"/>
          <a:ext cx="800100" cy="174307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0</xdr:row>
      <xdr:rowOff>0</xdr:rowOff>
    </xdr:from>
    <xdr:to>
      <xdr:col>15</xdr:col>
      <xdr:colOff>418377</xdr:colOff>
      <xdr:row>16</xdr:row>
      <xdr:rowOff>132940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3838" y="0"/>
          <a:ext cx="6171477" cy="3290478"/>
        </a:xfrm>
        <a:prstGeom prst="rect">
          <a:avLst/>
        </a:prstGeom>
      </xdr:spPr>
    </xdr:pic>
    <xdr:clientData/>
  </xdr:twoCellAnchor>
  <xdr:twoCellAnchor editAs="oneCell">
    <xdr:from>
      <xdr:col>6</xdr:col>
      <xdr:colOff>90487</xdr:colOff>
      <xdr:row>18</xdr:row>
      <xdr:rowOff>42863</xdr:rowOff>
    </xdr:from>
    <xdr:to>
      <xdr:col>15</xdr:col>
      <xdr:colOff>394564</xdr:colOff>
      <xdr:row>36</xdr:row>
      <xdr:rowOff>113891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58125" y="3362326"/>
          <a:ext cx="6133377" cy="3276191"/>
        </a:xfrm>
        <a:prstGeom prst="rect">
          <a:avLst/>
        </a:prstGeom>
      </xdr:spPr>
    </xdr:pic>
    <xdr:clientData/>
  </xdr:twoCellAnchor>
  <xdr:twoCellAnchor>
    <xdr:from>
      <xdr:col>0</xdr:col>
      <xdr:colOff>862013</xdr:colOff>
      <xdr:row>8</xdr:row>
      <xdr:rowOff>66677</xdr:rowOff>
    </xdr:from>
    <xdr:to>
      <xdr:col>1</xdr:col>
      <xdr:colOff>452438</xdr:colOff>
      <xdr:row>17</xdr:row>
      <xdr:rowOff>142875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CxnSpPr/>
      </xdr:nvCxnSpPr>
      <xdr:spPr>
        <a:xfrm flipV="1">
          <a:off x="862013" y="1762127"/>
          <a:ext cx="900113" cy="153352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7</xdr:row>
      <xdr:rowOff>61913</xdr:rowOff>
    </xdr:from>
    <xdr:to>
      <xdr:col>2</xdr:col>
      <xdr:colOff>514350</xdr:colOff>
      <xdr:row>17</xdr:row>
      <xdr:rowOff>157163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CxnSpPr/>
      </xdr:nvCxnSpPr>
      <xdr:spPr>
        <a:xfrm flipV="1">
          <a:off x="2619375" y="1595438"/>
          <a:ext cx="885825" cy="17145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490537</xdr:colOff>
      <xdr:row>7</xdr:row>
      <xdr:rowOff>57150</xdr:rowOff>
    </xdr:from>
    <xdr:to>
      <xdr:col>3</xdr:col>
      <xdr:colOff>209550</xdr:colOff>
      <xdr:row>18</xdr:row>
      <xdr:rowOff>14286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CxnSpPr/>
      </xdr:nvCxnSpPr>
      <xdr:spPr>
        <a:xfrm flipV="1">
          <a:off x="4286250" y="1590675"/>
          <a:ext cx="800100" cy="174307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1485900</xdr:colOff>
      <xdr:row>7</xdr:row>
      <xdr:rowOff>47625</xdr:rowOff>
    </xdr:from>
    <xdr:to>
      <xdr:col>1</xdr:col>
      <xdr:colOff>400050</xdr:colOff>
      <xdr:row>17</xdr:row>
      <xdr:rowOff>161925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CxnSpPr/>
      </xdr:nvCxnSpPr>
      <xdr:spPr>
        <a:xfrm flipV="1">
          <a:off x="1485900" y="1747838"/>
          <a:ext cx="771525" cy="17335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785813</xdr:colOff>
      <xdr:row>7</xdr:row>
      <xdr:rowOff>100013</xdr:rowOff>
    </xdr:from>
    <xdr:to>
      <xdr:col>3</xdr:col>
      <xdr:colOff>195262</xdr:colOff>
      <xdr:row>17</xdr:row>
      <xdr:rowOff>157162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 flipH="1" flipV="1">
          <a:off x="3681413" y="1800226"/>
          <a:ext cx="214312" cy="16763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14288</xdr:colOff>
      <xdr:row>7</xdr:row>
      <xdr:rowOff>76200</xdr:rowOff>
    </xdr:from>
    <xdr:to>
      <xdr:col>5</xdr:col>
      <xdr:colOff>461963</xdr:colOff>
      <xdr:row>18</xdr:row>
      <xdr:rowOff>4762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CxnSpPr/>
      </xdr:nvCxnSpPr>
      <xdr:spPr>
        <a:xfrm flipH="1" flipV="1">
          <a:off x="5395913" y="1776413"/>
          <a:ext cx="447675" cy="17144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12</xdr:row>
      <xdr:rowOff>114300</xdr:rowOff>
    </xdr:from>
    <xdr:to>
      <xdr:col>5</xdr:col>
      <xdr:colOff>695325</xdr:colOff>
      <xdr:row>17</xdr:row>
      <xdr:rowOff>119062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CxnSpPr/>
      </xdr:nvCxnSpPr>
      <xdr:spPr>
        <a:xfrm flipH="1" flipV="1">
          <a:off x="5410200" y="2890838"/>
          <a:ext cx="666750" cy="814387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1333500</xdr:colOff>
      <xdr:row>8</xdr:row>
      <xdr:rowOff>66675</xdr:rowOff>
    </xdr:from>
    <xdr:to>
      <xdr:col>1</xdr:col>
      <xdr:colOff>452438</xdr:colOff>
      <xdr:row>18</xdr:row>
      <xdr:rowOff>14287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CxnSpPr/>
      </xdr:nvCxnSpPr>
      <xdr:spPr>
        <a:xfrm flipV="1">
          <a:off x="1309688" y="1928813"/>
          <a:ext cx="452438" cy="157162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7</xdr:row>
      <xdr:rowOff>71438</xdr:rowOff>
    </xdr:from>
    <xdr:to>
      <xdr:col>2</xdr:col>
      <xdr:colOff>161925</xdr:colOff>
      <xdr:row>18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CxnSpPr/>
      </xdr:nvCxnSpPr>
      <xdr:spPr>
        <a:xfrm flipV="1">
          <a:off x="1976438" y="1771651"/>
          <a:ext cx="628650" cy="17144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7</xdr:row>
      <xdr:rowOff>61913</xdr:rowOff>
    </xdr:from>
    <xdr:to>
      <xdr:col>3</xdr:col>
      <xdr:colOff>514350</xdr:colOff>
      <xdr:row>17</xdr:row>
      <xdr:rowOff>166687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CxnSpPr/>
      </xdr:nvCxnSpPr>
      <xdr:spPr>
        <a:xfrm flipV="1">
          <a:off x="2795588" y="1762126"/>
          <a:ext cx="966787" cy="172402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490537</xdr:colOff>
      <xdr:row>7</xdr:row>
      <xdr:rowOff>57150</xdr:rowOff>
    </xdr:from>
    <xdr:to>
      <xdr:col>4</xdr:col>
      <xdr:colOff>209550</xdr:colOff>
      <xdr:row>18</xdr:row>
      <xdr:rowOff>14286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CxnSpPr/>
      </xdr:nvCxnSpPr>
      <xdr:spPr>
        <a:xfrm flipV="1">
          <a:off x="3738562" y="1757363"/>
          <a:ext cx="800101" cy="174307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12</xdr:row>
      <xdr:rowOff>19050</xdr:rowOff>
    </xdr:from>
    <xdr:to>
      <xdr:col>4</xdr:col>
      <xdr:colOff>357187</xdr:colOff>
      <xdr:row>18</xdr:row>
      <xdr:rowOff>147637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CxnSpPr/>
      </xdr:nvCxnSpPr>
      <xdr:spPr>
        <a:xfrm flipH="1" flipV="1">
          <a:off x="3243263" y="2528888"/>
          <a:ext cx="1443037" cy="1100137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B2" sqref="B2"/>
    </sheetView>
  </sheetViews>
  <sheetFormatPr defaultRowHeight="12.75" x14ac:dyDescent="0.2"/>
  <cols>
    <col min="1" max="1" width="16.140625" bestFit="1" customWidth="1"/>
    <col min="2" max="2" width="80" bestFit="1" customWidth="1"/>
  </cols>
  <sheetData>
    <row r="1" spans="1:2" x14ac:dyDescent="0.2">
      <c r="A1" s="67" t="s">
        <v>130</v>
      </c>
      <c r="B1" s="67"/>
    </row>
    <row r="2" spans="1:2" x14ac:dyDescent="0.2">
      <c r="A2" s="66" t="s">
        <v>100</v>
      </c>
      <c r="B2" s="66" t="s">
        <v>129</v>
      </c>
    </row>
    <row r="3" spans="1:2" x14ac:dyDescent="0.2">
      <c r="A3" s="62" t="s">
        <v>99</v>
      </c>
      <c r="B3" t="str">
        <f ca="1">INDIRECT(ADDRESS(1,1,1,1,A3))</f>
        <v>LEVERAGE AMPLIFIES RETURNS
In these examples: good outcomes become great with a loan</v>
      </c>
    </row>
    <row r="4" spans="1:2" x14ac:dyDescent="0.2">
      <c r="A4" s="62" t="s">
        <v>101</v>
      </c>
      <c r="B4" t="str">
        <f t="shared" ref="B4:B21" ca="1" si="0">INDIRECT(ADDRESS(1,1,1,1,A4))</f>
        <v>LEVERAGE AMPLIFIES RETURNS
In this example: bad outcomes become worse with a loan</v>
      </c>
    </row>
    <row r="5" spans="1:2" x14ac:dyDescent="0.2">
      <c r="A5" s="62" t="s">
        <v>102</v>
      </c>
      <c r="B5" t="str">
        <f t="shared" ca="1" si="0"/>
        <v>AMORTIZATION TABLE:  INTEREST-ONLY LOAN</v>
      </c>
    </row>
    <row r="6" spans="1:2" x14ac:dyDescent="0.2">
      <c r="A6" s="62" t="s">
        <v>103</v>
      </c>
      <c r="B6" t="str">
        <f t="shared" ca="1" si="0"/>
        <v>AMORTIZATION TABLE:  EQUAL AMORTIZATION TERM LOAN</v>
      </c>
    </row>
    <row r="7" spans="1:2" x14ac:dyDescent="0.2">
      <c r="A7" s="62" t="s">
        <v>114</v>
      </c>
      <c r="B7" t="str">
        <f t="shared" ca="1" si="0"/>
        <v>AMORTIZATION TABLE:   MORTGAGE (EQUAL PAYMENTS)</v>
      </c>
    </row>
    <row r="8" spans="1:2" x14ac:dyDescent="0.2">
      <c r="A8" s="62" t="s">
        <v>115</v>
      </c>
      <c r="B8" t="str">
        <f t="shared" ca="1" si="0"/>
        <v>AMORTIZATION TABLE:   MORTGAGE USING IPMT AND PPMT</v>
      </c>
    </row>
    <row r="9" spans="1:2" x14ac:dyDescent="0.2">
      <c r="A9" s="62" t="s">
        <v>116</v>
      </c>
      <c r="B9" t="str">
        <f t="shared" ca="1" si="0"/>
        <v>AMORTIZATION TABLE:   REMAINING LOAN BALANCE
= Present value of future loan payments at the loan rate
For a term loan, use either Excel's NPV or PV functions</v>
      </c>
    </row>
    <row r="10" spans="1:2" x14ac:dyDescent="0.2">
      <c r="A10" s="62" t="s">
        <v>117</v>
      </c>
      <c r="B10" t="str">
        <f t="shared" ca="1" si="0"/>
        <v>COMPUTING THE MORTGAGE PAYMENTS AND BALANCE IN A GIVEN PERIOD t</v>
      </c>
    </row>
    <row r="11" spans="1:2" x14ac:dyDescent="0.2">
      <c r="A11" s="62" t="s">
        <v>118</v>
      </c>
      <c r="B11" t="str">
        <f t="shared" ca="1" si="0"/>
        <v>AMORTIZATION TABLE:  BALLOON LOAN</v>
      </c>
    </row>
    <row r="12" spans="1:2" x14ac:dyDescent="0.2">
      <c r="A12" s="62" t="s">
        <v>119</v>
      </c>
      <c r="B12" t="str">
        <f t="shared" ca="1" si="0"/>
        <v>AMORTIZATION TABLE:  BALLOON LOAN
Some or all of the principal repayments are negative</v>
      </c>
    </row>
    <row r="13" spans="1:2" x14ac:dyDescent="0.2">
      <c r="A13" s="62" t="s">
        <v>120</v>
      </c>
      <c r="B13" t="str">
        <f t="shared" ca="1" si="0"/>
        <v>AMORTIZATION TABLE:  BULLET LOAN
Payments in years 1-9 are zero</v>
      </c>
    </row>
    <row r="14" spans="1:2" x14ac:dyDescent="0.2">
      <c r="A14" s="62" t="s">
        <v>121</v>
      </c>
      <c r="B14" t="str">
        <f t="shared" ca="1" si="0"/>
        <v>AMORTIZATION TABLE:  INTEREST-ONLY LOAN</v>
      </c>
    </row>
    <row r="15" spans="1:2" x14ac:dyDescent="0.2">
      <c r="A15" s="62" t="s">
        <v>122</v>
      </c>
      <c r="B15" t="str">
        <f t="shared" ca="1" si="0"/>
        <v>AMORTIZATION TABLE:  INTEREST-ONLY LOAN
Market Value vs Contractual Value, end of year 2</v>
      </c>
    </row>
    <row r="16" spans="1:2" x14ac:dyDescent="0.2">
      <c r="A16" s="62" t="s">
        <v>123</v>
      </c>
      <c r="B16" t="str">
        <f t="shared" ca="1" si="0"/>
        <v>REFINANCING THE LOAN</v>
      </c>
    </row>
    <row r="17" spans="1:2" x14ac:dyDescent="0.2">
      <c r="A17" s="62" t="s">
        <v>124</v>
      </c>
      <c r="B17" t="str">
        <f t="shared" ca="1" si="0"/>
        <v>AMORTIZATION TABLE:   TERM LOAN (EQUAL PAYMENTS)</v>
      </c>
    </row>
    <row r="18" spans="1:2" x14ac:dyDescent="0.2">
      <c r="A18" s="62" t="s">
        <v>125</v>
      </c>
      <c r="B18" t="str">
        <f t="shared" ca="1" si="0"/>
        <v>REFINANCING THE TERM LOAN AT THE END OF YEAR 2</v>
      </c>
    </row>
    <row r="19" spans="1:2" x14ac:dyDescent="0.2">
      <c r="A19" s="62" t="s">
        <v>126</v>
      </c>
      <c r="B19" t="str">
        <f t="shared" ca="1" si="0"/>
        <v>AMORTIZATION TABLE:  BALLOON LOAN</v>
      </c>
    </row>
    <row r="20" spans="1:2" x14ac:dyDescent="0.2">
      <c r="A20" s="62" t="s">
        <v>127</v>
      </c>
      <c r="B20" t="str">
        <f t="shared" ca="1" si="0"/>
        <v>REFINANCING THE BALLOON LOAN
End of year 2</v>
      </c>
    </row>
    <row r="21" spans="1:2" x14ac:dyDescent="0.2">
      <c r="A21" s="62" t="s">
        <v>128</v>
      </c>
      <c r="B21" t="str">
        <f t="shared" ca="1" si="0"/>
        <v>REFINANCING THE BALLOON LOAN
End of year 2, refinancing costs:  $10,000</v>
      </c>
    </row>
  </sheetData>
  <mergeCells count="1">
    <mergeCell ref="A1:B1"/>
  </mergeCells>
  <hyperlinks>
    <hyperlink ref="A3" location="'Pages 109-110'!A1" display="'Pages 109-110'!A1"/>
    <hyperlink ref="A4" location="'Pages 111'!A1" display="'Pages 111'!A1"/>
    <hyperlink ref="A5" location="'Page 113'!A1" display="'Page 113'!A1"/>
    <hyperlink ref="A6" location="'Page 114'!A1" display="'Page 114'!A1"/>
    <hyperlink ref="A7" location="'Page 116'!A1" display="'Page 116'!A1"/>
    <hyperlink ref="A8" location="'Page 117'!A1" display="'Page 117'!A1"/>
    <hyperlink ref="A9" location="'Page 118'!A1" display="'Page 118'!A1"/>
    <hyperlink ref="A10" location="'Page 118 bottom'!A1" display="'Page 118 bottom'!A1"/>
    <hyperlink ref="A11" location="'Page 119'!A1" display="'Page 119'!A1"/>
    <hyperlink ref="A12" location="'Page 120'!A1" display="'Page 120'!A1"/>
    <hyperlink ref="A13" location="'Page 121'!A1" display="'Page 121'!A1"/>
    <hyperlink ref="A14" location="'Page 122'!A1" display="'Page 122'!A1"/>
    <hyperlink ref="A15" location="'Page 123'!A1" display="'Page 123'!A1"/>
    <hyperlink ref="A16" location="'Page 124'!A1" display="'Page 124'!A1"/>
    <hyperlink ref="A17" location="'Page 125'!A1" display="'Page 125'!A1"/>
    <hyperlink ref="A18" location="'Page 127'!A1" display="'Page 127'!A1"/>
    <hyperlink ref="A19" location="'Page 128'!A1" display="'Page 128'!A1"/>
    <hyperlink ref="A20" location="'Pages 129-130'!A1" display="'Pages 129-130'!A1"/>
    <hyperlink ref="A21" location="'Pages 131-132'!A1" display="'Pages 131-132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3"/>
  <sheetViews>
    <sheetView zoomScaleNormal="100" workbookViewId="0">
      <selection sqref="A1:D1"/>
    </sheetView>
  </sheetViews>
  <sheetFormatPr defaultRowHeight="12.75" outlineLevelRow="1" x14ac:dyDescent="0.2"/>
  <cols>
    <col min="1" max="1" width="21.5703125" customWidth="1"/>
    <col min="2" max="2" width="35.42578125" bestFit="1" customWidth="1"/>
    <col min="3" max="3" width="12.28515625" customWidth="1"/>
    <col min="4" max="4" width="17" bestFit="1" customWidth="1"/>
  </cols>
  <sheetData>
    <row r="1" spans="1:5" ht="34.9" customHeight="1" x14ac:dyDescent="0.2">
      <c r="A1" s="68" t="s">
        <v>97</v>
      </c>
      <c r="B1" s="69"/>
      <c r="C1" s="69"/>
      <c r="D1" s="69"/>
    </row>
    <row r="2" spans="1:5" s="5" customFormat="1" outlineLevel="1" x14ac:dyDescent="0.2">
      <c r="A2" s="10" t="s">
        <v>19</v>
      </c>
      <c r="B2" s="10" t="s">
        <v>2</v>
      </c>
      <c r="C2" s="10" t="s">
        <v>3</v>
      </c>
      <c r="D2" s="20"/>
      <c r="E2" s="6"/>
    </row>
    <row r="3" spans="1:5" outlineLevel="1" x14ac:dyDescent="0.2">
      <c r="A3" s="3" t="s">
        <v>1</v>
      </c>
      <c r="B3" s="16" t="s">
        <v>4</v>
      </c>
      <c r="C3" s="14">
        <v>-100</v>
      </c>
      <c r="D3" s="16"/>
    </row>
    <row r="4" spans="1:5" outlineLevel="1" x14ac:dyDescent="0.2">
      <c r="A4" s="8" t="s">
        <v>0</v>
      </c>
      <c r="B4" s="21" t="s">
        <v>5</v>
      </c>
      <c r="C4" s="19">
        <v>110</v>
      </c>
      <c r="D4" s="16"/>
    </row>
    <row r="5" spans="1:5" outlineLevel="1" x14ac:dyDescent="0.2">
      <c r="B5" t="s">
        <v>10</v>
      </c>
      <c r="C5" s="15">
        <f>C4</f>
        <v>110</v>
      </c>
      <c r="D5" s="13" t="e">
        <f ca="1">getformula(C5)</f>
        <v>#NAME?</v>
      </c>
    </row>
    <row r="6" spans="1:5" outlineLevel="1" x14ac:dyDescent="0.2">
      <c r="B6" s="22" t="s">
        <v>22</v>
      </c>
      <c r="C6" s="23">
        <f>C5/-C3-1</f>
        <v>0.10000000000000009</v>
      </c>
      <c r="D6" s="13" t="e">
        <f ca="1">getformula(C6)</f>
        <v>#NAME?</v>
      </c>
    </row>
    <row r="7" spans="1:5" outlineLevel="1" x14ac:dyDescent="0.2">
      <c r="D7" s="13"/>
    </row>
    <row r="8" spans="1:5" x14ac:dyDescent="0.2">
      <c r="A8" s="10" t="s">
        <v>21</v>
      </c>
      <c r="B8" s="10" t="s">
        <v>2</v>
      </c>
      <c r="C8" s="10" t="s">
        <v>3</v>
      </c>
      <c r="D8" s="20"/>
    </row>
    <row r="9" spans="1:5" x14ac:dyDescent="0.2">
      <c r="A9" s="3" t="s">
        <v>1</v>
      </c>
      <c r="B9" s="16" t="s">
        <v>8</v>
      </c>
      <c r="C9" s="14">
        <v>-100</v>
      </c>
      <c r="D9" s="16"/>
    </row>
    <row r="10" spans="1:5" x14ac:dyDescent="0.2">
      <c r="A10" s="3"/>
      <c r="B10" s="17" t="s">
        <v>98</v>
      </c>
      <c r="C10" s="14">
        <v>60</v>
      </c>
      <c r="D10" s="16"/>
    </row>
    <row r="11" spans="1:5" x14ac:dyDescent="0.2">
      <c r="A11" s="3"/>
      <c r="B11" s="17" t="s">
        <v>20</v>
      </c>
      <c r="C11" s="14">
        <f>C9+C10</f>
        <v>-40</v>
      </c>
      <c r="D11" s="16" t="e">
        <f ca="1">getformula(C11)</f>
        <v>#NAME?</v>
      </c>
    </row>
    <row r="12" spans="1:5" x14ac:dyDescent="0.2">
      <c r="A12" s="8" t="s">
        <v>0</v>
      </c>
      <c r="B12" s="21" t="s">
        <v>5</v>
      </c>
      <c r="C12" s="19">
        <v>110</v>
      </c>
      <c r="D12" s="16"/>
    </row>
    <row r="13" spans="1:5" x14ac:dyDescent="0.2">
      <c r="A13" s="8"/>
      <c r="B13" s="18" t="s">
        <v>7</v>
      </c>
      <c r="C13" s="19">
        <f>-C10*(1+5%)</f>
        <v>-63</v>
      </c>
      <c r="D13" s="13" t="e">
        <f ca="1">getformula(C13)</f>
        <v>#NAME?</v>
      </c>
    </row>
    <row r="14" spans="1:5" x14ac:dyDescent="0.2">
      <c r="B14" t="s">
        <v>10</v>
      </c>
      <c r="C14" s="15">
        <f>SUM(C12:C13)</f>
        <v>47</v>
      </c>
      <c r="D14" s="13" t="e">
        <f ca="1">getformula(C14)</f>
        <v>#NAME?</v>
      </c>
    </row>
    <row r="15" spans="1:5" x14ac:dyDescent="0.2">
      <c r="B15" s="22" t="s">
        <v>22</v>
      </c>
      <c r="C15" s="23">
        <f>C14/-C11-1</f>
        <v>0.17500000000000004</v>
      </c>
      <c r="D15" s="13" t="e">
        <f ca="1">getformula(C15)</f>
        <v>#NAME?</v>
      </c>
    </row>
    <row r="17" spans="1:4" x14ac:dyDescent="0.2">
      <c r="A17" s="10" t="s">
        <v>23</v>
      </c>
      <c r="B17" s="10" t="s">
        <v>2</v>
      </c>
      <c r="C17" s="10" t="s">
        <v>3</v>
      </c>
      <c r="D17" s="6"/>
    </row>
    <row r="18" spans="1:4" x14ac:dyDescent="0.2">
      <c r="A18" s="3" t="s">
        <v>1</v>
      </c>
      <c r="B18" s="16" t="s">
        <v>8</v>
      </c>
      <c r="C18" s="14">
        <v>-100</v>
      </c>
      <c r="D18" s="4"/>
    </row>
    <row r="19" spans="1:4" x14ac:dyDescent="0.2">
      <c r="A19" s="3"/>
      <c r="B19" s="16" t="s">
        <v>9</v>
      </c>
      <c r="C19" s="14">
        <v>900</v>
      </c>
      <c r="D19" s="4"/>
    </row>
    <row r="20" spans="1:4" x14ac:dyDescent="0.2">
      <c r="A20" s="8" t="s">
        <v>0</v>
      </c>
      <c r="B20" s="18" t="s">
        <v>6</v>
      </c>
      <c r="C20" s="19">
        <v>1100</v>
      </c>
      <c r="D20" s="4"/>
    </row>
    <row r="21" spans="1:4" x14ac:dyDescent="0.2">
      <c r="A21" s="8"/>
      <c r="B21" s="18" t="s">
        <v>7</v>
      </c>
      <c r="C21" s="19">
        <f>-C19*(1+5%)</f>
        <v>-945</v>
      </c>
      <c r="D21" t="e">
        <f ca="1">getformula(C21)</f>
        <v>#NAME?</v>
      </c>
    </row>
    <row r="22" spans="1:4" x14ac:dyDescent="0.2">
      <c r="B22" t="s">
        <v>10</v>
      </c>
      <c r="C22" s="15">
        <f>SUM(C20:C21)</f>
        <v>155</v>
      </c>
      <c r="D22" t="e">
        <f ca="1">getformula(C22)</f>
        <v>#NAME?</v>
      </c>
    </row>
    <row r="23" spans="1:4" x14ac:dyDescent="0.2">
      <c r="B23" s="23" t="s">
        <v>11</v>
      </c>
      <c r="C23" s="23">
        <f>C22/-C18-1</f>
        <v>0.55000000000000004</v>
      </c>
      <c r="D23" t="e">
        <f ca="1">getformula(C23)</f>
        <v>#NAME?</v>
      </c>
    </row>
  </sheetData>
  <mergeCells count="1">
    <mergeCell ref="A1:D1"/>
  </mergeCells>
  <phoneticPr fontId="2" type="noConversion"/>
  <printOptions headings="1" gridLines="1"/>
  <pageMargins left="0.74803149606299213" right="0.74803149606299213" top="0.98425196850393704" bottom="0.98425196850393704" header="0.51181102362204722" footer="0.51181102362204722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3"/>
  <sheetViews>
    <sheetView zoomScaleNormal="100" workbookViewId="0">
      <selection activeCell="A23" sqref="A1:D23"/>
    </sheetView>
  </sheetViews>
  <sheetFormatPr defaultRowHeight="12.75" outlineLevelRow="1" x14ac:dyDescent="0.2"/>
  <cols>
    <col min="1" max="1" width="21.5703125" customWidth="1"/>
    <col min="2" max="2" width="35.42578125" bestFit="1" customWidth="1"/>
    <col min="3" max="3" width="12.28515625" customWidth="1"/>
    <col min="4" max="4" width="17.7109375" bestFit="1" customWidth="1"/>
  </cols>
  <sheetData>
    <row r="1" spans="1:5" ht="35.25" customHeight="1" x14ac:dyDescent="0.2">
      <c r="A1" s="68" t="s">
        <v>24</v>
      </c>
      <c r="B1" s="69"/>
      <c r="C1" s="69"/>
      <c r="D1" s="69"/>
    </row>
    <row r="2" spans="1:5" s="5" customFormat="1" outlineLevel="1" x14ac:dyDescent="0.2">
      <c r="A2" s="10" t="s">
        <v>19</v>
      </c>
      <c r="B2" s="10" t="s">
        <v>2</v>
      </c>
      <c r="C2" s="10" t="s">
        <v>3</v>
      </c>
      <c r="D2" s="20"/>
      <c r="E2" s="6"/>
    </row>
    <row r="3" spans="1:5" outlineLevel="1" x14ac:dyDescent="0.2">
      <c r="A3" s="3" t="s">
        <v>1</v>
      </c>
      <c r="B3" s="16" t="s">
        <v>4</v>
      </c>
      <c r="C3" s="14">
        <v>-100</v>
      </c>
      <c r="D3" s="16"/>
    </row>
    <row r="4" spans="1:5" outlineLevel="1" x14ac:dyDescent="0.2">
      <c r="A4" s="8" t="s">
        <v>0</v>
      </c>
      <c r="B4" s="21" t="s">
        <v>5</v>
      </c>
      <c r="C4" s="19">
        <v>90</v>
      </c>
      <c r="D4" s="16"/>
    </row>
    <row r="5" spans="1:5" outlineLevel="1" x14ac:dyDescent="0.2">
      <c r="B5" t="s">
        <v>10</v>
      </c>
      <c r="C5" s="15">
        <f>C4</f>
        <v>90</v>
      </c>
      <c r="D5" s="13" t="e">
        <f ca="1">getformula(C5)</f>
        <v>#NAME?</v>
      </c>
    </row>
    <row r="6" spans="1:5" outlineLevel="1" x14ac:dyDescent="0.2">
      <c r="B6" s="22" t="s">
        <v>22</v>
      </c>
      <c r="C6" s="23">
        <f>C5/-C3-1</f>
        <v>-9.9999999999999978E-2</v>
      </c>
      <c r="D6" s="13" t="e">
        <f ca="1">getformula(C6)</f>
        <v>#NAME?</v>
      </c>
    </row>
    <row r="7" spans="1:5" outlineLevel="1" x14ac:dyDescent="0.2">
      <c r="D7" s="13"/>
    </row>
    <row r="8" spans="1:5" x14ac:dyDescent="0.2">
      <c r="A8" s="10" t="s">
        <v>21</v>
      </c>
      <c r="B8" s="10" t="s">
        <v>2</v>
      </c>
      <c r="C8" s="10" t="s">
        <v>3</v>
      </c>
      <c r="D8" s="20"/>
    </row>
    <row r="9" spans="1:5" x14ac:dyDescent="0.2">
      <c r="A9" s="3" t="s">
        <v>1</v>
      </c>
      <c r="B9" s="16" t="s">
        <v>8</v>
      </c>
      <c r="C9" s="14">
        <v>-100</v>
      </c>
      <c r="D9" s="16"/>
    </row>
    <row r="10" spans="1:5" x14ac:dyDescent="0.2">
      <c r="A10" s="3"/>
      <c r="B10" s="17" t="s">
        <v>98</v>
      </c>
      <c r="C10" s="14">
        <v>60</v>
      </c>
      <c r="D10" s="16"/>
    </row>
    <row r="11" spans="1:5" x14ac:dyDescent="0.2">
      <c r="A11" s="3"/>
      <c r="B11" s="17" t="s">
        <v>20</v>
      </c>
      <c r="C11" s="14">
        <f>C9+C10</f>
        <v>-40</v>
      </c>
      <c r="D11" s="16" t="e">
        <f ca="1">getformula(C11)</f>
        <v>#NAME?</v>
      </c>
    </row>
    <row r="12" spans="1:5" x14ac:dyDescent="0.2">
      <c r="A12" s="8" t="s">
        <v>0</v>
      </c>
      <c r="B12" s="21" t="s">
        <v>5</v>
      </c>
      <c r="C12" s="19">
        <f>C5</f>
        <v>90</v>
      </c>
      <c r="D12" s="16"/>
    </row>
    <row r="13" spans="1:5" x14ac:dyDescent="0.2">
      <c r="A13" s="8"/>
      <c r="B13" s="18" t="s">
        <v>7</v>
      </c>
      <c r="C13" s="19">
        <f>-C10*(1+5%)</f>
        <v>-63</v>
      </c>
      <c r="D13" s="13" t="e">
        <f ca="1">getformula(C13)</f>
        <v>#NAME?</v>
      </c>
    </row>
    <row r="14" spans="1:5" x14ac:dyDescent="0.2">
      <c r="B14" t="s">
        <v>10</v>
      </c>
      <c r="C14" s="15">
        <f>SUM(C12:C13)</f>
        <v>27</v>
      </c>
      <c r="D14" s="13" t="e">
        <f ca="1">getformula(C14)</f>
        <v>#NAME?</v>
      </c>
    </row>
    <row r="15" spans="1:5" x14ac:dyDescent="0.2">
      <c r="B15" s="22" t="s">
        <v>22</v>
      </c>
      <c r="C15" s="23">
        <f>C14/-C11-1</f>
        <v>-0.32499999999999996</v>
      </c>
      <c r="D15" s="13" t="e">
        <f ca="1">getformula(C15)</f>
        <v>#NAME?</v>
      </c>
    </row>
    <row r="17" spans="1:4" x14ac:dyDescent="0.2">
      <c r="A17" s="10" t="s">
        <v>23</v>
      </c>
      <c r="B17" s="10" t="s">
        <v>2</v>
      </c>
      <c r="C17" s="10" t="s">
        <v>3</v>
      </c>
      <c r="D17" s="6"/>
    </row>
    <row r="18" spans="1:4" x14ac:dyDescent="0.2">
      <c r="A18" s="3" t="s">
        <v>1</v>
      </c>
      <c r="B18" s="16" t="s">
        <v>8</v>
      </c>
      <c r="C18" s="14">
        <v>-100</v>
      </c>
      <c r="D18" s="4"/>
    </row>
    <row r="19" spans="1:4" x14ac:dyDescent="0.2">
      <c r="A19" s="3"/>
      <c r="B19" s="16" t="s">
        <v>9</v>
      </c>
      <c r="C19" s="14">
        <v>900</v>
      </c>
      <c r="D19" s="4"/>
    </row>
    <row r="20" spans="1:4" x14ac:dyDescent="0.2">
      <c r="A20" s="8" t="s">
        <v>0</v>
      </c>
      <c r="B20" s="18" t="s">
        <v>6</v>
      </c>
      <c r="C20" s="19">
        <f>10*C4</f>
        <v>900</v>
      </c>
      <c r="D20" s="4"/>
    </row>
    <row r="21" spans="1:4" x14ac:dyDescent="0.2">
      <c r="A21" s="8"/>
      <c r="B21" s="18" t="s">
        <v>7</v>
      </c>
      <c r="C21" s="19">
        <f>-C19*(1+5%)</f>
        <v>-945</v>
      </c>
      <c r="D21" t="e">
        <f ca="1">getformula(C21)</f>
        <v>#NAME?</v>
      </c>
    </row>
    <row r="22" spans="1:4" x14ac:dyDescent="0.2">
      <c r="B22" t="s">
        <v>10</v>
      </c>
      <c r="C22" s="15">
        <f>SUM(C20:C21)</f>
        <v>-45</v>
      </c>
      <c r="D22" t="e">
        <f ca="1">getformula(C22)</f>
        <v>#NAME?</v>
      </c>
    </row>
    <row r="23" spans="1:4" x14ac:dyDescent="0.2">
      <c r="B23" s="24" t="s">
        <v>11</v>
      </c>
      <c r="C23" s="23">
        <f>C22/-C18-1</f>
        <v>-1.45</v>
      </c>
      <c r="D23" t="e">
        <f ca="1">getformula(C23)</f>
        <v>#NAME?</v>
      </c>
    </row>
  </sheetData>
  <mergeCells count="1">
    <mergeCell ref="A1:D1"/>
  </mergeCells>
  <printOptions headings="1" gridLines="1"/>
  <pageMargins left="0.74803149606299213" right="0.74803149606299213" top="0.98425196850393704" bottom="0.98425196850393704" header="0.51181102362204722" footer="0.51181102362204722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28"/>
  <sheetViews>
    <sheetView workbookViewId="0">
      <selection activeCell="C13" sqref="C13"/>
    </sheetView>
  </sheetViews>
  <sheetFormatPr defaultRowHeight="12.75" x14ac:dyDescent="0.2"/>
  <cols>
    <col min="1" max="1" width="26" bestFit="1" customWidth="1"/>
    <col min="2" max="2" width="16.42578125" customWidth="1"/>
    <col min="3" max="3" width="11.28515625" bestFit="1" customWidth="1"/>
    <col min="4" max="4" width="11.7109375" customWidth="1"/>
    <col min="5" max="5" width="11.7109375" bestFit="1" customWidth="1"/>
    <col min="6" max="6" width="20.28515625" customWidth="1"/>
    <col min="7" max="7" width="12" bestFit="1" customWidth="1"/>
  </cols>
  <sheetData>
    <row r="1" spans="1:9" ht="18" x14ac:dyDescent="0.25">
      <c r="A1" s="70" t="s">
        <v>28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9">
        <v>100000</v>
      </c>
    </row>
    <row r="3" spans="1:9" x14ac:dyDescent="0.2">
      <c r="A3" s="25" t="s">
        <v>25</v>
      </c>
      <c r="B3" s="1">
        <v>0.08</v>
      </c>
    </row>
    <row r="4" spans="1:9" x14ac:dyDescent="0.2">
      <c r="A4" t="s">
        <v>12</v>
      </c>
      <c r="B4">
        <v>1</v>
      </c>
    </row>
    <row r="5" spans="1:9" x14ac:dyDescent="0.2">
      <c r="A5" t="s">
        <v>13</v>
      </c>
      <c r="B5">
        <v>10</v>
      </c>
    </row>
    <row r="7" spans="1:9" s="26" customFormat="1" ht="51" x14ac:dyDescent="0.2">
      <c r="A7" s="10" t="s">
        <v>15</v>
      </c>
      <c r="B7" s="27" t="s">
        <v>26</v>
      </c>
      <c r="C7" s="27" t="s">
        <v>29</v>
      </c>
      <c r="D7" s="27" t="s">
        <v>27</v>
      </c>
      <c r="E7" s="27" t="s">
        <v>30</v>
      </c>
      <c r="F7" s="27" t="s">
        <v>57</v>
      </c>
      <c r="G7" s="10"/>
      <c r="H7" s="10"/>
      <c r="I7" s="10"/>
    </row>
    <row r="8" spans="1:9" x14ac:dyDescent="0.2">
      <c r="A8" s="2">
        <v>1</v>
      </c>
      <c r="B8" s="15">
        <f>B2</f>
        <v>100000</v>
      </c>
      <c r="C8" s="15">
        <f>$B$3*B8</f>
        <v>8000</v>
      </c>
      <c r="D8" s="15">
        <v>0</v>
      </c>
      <c r="E8" s="15">
        <f>C8+D8</f>
        <v>8000</v>
      </c>
      <c r="F8" s="15">
        <f>B8-D8</f>
        <v>100000</v>
      </c>
      <c r="G8" t="e">
        <f ca="1">getformula(F8)</f>
        <v>#NAME?</v>
      </c>
    </row>
    <row r="9" spans="1:9" x14ac:dyDescent="0.2">
      <c r="A9" s="2">
        <v>2</v>
      </c>
      <c r="B9" s="15">
        <f>F8</f>
        <v>100000</v>
      </c>
      <c r="C9" s="15">
        <f t="shared" ref="C9:C17" si="0">$B$3*B9</f>
        <v>8000</v>
      </c>
      <c r="D9" s="15">
        <v>0</v>
      </c>
      <c r="E9" s="15">
        <f t="shared" ref="E9:E17" si="1">C9+D9</f>
        <v>8000</v>
      </c>
      <c r="F9" s="15">
        <f t="shared" ref="F9" si="2">B9-D9</f>
        <v>100000</v>
      </c>
    </row>
    <row r="10" spans="1:9" x14ac:dyDescent="0.2">
      <c r="A10" s="2">
        <v>3</v>
      </c>
      <c r="B10" s="15">
        <f t="shared" ref="B10:B17" si="3">F9</f>
        <v>100000</v>
      </c>
      <c r="C10" s="15">
        <f t="shared" si="0"/>
        <v>8000</v>
      </c>
      <c r="D10" s="15">
        <v>0</v>
      </c>
      <c r="E10" s="15">
        <f t="shared" si="1"/>
        <v>8000</v>
      </c>
      <c r="F10" s="15">
        <f t="shared" ref="F10:F17" si="4">B10-D10</f>
        <v>100000</v>
      </c>
    </row>
    <row r="11" spans="1:9" x14ac:dyDescent="0.2">
      <c r="A11" s="2">
        <v>4</v>
      </c>
      <c r="B11" s="15">
        <f t="shared" si="3"/>
        <v>100000</v>
      </c>
      <c r="C11" s="15">
        <f t="shared" si="0"/>
        <v>8000</v>
      </c>
      <c r="D11" s="15">
        <v>0</v>
      </c>
      <c r="E11" s="15">
        <f t="shared" si="1"/>
        <v>8000</v>
      </c>
      <c r="F11" s="15">
        <f t="shared" si="4"/>
        <v>100000</v>
      </c>
    </row>
    <row r="12" spans="1:9" x14ac:dyDescent="0.2">
      <c r="A12" s="2">
        <v>5</v>
      </c>
      <c r="B12" s="15">
        <f t="shared" si="3"/>
        <v>100000</v>
      </c>
      <c r="C12" s="15">
        <f t="shared" si="0"/>
        <v>8000</v>
      </c>
      <c r="D12" s="15">
        <v>0</v>
      </c>
      <c r="E12" s="15">
        <f t="shared" si="1"/>
        <v>8000</v>
      </c>
      <c r="F12" s="15">
        <f t="shared" si="4"/>
        <v>100000</v>
      </c>
    </row>
    <row r="13" spans="1:9" x14ac:dyDescent="0.2">
      <c r="A13" s="2">
        <v>6</v>
      </c>
      <c r="B13" s="15">
        <f t="shared" si="3"/>
        <v>100000</v>
      </c>
      <c r="C13" s="15">
        <f t="shared" si="0"/>
        <v>8000</v>
      </c>
      <c r="D13" s="15">
        <v>0</v>
      </c>
      <c r="E13" s="15">
        <f t="shared" si="1"/>
        <v>8000</v>
      </c>
      <c r="F13" s="15">
        <f t="shared" si="4"/>
        <v>100000</v>
      </c>
    </row>
    <row r="14" spans="1:9" x14ac:dyDescent="0.2">
      <c r="A14" s="2">
        <v>7</v>
      </c>
      <c r="B14" s="15">
        <f t="shared" si="3"/>
        <v>100000</v>
      </c>
      <c r="C14" s="15">
        <f t="shared" si="0"/>
        <v>8000</v>
      </c>
      <c r="D14" s="15">
        <v>0</v>
      </c>
      <c r="E14" s="15">
        <f t="shared" si="1"/>
        <v>8000</v>
      </c>
      <c r="F14" s="15">
        <f t="shared" si="4"/>
        <v>100000</v>
      </c>
    </row>
    <row r="15" spans="1:9" x14ac:dyDescent="0.2">
      <c r="A15" s="2">
        <v>8</v>
      </c>
      <c r="B15" s="15">
        <f t="shared" si="3"/>
        <v>100000</v>
      </c>
      <c r="C15" s="15">
        <f t="shared" si="0"/>
        <v>8000</v>
      </c>
      <c r="D15" s="15">
        <v>0</v>
      </c>
      <c r="E15" s="15">
        <f t="shared" si="1"/>
        <v>8000</v>
      </c>
      <c r="F15" s="15">
        <f t="shared" si="4"/>
        <v>100000</v>
      </c>
    </row>
    <row r="16" spans="1:9" x14ac:dyDescent="0.2">
      <c r="A16" s="2">
        <v>9</v>
      </c>
      <c r="B16" s="15">
        <f t="shared" si="3"/>
        <v>100000</v>
      </c>
      <c r="C16" s="15">
        <f t="shared" si="0"/>
        <v>8000</v>
      </c>
      <c r="D16" s="15">
        <v>0</v>
      </c>
      <c r="E16" s="15">
        <f t="shared" si="1"/>
        <v>8000</v>
      </c>
      <c r="F16" s="15">
        <f t="shared" si="4"/>
        <v>100000</v>
      </c>
    </row>
    <row r="17" spans="1:6" x14ac:dyDescent="0.2">
      <c r="A17" s="2">
        <v>10</v>
      </c>
      <c r="B17" s="15">
        <f t="shared" si="3"/>
        <v>100000</v>
      </c>
      <c r="C17" s="15">
        <f t="shared" si="0"/>
        <v>8000</v>
      </c>
      <c r="D17" s="15">
        <f>B17</f>
        <v>100000</v>
      </c>
      <c r="E17" s="15">
        <f t="shared" si="1"/>
        <v>108000</v>
      </c>
      <c r="F17" s="15">
        <f t="shared" si="4"/>
        <v>0</v>
      </c>
    </row>
    <row r="18" spans="1:6" ht="13.5" thickBot="1" x14ac:dyDescent="0.25">
      <c r="A18" s="2"/>
      <c r="B18" s="7"/>
      <c r="C18" s="7"/>
      <c r="D18" s="7"/>
      <c r="E18" s="7"/>
      <c r="F18" s="7"/>
    </row>
    <row r="19" spans="1:6" s="2" customFormat="1" ht="14.25" thickTop="1" thickBot="1" x14ac:dyDescent="0.25">
      <c r="A19" s="29" t="e">
        <f ca="1">GGETFORMULA(B8)</f>
        <v>#NAME?</v>
      </c>
      <c r="B19" s="28"/>
      <c r="C19" s="28"/>
      <c r="D19" s="30" t="e">
        <f ca="1">GGETFORMULA(C8)</f>
        <v>#NAME?</v>
      </c>
      <c r="E19" s="28"/>
      <c r="F19" s="30" t="e">
        <f ca="1">GGETFORMULA(E8)</f>
        <v>#NAME?</v>
      </c>
    </row>
    <row r="20" spans="1:6" ht="13.5" thickTop="1" x14ac:dyDescent="0.2">
      <c r="A20" s="2"/>
    </row>
    <row r="21" spans="1:6" x14ac:dyDescent="0.2">
      <c r="A21" s="2"/>
    </row>
    <row r="22" spans="1:6" x14ac:dyDescent="0.2">
      <c r="A22" s="46" t="s">
        <v>49</v>
      </c>
    </row>
    <row r="23" spans="1:6" x14ac:dyDescent="0.2">
      <c r="A23" s="47" t="s">
        <v>50</v>
      </c>
    </row>
    <row r="24" spans="1:6" x14ac:dyDescent="0.2">
      <c r="A24" s="47" t="s">
        <v>51</v>
      </c>
      <c r="B24" s="11">
        <f>NPV(B3,E11:E17)</f>
        <v>99999.999999999971</v>
      </c>
    </row>
    <row r="25" spans="1:6" x14ac:dyDescent="0.2">
      <c r="A25" s="2"/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</sheetData>
  <mergeCells count="1">
    <mergeCell ref="A1:G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128"/>
  <sheetViews>
    <sheetView workbookViewId="0">
      <selection activeCell="D19" sqref="D19"/>
    </sheetView>
  </sheetViews>
  <sheetFormatPr defaultRowHeight="12.75" x14ac:dyDescent="0.2"/>
  <cols>
    <col min="1" max="1" width="26" bestFit="1" customWidth="1"/>
    <col min="2" max="2" width="15.7109375" bestFit="1" customWidth="1"/>
    <col min="3" max="3" width="11.28515625" bestFit="1" customWidth="1"/>
    <col min="4" max="4" width="15" customWidth="1"/>
    <col min="5" max="5" width="11.7109375" bestFit="1" customWidth="1"/>
    <col min="6" max="6" width="16.5703125" customWidth="1"/>
    <col min="7" max="7" width="12" bestFit="1" customWidth="1"/>
  </cols>
  <sheetData>
    <row r="1" spans="1:9" ht="18" x14ac:dyDescent="0.25">
      <c r="A1" s="70" t="s">
        <v>52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9">
        <v>100000</v>
      </c>
    </row>
    <row r="3" spans="1:9" x14ac:dyDescent="0.2">
      <c r="A3" s="25" t="s">
        <v>25</v>
      </c>
      <c r="B3" s="1">
        <v>0.08</v>
      </c>
    </row>
    <row r="4" spans="1:9" x14ac:dyDescent="0.2">
      <c r="A4" t="s">
        <v>12</v>
      </c>
      <c r="B4">
        <v>1</v>
      </c>
    </row>
    <row r="5" spans="1:9" x14ac:dyDescent="0.2">
      <c r="A5" t="s">
        <v>13</v>
      </c>
      <c r="B5">
        <v>10</v>
      </c>
    </row>
    <row r="7" spans="1:9" s="26" customFormat="1" ht="63.75" x14ac:dyDescent="0.2">
      <c r="A7" s="10" t="s">
        <v>53</v>
      </c>
      <c r="B7" s="27" t="s">
        <v>26</v>
      </c>
      <c r="C7" s="27" t="s">
        <v>29</v>
      </c>
      <c r="D7" s="27" t="s">
        <v>27</v>
      </c>
      <c r="E7" s="27" t="s">
        <v>30</v>
      </c>
      <c r="F7" s="27" t="s">
        <v>57</v>
      </c>
      <c r="G7" s="10"/>
      <c r="H7" s="10"/>
      <c r="I7" s="10"/>
    </row>
    <row r="8" spans="1:9" x14ac:dyDescent="0.2">
      <c r="A8" s="2">
        <v>1</v>
      </c>
      <c r="B8" s="15">
        <f>B2</f>
        <v>100000</v>
      </c>
      <c r="C8" s="15">
        <f>$B$3*B8</f>
        <v>8000</v>
      </c>
      <c r="D8" s="15">
        <f>$B$2/10</f>
        <v>10000</v>
      </c>
      <c r="E8" s="15">
        <f>C8+D8</f>
        <v>18000</v>
      </c>
      <c r="F8" s="15">
        <f>B8-D8</f>
        <v>90000</v>
      </c>
      <c r="G8" t="e">
        <f ca="1">getformula(F8)</f>
        <v>#NAME?</v>
      </c>
    </row>
    <row r="9" spans="1:9" x14ac:dyDescent="0.2">
      <c r="A9" s="2">
        <v>2</v>
      </c>
      <c r="B9" s="15">
        <f>F8</f>
        <v>90000</v>
      </c>
      <c r="C9" s="15">
        <f t="shared" ref="C9:C17" si="0">$B$3*B9</f>
        <v>7200</v>
      </c>
      <c r="D9" s="15">
        <f t="shared" ref="D9:D17" si="1">$B$2/10</f>
        <v>10000</v>
      </c>
      <c r="E9" s="15">
        <f t="shared" ref="E9:E17" si="2">C9+D9</f>
        <v>17200</v>
      </c>
      <c r="F9" s="15">
        <f t="shared" ref="F9:F17" si="3">B9-D9</f>
        <v>80000</v>
      </c>
      <c r="G9" t="e">
        <f t="shared" ref="G9:G10" ca="1" si="4">getformula(F9)</f>
        <v>#NAME?</v>
      </c>
    </row>
    <row r="10" spans="1:9" x14ac:dyDescent="0.2">
      <c r="A10" s="2">
        <v>3</v>
      </c>
      <c r="B10" s="15">
        <f t="shared" ref="B10:B17" si="5">F9</f>
        <v>80000</v>
      </c>
      <c r="C10" s="15">
        <f t="shared" si="0"/>
        <v>6400</v>
      </c>
      <c r="D10" s="15">
        <f t="shared" si="1"/>
        <v>10000</v>
      </c>
      <c r="E10" s="15">
        <f t="shared" si="2"/>
        <v>16400</v>
      </c>
      <c r="F10" s="15">
        <f t="shared" si="3"/>
        <v>70000</v>
      </c>
      <c r="G10" t="e">
        <f t="shared" ca="1" si="4"/>
        <v>#NAME?</v>
      </c>
    </row>
    <row r="11" spans="1:9" x14ac:dyDescent="0.2">
      <c r="A11" s="2">
        <v>4</v>
      </c>
      <c r="B11" s="15">
        <f t="shared" si="5"/>
        <v>70000</v>
      </c>
      <c r="C11" s="15">
        <f t="shared" si="0"/>
        <v>5600</v>
      </c>
      <c r="D11" s="15">
        <f t="shared" si="1"/>
        <v>10000</v>
      </c>
      <c r="E11" s="15">
        <f t="shared" si="2"/>
        <v>15600</v>
      </c>
      <c r="F11" s="15">
        <f t="shared" si="3"/>
        <v>60000</v>
      </c>
    </row>
    <row r="12" spans="1:9" x14ac:dyDescent="0.2">
      <c r="A12" s="2">
        <v>5</v>
      </c>
      <c r="B12" s="15">
        <f t="shared" si="5"/>
        <v>60000</v>
      </c>
      <c r="C12" s="15">
        <f t="shared" si="0"/>
        <v>4800</v>
      </c>
      <c r="D12" s="15">
        <f t="shared" si="1"/>
        <v>10000</v>
      </c>
      <c r="E12" s="15">
        <f t="shared" si="2"/>
        <v>14800</v>
      </c>
      <c r="F12" s="15">
        <f t="shared" si="3"/>
        <v>50000</v>
      </c>
    </row>
    <row r="13" spans="1:9" x14ac:dyDescent="0.2">
      <c r="A13" s="2">
        <v>6</v>
      </c>
      <c r="B13" s="15">
        <f t="shared" si="5"/>
        <v>50000</v>
      </c>
      <c r="C13" s="15">
        <f t="shared" si="0"/>
        <v>4000</v>
      </c>
      <c r="D13" s="15">
        <f t="shared" si="1"/>
        <v>10000</v>
      </c>
      <c r="E13" s="15">
        <f t="shared" si="2"/>
        <v>14000</v>
      </c>
      <c r="F13" s="15">
        <f t="shared" si="3"/>
        <v>40000</v>
      </c>
    </row>
    <row r="14" spans="1:9" x14ac:dyDescent="0.2">
      <c r="A14" s="2">
        <v>7</v>
      </c>
      <c r="B14" s="15">
        <f t="shared" si="5"/>
        <v>40000</v>
      </c>
      <c r="C14" s="15">
        <f t="shared" si="0"/>
        <v>3200</v>
      </c>
      <c r="D14" s="15">
        <f t="shared" si="1"/>
        <v>10000</v>
      </c>
      <c r="E14" s="15">
        <f t="shared" si="2"/>
        <v>13200</v>
      </c>
      <c r="F14" s="15">
        <f t="shared" si="3"/>
        <v>30000</v>
      </c>
    </row>
    <row r="15" spans="1:9" x14ac:dyDescent="0.2">
      <c r="A15" s="2">
        <v>8</v>
      </c>
      <c r="B15" s="15">
        <f t="shared" si="5"/>
        <v>30000</v>
      </c>
      <c r="C15" s="15">
        <f t="shared" si="0"/>
        <v>2400</v>
      </c>
      <c r="D15" s="15">
        <f t="shared" si="1"/>
        <v>10000</v>
      </c>
      <c r="E15" s="15">
        <f t="shared" si="2"/>
        <v>12400</v>
      </c>
      <c r="F15" s="15">
        <f t="shared" si="3"/>
        <v>20000</v>
      </c>
    </row>
    <row r="16" spans="1:9" x14ac:dyDescent="0.2">
      <c r="A16" s="2">
        <v>9</v>
      </c>
      <c r="B16" s="15">
        <f t="shared" si="5"/>
        <v>20000</v>
      </c>
      <c r="C16" s="15">
        <f t="shared" si="0"/>
        <v>1600</v>
      </c>
      <c r="D16" s="15">
        <f t="shared" si="1"/>
        <v>10000</v>
      </c>
      <c r="E16" s="15">
        <f t="shared" si="2"/>
        <v>11600</v>
      </c>
      <c r="F16" s="15">
        <f t="shared" si="3"/>
        <v>10000</v>
      </c>
    </row>
    <row r="17" spans="1:6" x14ac:dyDescent="0.2">
      <c r="A17" s="2">
        <v>10</v>
      </c>
      <c r="B17" s="15">
        <f t="shared" si="5"/>
        <v>10000</v>
      </c>
      <c r="C17" s="15">
        <f t="shared" si="0"/>
        <v>800</v>
      </c>
      <c r="D17" s="15">
        <f t="shared" si="1"/>
        <v>10000</v>
      </c>
      <c r="E17" s="15">
        <f t="shared" si="2"/>
        <v>10800</v>
      </c>
      <c r="F17" s="15">
        <f t="shared" si="3"/>
        <v>0</v>
      </c>
    </row>
    <row r="18" spans="1:6" ht="13.5" thickBot="1" x14ac:dyDescent="0.25">
      <c r="A18" s="2"/>
      <c r="B18" s="7"/>
      <c r="C18" s="7"/>
      <c r="D18" s="7"/>
      <c r="E18" s="7"/>
      <c r="F18" s="7"/>
    </row>
    <row r="19" spans="1:6" s="2" customFormat="1" ht="14.25" thickTop="1" thickBot="1" x14ac:dyDescent="0.25">
      <c r="A19" s="29" t="e">
        <f ca="1">GGETFORMULA(B8)</f>
        <v>#NAME?</v>
      </c>
      <c r="B19" s="30" t="e">
        <f ca="1">GGETFORMULA(C8)</f>
        <v>#NAME?</v>
      </c>
      <c r="C19" s="30" t="e">
        <f ca="1">GGETFORMULA(D8)</f>
        <v>#NAME?</v>
      </c>
      <c r="E19" s="28"/>
      <c r="F19" s="30" t="e">
        <f ca="1">GGETFORMULA(E8)</f>
        <v>#NAME?</v>
      </c>
    </row>
    <row r="20" spans="1:6" ht="13.5" thickTop="1" x14ac:dyDescent="0.2">
      <c r="A20" s="2"/>
    </row>
    <row r="21" spans="1:6" x14ac:dyDescent="0.2">
      <c r="A21" s="2"/>
    </row>
    <row r="22" spans="1:6" x14ac:dyDescent="0.2">
      <c r="A22" s="2"/>
    </row>
    <row r="23" spans="1:6" x14ac:dyDescent="0.2">
      <c r="A23" s="2"/>
    </row>
    <row r="24" spans="1:6" x14ac:dyDescent="0.2">
      <c r="A24" s="2"/>
    </row>
    <row r="25" spans="1:6" x14ac:dyDescent="0.2">
      <c r="A25" s="2"/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</sheetData>
  <mergeCells count="1">
    <mergeCell ref="A1:G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28"/>
  <sheetViews>
    <sheetView workbookViewId="0">
      <selection activeCell="A7" sqref="A7:F7"/>
    </sheetView>
  </sheetViews>
  <sheetFormatPr defaultRowHeight="12.75" x14ac:dyDescent="0.2"/>
  <cols>
    <col min="1" max="1" width="18.28515625" bestFit="1" customWidth="1"/>
    <col min="2" max="2" width="15.7109375" bestFit="1" customWidth="1"/>
    <col min="3" max="3" width="11.28515625" bestFit="1" customWidth="1"/>
    <col min="4" max="4" width="15" customWidth="1"/>
    <col min="5" max="5" width="11.7109375" bestFit="1" customWidth="1"/>
    <col min="6" max="6" width="16.5703125" customWidth="1"/>
    <col min="7" max="7" width="12" bestFit="1" customWidth="1"/>
  </cols>
  <sheetData>
    <row r="1" spans="1:9" ht="18" x14ac:dyDescent="0.25">
      <c r="A1" s="70" t="s">
        <v>31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13">
        <v>100000</v>
      </c>
    </row>
    <row r="3" spans="1:9" x14ac:dyDescent="0.2">
      <c r="A3" s="25" t="s">
        <v>25</v>
      </c>
      <c r="B3" s="1">
        <v>0.08</v>
      </c>
    </row>
    <row r="4" spans="1:9" x14ac:dyDescent="0.2">
      <c r="A4" t="s">
        <v>13</v>
      </c>
      <c r="B4">
        <v>10</v>
      </c>
    </row>
    <row r="5" spans="1:9" x14ac:dyDescent="0.2">
      <c r="A5" s="31" t="s">
        <v>32</v>
      </c>
      <c r="B5" s="11">
        <f>PMT(B3,B4,-B2)</f>
        <v>14902.948869707541</v>
      </c>
      <c r="C5" t="e">
        <f ca="1">getformula(B5)</f>
        <v>#NAME?</v>
      </c>
    </row>
    <row r="7" spans="1:9" s="5" customFormat="1" ht="63.75" x14ac:dyDescent="0.2">
      <c r="A7" s="10" t="s">
        <v>53</v>
      </c>
      <c r="B7" s="27" t="s">
        <v>26</v>
      </c>
      <c r="C7" s="27" t="s">
        <v>34</v>
      </c>
      <c r="D7" s="27" t="s">
        <v>33</v>
      </c>
      <c r="E7" s="27" t="s">
        <v>35</v>
      </c>
      <c r="F7" s="27" t="s">
        <v>57</v>
      </c>
      <c r="H7" s="6"/>
      <c r="I7" s="6"/>
    </row>
    <row r="8" spans="1:9" x14ac:dyDescent="0.2">
      <c r="A8" s="2">
        <v>1</v>
      </c>
      <c r="B8" s="15">
        <f>B2</f>
        <v>100000</v>
      </c>
      <c r="C8" s="15">
        <f>$B$5</f>
        <v>14902.948869707541</v>
      </c>
      <c r="D8" s="15">
        <f>$B$3*B8</f>
        <v>8000</v>
      </c>
      <c r="E8" s="15">
        <f>C8-D8</f>
        <v>6902.9488697075412</v>
      </c>
      <c r="F8" s="15">
        <f>B8-E8</f>
        <v>93097.051130292457</v>
      </c>
      <c r="G8" t="e">
        <f ca="1">getformula(F8)</f>
        <v>#NAME?</v>
      </c>
    </row>
    <row r="9" spans="1:9" x14ac:dyDescent="0.2">
      <c r="A9" s="2">
        <v>2</v>
      </c>
      <c r="B9" s="15">
        <f>F8</f>
        <v>93097.051130292457</v>
      </c>
      <c r="C9" s="15">
        <f t="shared" ref="C9:C17" si="0">$B$5</f>
        <v>14902.948869707541</v>
      </c>
      <c r="D9" s="15">
        <f t="shared" ref="D9:D17" si="1">$B$3*B9</f>
        <v>7447.7640904233967</v>
      </c>
      <c r="E9" s="15">
        <f t="shared" ref="E9:E17" si="2">C9-D9</f>
        <v>7455.1847792841445</v>
      </c>
      <c r="F9" s="15">
        <f t="shared" ref="F9:F17" si="3">B9-E9</f>
        <v>85641.866351008313</v>
      </c>
    </row>
    <row r="10" spans="1:9" x14ac:dyDescent="0.2">
      <c r="A10" s="2">
        <v>3</v>
      </c>
      <c r="B10" s="15">
        <f t="shared" ref="B10:B17" si="4">F9</f>
        <v>85641.866351008313</v>
      </c>
      <c r="C10" s="15">
        <f t="shared" si="0"/>
        <v>14902.948869707541</v>
      </c>
      <c r="D10" s="15">
        <f t="shared" si="1"/>
        <v>6851.3493080806657</v>
      </c>
      <c r="E10" s="15">
        <f t="shared" si="2"/>
        <v>8051.5995616268756</v>
      </c>
      <c r="F10" s="15">
        <f t="shared" si="3"/>
        <v>77590.266789381436</v>
      </c>
    </row>
    <row r="11" spans="1:9" x14ac:dyDescent="0.2">
      <c r="A11" s="2">
        <v>4</v>
      </c>
      <c r="B11" s="15">
        <f t="shared" si="4"/>
        <v>77590.266789381436</v>
      </c>
      <c r="C11" s="15">
        <f t="shared" si="0"/>
        <v>14902.948869707541</v>
      </c>
      <c r="D11" s="15">
        <f t="shared" si="1"/>
        <v>6207.2213431505152</v>
      </c>
      <c r="E11" s="15">
        <f t="shared" si="2"/>
        <v>8695.7275265570261</v>
      </c>
      <c r="F11" s="15">
        <f t="shared" si="3"/>
        <v>68894.539262824415</v>
      </c>
    </row>
    <row r="12" spans="1:9" x14ac:dyDescent="0.2">
      <c r="A12" s="2">
        <v>5</v>
      </c>
      <c r="B12" s="15">
        <f t="shared" si="4"/>
        <v>68894.539262824415</v>
      </c>
      <c r="C12" s="15">
        <f t="shared" si="0"/>
        <v>14902.948869707541</v>
      </c>
      <c r="D12" s="15">
        <f t="shared" si="1"/>
        <v>5511.563141025953</v>
      </c>
      <c r="E12" s="15">
        <f t="shared" si="2"/>
        <v>9391.3857286815874</v>
      </c>
      <c r="F12" s="15">
        <f t="shared" si="3"/>
        <v>59503.153534142824</v>
      </c>
    </row>
    <row r="13" spans="1:9" x14ac:dyDescent="0.2">
      <c r="A13" s="2">
        <v>6</v>
      </c>
      <c r="B13" s="15">
        <f t="shared" si="4"/>
        <v>59503.153534142824</v>
      </c>
      <c r="C13" s="15">
        <f t="shared" si="0"/>
        <v>14902.948869707541</v>
      </c>
      <c r="D13" s="15">
        <f t="shared" si="1"/>
        <v>4760.252282731426</v>
      </c>
      <c r="E13" s="15">
        <f t="shared" si="2"/>
        <v>10142.696586976115</v>
      </c>
      <c r="F13" s="15">
        <f t="shared" si="3"/>
        <v>49360.456947166706</v>
      </c>
    </row>
    <row r="14" spans="1:9" x14ac:dyDescent="0.2">
      <c r="A14" s="2">
        <v>7</v>
      </c>
      <c r="B14" s="15">
        <f t="shared" si="4"/>
        <v>49360.456947166706</v>
      </c>
      <c r="C14" s="15">
        <f t="shared" si="0"/>
        <v>14902.948869707541</v>
      </c>
      <c r="D14" s="15">
        <f t="shared" si="1"/>
        <v>3948.8365557733364</v>
      </c>
      <c r="E14" s="15">
        <f t="shared" si="2"/>
        <v>10954.112313934205</v>
      </c>
      <c r="F14" s="15">
        <f t="shared" si="3"/>
        <v>38406.344633232497</v>
      </c>
    </row>
    <row r="15" spans="1:9" x14ac:dyDescent="0.2">
      <c r="A15" s="2">
        <v>8</v>
      </c>
      <c r="B15" s="15">
        <f t="shared" si="4"/>
        <v>38406.344633232497</v>
      </c>
      <c r="C15" s="15">
        <f t="shared" si="0"/>
        <v>14902.948869707541</v>
      </c>
      <c r="D15" s="15">
        <f t="shared" si="1"/>
        <v>3072.5075706585999</v>
      </c>
      <c r="E15" s="15">
        <f t="shared" si="2"/>
        <v>11830.441299048942</v>
      </c>
      <c r="F15" s="15">
        <f t="shared" si="3"/>
        <v>26575.903334183553</v>
      </c>
    </row>
    <row r="16" spans="1:9" x14ac:dyDescent="0.2">
      <c r="A16" s="2">
        <v>9</v>
      </c>
      <c r="B16" s="15">
        <f t="shared" si="4"/>
        <v>26575.903334183553</v>
      </c>
      <c r="C16" s="15">
        <f t="shared" si="0"/>
        <v>14902.948869707541</v>
      </c>
      <c r="D16" s="15">
        <f t="shared" si="1"/>
        <v>2126.0722667346845</v>
      </c>
      <c r="E16" s="15">
        <f t="shared" si="2"/>
        <v>12776.876602972858</v>
      </c>
      <c r="F16" s="15">
        <f t="shared" si="3"/>
        <v>13799.026731210695</v>
      </c>
    </row>
    <row r="17" spans="1:6" x14ac:dyDescent="0.2">
      <c r="A17" s="2">
        <v>10</v>
      </c>
      <c r="B17" s="15">
        <f t="shared" si="4"/>
        <v>13799.026731210695</v>
      </c>
      <c r="C17" s="15">
        <f t="shared" si="0"/>
        <v>14902.948869707541</v>
      </c>
      <c r="D17" s="15">
        <f t="shared" si="1"/>
        <v>1103.9221384968557</v>
      </c>
      <c r="E17" s="15">
        <f t="shared" si="2"/>
        <v>13799.026731210686</v>
      </c>
      <c r="F17" s="15">
        <f t="shared" si="3"/>
        <v>0</v>
      </c>
    </row>
    <row r="18" spans="1:6" ht="13.5" thickBot="1" x14ac:dyDescent="0.25">
      <c r="A18" s="2"/>
      <c r="B18" s="7"/>
      <c r="C18" s="7"/>
      <c r="D18" s="7"/>
      <c r="E18" s="7"/>
      <c r="F18" s="7"/>
    </row>
    <row r="19" spans="1:6" ht="14.25" thickTop="1" thickBot="1" x14ac:dyDescent="0.25">
      <c r="A19" s="29" t="e">
        <f ca="1">GGETFORMULA(B9)</f>
        <v>#NAME?</v>
      </c>
      <c r="B19" s="29" t="e">
        <f ca="1">GGETFORMULA(C9)</f>
        <v>#NAME?</v>
      </c>
      <c r="C19" s="29" t="e">
        <f ca="1">GGETFORMULA(D9)</f>
        <v>#NAME?</v>
      </c>
      <c r="D19" s="29" t="e">
        <f ca="1">GGETFORMULA(E9)</f>
        <v>#NAME?</v>
      </c>
      <c r="E19" s="7"/>
      <c r="F19" s="7"/>
    </row>
    <row r="20" spans="1:6" ht="13.5" thickTop="1" x14ac:dyDescent="0.2">
      <c r="A20" s="2"/>
    </row>
    <row r="21" spans="1:6" x14ac:dyDescent="0.2">
      <c r="A21" s="2"/>
    </row>
    <row r="22" spans="1:6" x14ac:dyDescent="0.2">
      <c r="A22" s="2"/>
    </row>
    <row r="23" spans="1:6" x14ac:dyDescent="0.2">
      <c r="A23" s="2"/>
    </row>
    <row r="24" spans="1:6" x14ac:dyDescent="0.2">
      <c r="A24" s="2"/>
    </row>
    <row r="25" spans="1:6" x14ac:dyDescent="0.2">
      <c r="A25" s="2"/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</sheetData>
  <mergeCells count="1">
    <mergeCell ref="A1:G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128"/>
  <sheetViews>
    <sheetView workbookViewId="0">
      <selection sqref="A1:F19"/>
    </sheetView>
  </sheetViews>
  <sheetFormatPr defaultRowHeight="12.75" x14ac:dyDescent="0.2"/>
  <cols>
    <col min="1" max="1" width="18.28515625" bestFit="1" customWidth="1"/>
    <col min="2" max="2" width="15.7109375" bestFit="1" customWidth="1"/>
    <col min="3" max="3" width="15" customWidth="1"/>
    <col min="4" max="4" width="11.7109375" bestFit="1" customWidth="1"/>
    <col min="5" max="5" width="16.5703125" customWidth="1"/>
    <col min="6" max="6" width="12" bestFit="1" customWidth="1"/>
  </cols>
  <sheetData>
    <row r="1" spans="1:8" ht="18" x14ac:dyDescent="0.2">
      <c r="A1" s="69" t="s">
        <v>36</v>
      </c>
      <c r="B1" s="69"/>
      <c r="C1" s="69"/>
      <c r="D1" s="69"/>
      <c r="E1" s="69"/>
      <c r="F1" s="69"/>
    </row>
    <row r="2" spans="1:8" x14ac:dyDescent="0.2">
      <c r="A2" s="32" t="s">
        <v>14</v>
      </c>
      <c r="B2" s="33">
        <v>100000</v>
      </c>
      <c r="C2" s="32"/>
      <c r="D2" s="32"/>
      <c r="E2" s="32"/>
      <c r="F2" s="32"/>
    </row>
    <row r="3" spans="1:8" x14ac:dyDescent="0.2">
      <c r="A3" s="34" t="s">
        <v>25</v>
      </c>
      <c r="B3" s="35">
        <v>0.08</v>
      </c>
      <c r="C3" s="32"/>
      <c r="D3" s="32"/>
      <c r="E3" s="32"/>
      <c r="F3" s="32"/>
    </row>
    <row r="4" spans="1:8" x14ac:dyDescent="0.2">
      <c r="A4" s="32" t="s">
        <v>13</v>
      </c>
      <c r="B4" s="32">
        <v>10</v>
      </c>
      <c r="C4" s="32"/>
      <c r="D4" s="32"/>
      <c r="E4" s="32"/>
      <c r="F4" s="32"/>
    </row>
    <row r="5" spans="1:8" x14ac:dyDescent="0.2">
      <c r="A5" s="36" t="s">
        <v>32</v>
      </c>
      <c r="B5" s="37">
        <f>PMT(B3,B4,-B2)</f>
        <v>14902.948869707541</v>
      </c>
      <c r="C5" s="32"/>
      <c r="D5" s="32"/>
      <c r="E5" s="32"/>
      <c r="F5" s="32"/>
    </row>
    <row r="6" spans="1:8" x14ac:dyDescent="0.2">
      <c r="A6" s="32"/>
      <c r="B6" s="32"/>
      <c r="C6" s="32"/>
      <c r="D6" s="32"/>
      <c r="E6" s="32"/>
      <c r="F6" s="32"/>
    </row>
    <row r="7" spans="1:8" s="5" customFormat="1" ht="63.75" x14ac:dyDescent="0.2">
      <c r="A7" s="27" t="s">
        <v>53</v>
      </c>
      <c r="B7" s="27" t="s">
        <v>26</v>
      </c>
      <c r="C7" s="27" t="s">
        <v>33</v>
      </c>
      <c r="D7" s="27" t="s">
        <v>35</v>
      </c>
      <c r="E7" s="27" t="s">
        <v>57</v>
      </c>
      <c r="F7" s="38"/>
      <c r="G7" s="6"/>
      <c r="H7" s="6"/>
    </row>
    <row r="8" spans="1:8" x14ac:dyDescent="0.2">
      <c r="A8" s="39">
        <v>1</v>
      </c>
      <c r="B8" s="40">
        <f>B2</f>
        <v>100000</v>
      </c>
      <c r="C8" s="40">
        <f>IPMT($B$3,A8,$B$4,-$B$2)</f>
        <v>8000</v>
      </c>
      <c r="D8" s="40">
        <f>PPMT($B$3,A8,$B$4,-$B$2)</f>
        <v>6902.9488697075412</v>
      </c>
      <c r="E8" s="40">
        <f t="shared" ref="E8:E17" si="0">B8-D8</f>
        <v>93097.051130292457</v>
      </c>
      <c r="F8" s="32" t="e">
        <f ca="1">getformula(E8)</f>
        <v>#NAME?</v>
      </c>
    </row>
    <row r="9" spans="1:8" x14ac:dyDescent="0.2">
      <c r="A9" s="39">
        <v>2</v>
      </c>
      <c r="B9" s="40">
        <f>E8</f>
        <v>93097.051130292457</v>
      </c>
      <c r="C9" s="40">
        <f t="shared" ref="C9:C17" si="1">IPMT($B$3,A9,$B$4,-$B$2)</f>
        <v>7447.7640904233967</v>
      </c>
      <c r="D9" s="40">
        <f t="shared" ref="D9:D16" si="2">PPMT($B$3,A9,$B$4,-$B$2)</f>
        <v>7455.1847792841463</v>
      </c>
      <c r="E9" s="40">
        <f t="shared" si="0"/>
        <v>85641.866351008313</v>
      </c>
      <c r="F9" s="32"/>
    </row>
    <row r="10" spans="1:8" x14ac:dyDescent="0.2">
      <c r="A10" s="39">
        <v>3</v>
      </c>
      <c r="B10" s="40">
        <f t="shared" ref="B10:B17" si="3">E9</f>
        <v>85641.866351008313</v>
      </c>
      <c r="C10" s="40">
        <f t="shared" si="1"/>
        <v>6851.3493080806638</v>
      </c>
      <c r="D10" s="40">
        <f t="shared" si="2"/>
        <v>8051.5995616268765</v>
      </c>
      <c r="E10" s="40">
        <f t="shared" si="0"/>
        <v>77590.266789381436</v>
      </c>
      <c r="F10" s="32"/>
    </row>
    <row r="11" spans="1:8" x14ac:dyDescent="0.2">
      <c r="A11" s="39">
        <v>4</v>
      </c>
      <c r="B11" s="40">
        <f t="shared" si="3"/>
        <v>77590.266789381436</v>
      </c>
      <c r="C11" s="40">
        <f t="shared" si="1"/>
        <v>6207.2213431505124</v>
      </c>
      <c r="D11" s="40">
        <f t="shared" si="2"/>
        <v>8695.7275265570279</v>
      </c>
      <c r="E11" s="40">
        <f t="shared" si="0"/>
        <v>68894.539262824401</v>
      </c>
      <c r="F11" s="32"/>
    </row>
    <row r="12" spans="1:8" x14ac:dyDescent="0.2">
      <c r="A12" s="39">
        <v>5</v>
      </c>
      <c r="B12" s="40">
        <f t="shared" si="3"/>
        <v>68894.539262824401</v>
      </c>
      <c r="C12" s="40">
        <f t="shared" si="1"/>
        <v>5511.5631410259512</v>
      </c>
      <c r="D12" s="40">
        <f t="shared" si="2"/>
        <v>9391.3857286815892</v>
      </c>
      <c r="E12" s="40">
        <f t="shared" si="0"/>
        <v>59503.15353414281</v>
      </c>
      <c r="F12" s="32"/>
    </row>
    <row r="13" spans="1:8" x14ac:dyDescent="0.2">
      <c r="A13" s="39">
        <v>6</v>
      </c>
      <c r="B13" s="40">
        <f t="shared" si="3"/>
        <v>59503.15353414281</v>
      </c>
      <c r="C13" s="40">
        <f t="shared" si="1"/>
        <v>4760.2522827314251</v>
      </c>
      <c r="D13" s="40">
        <f t="shared" si="2"/>
        <v>10142.696586976115</v>
      </c>
      <c r="E13" s="40">
        <f t="shared" si="0"/>
        <v>49360.456947166691</v>
      </c>
      <c r="F13" s="32"/>
    </row>
    <row r="14" spans="1:8" x14ac:dyDescent="0.2">
      <c r="A14" s="39">
        <v>7</v>
      </c>
      <c r="B14" s="40">
        <f t="shared" si="3"/>
        <v>49360.456947166691</v>
      </c>
      <c r="C14" s="40">
        <f t="shared" si="1"/>
        <v>3948.8365557733346</v>
      </c>
      <c r="D14" s="40">
        <f t="shared" si="2"/>
        <v>10954.112313934203</v>
      </c>
      <c r="E14" s="40">
        <f t="shared" si="0"/>
        <v>38406.344633232489</v>
      </c>
      <c r="F14" s="32"/>
    </row>
    <row r="15" spans="1:8" x14ac:dyDescent="0.2">
      <c r="A15" s="39">
        <v>8</v>
      </c>
      <c r="B15" s="40">
        <f t="shared" si="3"/>
        <v>38406.344633232489</v>
      </c>
      <c r="C15" s="40">
        <f t="shared" si="1"/>
        <v>3072.5075706585985</v>
      </c>
      <c r="D15" s="40">
        <f t="shared" si="2"/>
        <v>11830.441299048942</v>
      </c>
      <c r="E15" s="40">
        <f t="shared" si="0"/>
        <v>26575.903334183546</v>
      </c>
      <c r="F15" s="32"/>
    </row>
    <row r="16" spans="1:8" x14ac:dyDescent="0.2">
      <c r="A16" s="39">
        <v>9</v>
      </c>
      <c r="B16" s="40">
        <f t="shared" si="3"/>
        <v>26575.903334183546</v>
      </c>
      <c r="C16" s="40">
        <f t="shared" si="1"/>
        <v>2126.0722667346836</v>
      </c>
      <c r="D16" s="40">
        <f t="shared" si="2"/>
        <v>12776.876602972856</v>
      </c>
      <c r="E16" s="40">
        <f t="shared" si="0"/>
        <v>13799.02673121069</v>
      </c>
      <c r="F16" s="32"/>
    </row>
    <row r="17" spans="1:6" x14ac:dyDescent="0.2">
      <c r="A17" s="39">
        <v>10</v>
      </c>
      <c r="B17" s="40">
        <f t="shared" si="3"/>
        <v>13799.02673121069</v>
      </c>
      <c r="C17" s="40">
        <f t="shared" si="1"/>
        <v>1103.9221384968548</v>
      </c>
      <c r="D17" s="40">
        <f>PPMT($B$3,A17,$B$4,-$B$2)</f>
        <v>13799.026731210686</v>
      </c>
      <c r="E17" s="40">
        <f t="shared" si="0"/>
        <v>0</v>
      </c>
      <c r="F17" s="32"/>
    </row>
    <row r="18" spans="1:6" ht="13.5" thickBot="1" x14ac:dyDescent="0.25">
      <c r="A18" s="39"/>
      <c r="B18" s="41"/>
      <c r="C18" s="41"/>
      <c r="D18" s="41"/>
      <c r="E18" s="41"/>
      <c r="F18" s="32"/>
    </row>
    <row r="19" spans="1:6" s="5" customFormat="1" ht="35.25" customHeight="1" thickTop="1" thickBot="1" x14ac:dyDescent="0.25">
      <c r="A19" s="42" t="e">
        <f ca="1">GGETFORMULA(B9)</f>
        <v>#NAME?</v>
      </c>
      <c r="B19" s="42" t="e">
        <f ca="1">GGETFORMULA(C9)</f>
        <v>#NAME?</v>
      </c>
      <c r="C19" s="42" t="e">
        <f ca="1">GGETFORMULA(D9)</f>
        <v>#NAME?</v>
      </c>
      <c r="D19" s="43"/>
      <c r="E19" s="43"/>
      <c r="F19" s="38"/>
    </row>
    <row r="20" spans="1:6" ht="13.5" thickTop="1" x14ac:dyDescent="0.2">
      <c r="A20" s="2"/>
    </row>
    <row r="21" spans="1:6" x14ac:dyDescent="0.2">
      <c r="A21" s="2"/>
    </row>
    <row r="22" spans="1:6" x14ac:dyDescent="0.2">
      <c r="A22" s="2"/>
    </row>
    <row r="23" spans="1:6" x14ac:dyDescent="0.2">
      <c r="A23" s="2"/>
    </row>
    <row r="24" spans="1:6" x14ac:dyDescent="0.2">
      <c r="A24" s="2"/>
    </row>
    <row r="25" spans="1:6" x14ac:dyDescent="0.2">
      <c r="A25" s="2"/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</sheetData>
  <mergeCells count="1">
    <mergeCell ref="A1:F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129"/>
  <sheetViews>
    <sheetView zoomScale="85" zoomScaleNormal="85" workbookViewId="0">
      <selection activeCell="H10" sqref="H10"/>
    </sheetView>
  </sheetViews>
  <sheetFormatPr defaultRowHeight="12.75" x14ac:dyDescent="0.2"/>
  <cols>
    <col min="1" max="1" width="18.28515625" bestFit="1" customWidth="1"/>
    <col min="2" max="2" width="15.7109375" bestFit="1" customWidth="1"/>
    <col min="3" max="3" width="15.7109375" customWidth="1"/>
    <col min="4" max="4" width="15" customWidth="1"/>
    <col min="5" max="5" width="11.7109375" bestFit="1" customWidth="1"/>
    <col min="6" max="6" width="23.140625" customWidth="1"/>
    <col min="7" max="7" width="21.28515625" customWidth="1"/>
    <col min="8" max="8" width="22.7109375" customWidth="1"/>
  </cols>
  <sheetData>
    <row r="1" spans="1:9" ht="59.65" customHeight="1" x14ac:dyDescent="0.2">
      <c r="A1" s="68" t="s">
        <v>55</v>
      </c>
      <c r="B1" s="68"/>
      <c r="C1" s="68"/>
      <c r="D1" s="68"/>
      <c r="E1" s="68"/>
      <c r="F1" s="68"/>
      <c r="G1" s="68"/>
      <c r="H1" s="68"/>
    </row>
    <row r="2" spans="1:9" x14ac:dyDescent="0.2">
      <c r="A2" s="32" t="s">
        <v>14</v>
      </c>
      <c r="B2" s="33">
        <v>100000</v>
      </c>
      <c r="C2" s="33"/>
      <c r="D2" s="32"/>
      <c r="E2" s="32"/>
      <c r="F2" s="32"/>
      <c r="G2" s="32"/>
    </row>
    <row r="3" spans="1:9" x14ac:dyDescent="0.2">
      <c r="A3" s="34" t="s">
        <v>25</v>
      </c>
      <c r="B3" s="35">
        <v>0.08</v>
      </c>
      <c r="C3" s="35"/>
      <c r="D3" s="32"/>
      <c r="E3" s="32"/>
      <c r="F3" s="32"/>
      <c r="G3" s="32"/>
    </row>
    <row r="4" spans="1:9" x14ac:dyDescent="0.2">
      <c r="A4" s="32" t="s">
        <v>13</v>
      </c>
      <c r="B4" s="32">
        <v>10</v>
      </c>
      <c r="C4" s="32"/>
      <c r="D4" s="32"/>
      <c r="E4" s="32"/>
      <c r="F4" s="32"/>
      <c r="G4" s="32"/>
    </row>
    <row r="5" spans="1:9" x14ac:dyDescent="0.2">
      <c r="A5" s="36" t="s">
        <v>32</v>
      </c>
      <c r="B5" s="40">
        <f>PMT(B3,B4,-B2)</f>
        <v>14902.948869707541</v>
      </c>
      <c r="C5" s="37"/>
      <c r="D5" s="32"/>
      <c r="E5" s="32"/>
      <c r="F5" s="32"/>
      <c r="G5" s="32"/>
    </row>
    <row r="6" spans="1:9" x14ac:dyDescent="0.2">
      <c r="A6" s="36"/>
      <c r="B6" s="37"/>
      <c r="C6" s="37"/>
      <c r="D6" s="32"/>
      <c r="E6" s="32"/>
      <c r="F6" s="32"/>
      <c r="G6" s="32"/>
    </row>
    <row r="7" spans="1:9" x14ac:dyDescent="0.2">
      <c r="A7" s="36"/>
      <c r="B7" s="37"/>
      <c r="C7" s="37"/>
      <c r="D7" s="32"/>
      <c r="E7" s="32"/>
      <c r="F7" s="32"/>
      <c r="G7" s="32"/>
    </row>
    <row r="8" spans="1:9" ht="23.65" customHeight="1" x14ac:dyDescent="0.2">
      <c r="A8" s="32"/>
      <c r="B8" s="32"/>
      <c r="C8" s="32"/>
      <c r="D8" s="32"/>
      <c r="E8" s="32"/>
      <c r="F8" s="32"/>
      <c r="G8" s="71" t="s">
        <v>54</v>
      </c>
      <c r="H8" s="71"/>
    </row>
    <row r="9" spans="1:9" s="5" customFormat="1" ht="51" x14ac:dyDescent="0.2">
      <c r="A9" s="27" t="s">
        <v>53</v>
      </c>
      <c r="B9" s="27" t="s">
        <v>26</v>
      </c>
      <c r="C9" s="27" t="s">
        <v>37</v>
      </c>
      <c r="D9" s="27" t="s">
        <v>33</v>
      </c>
      <c r="E9" s="27" t="s">
        <v>35</v>
      </c>
      <c r="F9" s="27" t="s">
        <v>57</v>
      </c>
      <c r="G9" s="27" t="e">
        <f ca="1">"NPV "&amp;GGETFORMULA(G10)</f>
        <v>#NAME?</v>
      </c>
      <c r="H9" s="27" t="e">
        <f ca="1">"PV "&amp;GGETFORMULA(H10)</f>
        <v>#NAME?</v>
      </c>
      <c r="I9" s="6"/>
    </row>
    <row r="10" spans="1:9" x14ac:dyDescent="0.2">
      <c r="A10" s="39">
        <v>1</v>
      </c>
      <c r="B10" s="40">
        <f>B2</f>
        <v>100000</v>
      </c>
      <c r="C10" s="40">
        <f>$B$5</f>
        <v>14902.948869707541</v>
      </c>
      <c r="D10" s="40">
        <f>IPMT($B$3,A10,$B$4,-$B$2)</f>
        <v>8000</v>
      </c>
      <c r="E10" s="40">
        <f>PPMT($B$3,A10,$B$4,-$B$2)</f>
        <v>6902.9488697075412</v>
      </c>
      <c r="F10" s="40">
        <f t="shared" ref="F10:F19" si="0">B10-E10</f>
        <v>93097.051130292457</v>
      </c>
      <c r="G10" s="40">
        <f>NPV($B$3,C11:$C$19)</f>
        <v>93097.051130292428</v>
      </c>
      <c r="H10" s="15">
        <f>PV($B$3,$B$4-A10,-$B$5)</f>
        <v>93097.051130292501</v>
      </c>
    </row>
    <row r="11" spans="1:9" x14ac:dyDescent="0.2">
      <c r="A11" s="39">
        <v>2</v>
      </c>
      <c r="B11" s="40">
        <f>F10</f>
        <v>93097.051130292457</v>
      </c>
      <c r="C11" s="40">
        <f t="shared" ref="C11:C19" si="1">$B$5</f>
        <v>14902.948869707541</v>
      </c>
      <c r="D11" s="40">
        <f t="shared" ref="D11:D19" si="2">IPMT($B$3,A11,$B$4,-$B$2)</f>
        <v>7447.7640904233967</v>
      </c>
      <c r="E11" s="40">
        <f t="shared" ref="E11:E18" si="3">PPMT($B$3,A11,$B$4,-$B$2)</f>
        <v>7455.1847792841463</v>
      </c>
      <c r="F11" s="48">
        <f t="shared" si="0"/>
        <v>85641.866351008313</v>
      </c>
      <c r="G11" s="48">
        <f>NPV($B$3,C12:$C$19)</f>
        <v>85641.866351008284</v>
      </c>
      <c r="H11" s="45">
        <f t="shared" ref="H11:H18" si="4">PV($B$3,$B$4-A11,-$B$5)</f>
        <v>85641.866351008342</v>
      </c>
    </row>
    <row r="12" spans="1:9" x14ac:dyDescent="0.2">
      <c r="A12" s="39">
        <v>3</v>
      </c>
      <c r="B12" s="40">
        <f t="shared" ref="B12:B19" si="5">F11</f>
        <v>85641.866351008313</v>
      </c>
      <c r="C12" s="40">
        <f t="shared" si="1"/>
        <v>14902.948869707541</v>
      </c>
      <c r="D12" s="40">
        <f t="shared" si="2"/>
        <v>6851.3493080806638</v>
      </c>
      <c r="E12" s="40">
        <f t="shared" si="3"/>
        <v>8051.5995616268765</v>
      </c>
      <c r="F12" s="40">
        <f t="shared" si="0"/>
        <v>77590.266789381436</v>
      </c>
      <c r="G12" s="40">
        <f>NPV($B$3,C13:$C$19)</f>
        <v>77590.266789381407</v>
      </c>
      <c r="H12" s="15">
        <f t="shared" si="4"/>
        <v>77590.26678938148</v>
      </c>
    </row>
    <row r="13" spans="1:9" x14ac:dyDescent="0.2">
      <c r="A13" s="39">
        <v>4</v>
      </c>
      <c r="B13" s="40">
        <f t="shared" si="5"/>
        <v>77590.266789381436</v>
      </c>
      <c r="C13" s="40">
        <f t="shared" si="1"/>
        <v>14902.948869707541</v>
      </c>
      <c r="D13" s="40">
        <f t="shared" si="2"/>
        <v>6207.2213431505124</v>
      </c>
      <c r="E13" s="40">
        <f t="shared" si="3"/>
        <v>8695.7275265570279</v>
      </c>
      <c r="F13" s="40">
        <f t="shared" si="0"/>
        <v>68894.539262824401</v>
      </c>
      <c r="G13" s="40">
        <f>NPV($B$3,C14:$C$19)</f>
        <v>68894.539262824386</v>
      </c>
      <c r="H13" s="15">
        <f t="shared" si="4"/>
        <v>68894.539262824444</v>
      </c>
    </row>
    <row r="14" spans="1:9" x14ac:dyDescent="0.2">
      <c r="A14" s="39">
        <v>5</v>
      </c>
      <c r="B14" s="40">
        <f t="shared" si="5"/>
        <v>68894.539262824401</v>
      </c>
      <c r="C14" s="40">
        <f t="shared" si="1"/>
        <v>14902.948869707541</v>
      </c>
      <c r="D14" s="40">
        <f t="shared" si="2"/>
        <v>5511.5631410259512</v>
      </c>
      <c r="E14" s="40">
        <f t="shared" si="3"/>
        <v>9391.3857286815892</v>
      </c>
      <c r="F14" s="40">
        <f t="shared" si="0"/>
        <v>59503.15353414281</v>
      </c>
      <c r="G14" s="40">
        <f>NPV($B$3,C15:$C$19)</f>
        <v>59503.153534142795</v>
      </c>
      <c r="H14" s="15">
        <f t="shared" si="4"/>
        <v>59503.153534142832</v>
      </c>
    </row>
    <row r="15" spans="1:9" x14ac:dyDescent="0.2">
      <c r="A15" s="39">
        <v>6</v>
      </c>
      <c r="B15" s="40">
        <f t="shared" si="5"/>
        <v>59503.15353414281</v>
      </c>
      <c r="C15" s="40">
        <f t="shared" si="1"/>
        <v>14902.948869707541</v>
      </c>
      <c r="D15" s="40">
        <f t="shared" si="2"/>
        <v>4760.2522827314251</v>
      </c>
      <c r="E15" s="40">
        <f t="shared" si="3"/>
        <v>10142.696586976115</v>
      </c>
      <c r="F15" s="40">
        <f t="shared" si="0"/>
        <v>49360.456947166691</v>
      </c>
      <c r="G15" s="40">
        <f>NPV($B$3,C16:$C$19)</f>
        <v>49360.456947166684</v>
      </c>
      <c r="H15" s="15">
        <f t="shared" si="4"/>
        <v>49360.45694716672</v>
      </c>
    </row>
    <row r="16" spans="1:9" x14ac:dyDescent="0.2">
      <c r="A16" s="39">
        <v>7</v>
      </c>
      <c r="B16" s="40">
        <f t="shared" si="5"/>
        <v>49360.456947166691</v>
      </c>
      <c r="C16" s="40">
        <f t="shared" si="1"/>
        <v>14902.948869707541</v>
      </c>
      <c r="D16" s="40">
        <f t="shared" si="2"/>
        <v>3948.8365557733346</v>
      </c>
      <c r="E16" s="40">
        <f t="shared" si="3"/>
        <v>10954.112313934203</v>
      </c>
      <c r="F16" s="40">
        <f t="shared" si="0"/>
        <v>38406.344633232489</v>
      </c>
      <c r="G16" s="40">
        <f>NPV($B$3,C17:$C$19)</f>
        <v>38406.344633232482</v>
      </c>
      <c r="H16" s="15">
        <f t="shared" si="4"/>
        <v>38406.344633232511</v>
      </c>
    </row>
    <row r="17" spans="1:8" x14ac:dyDescent="0.2">
      <c r="A17" s="39">
        <v>8</v>
      </c>
      <c r="B17" s="40">
        <f t="shared" si="5"/>
        <v>38406.344633232489</v>
      </c>
      <c r="C17" s="40">
        <f t="shared" si="1"/>
        <v>14902.948869707541</v>
      </c>
      <c r="D17" s="40">
        <f t="shared" si="2"/>
        <v>3072.5075706585985</v>
      </c>
      <c r="E17" s="40">
        <f t="shared" si="3"/>
        <v>11830.441299048942</v>
      </c>
      <c r="F17" s="40">
        <f t="shared" si="0"/>
        <v>26575.903334183546</v>
      </c>
      <c r="G17" s="40">
        <f>NPV($B$3,C18:$C$19)</f>
        <v>26575.903334183542</v>
      </c>
      <c r="H17" s="15">
        <f t="shared" si="4"/>
        <v>26575.90333418356</v>
      </c>
    </row>
    <row r="18" spans="1:8" x14ac:dyDescent="0.2">
      <c r="A18" s="39">
        <v>9</v>
      </c>
      <c r="B18" s="40">
        <f t="shared" si="5"/>
        <v>26575.903334183546</v>
      </c>
      <c r="C18" s="40">
        <f t="shared" si="1"/>
        <v>14902.948869707541</v>
      </c>
      <c r="D18" s="40">
        <f t="shared" si="2"/>
        <v>2126.0722667346836</v>
      </c>
      <c r="E18" s="40">
        <f t="shared" si="3"/>
        <v>12776.876602972856</v>
      </c>
      <c r="F18" s="40">
        <f t="shared" si="0"/>
        <v>13799.02673121069</v>
      </c>
      <c r="G18" s="40">
        <f>NPV($B$3,C19:$C$19)</f>
        <v>13799.026731210686</v>
      </c>
      <c r="H18" s="15">
        <f t="shared" si="4"/>
        <v>13799.026731210697</v>
      </c>
    </row>
    <row r="19" spans="1:8" x14ac:dyDescent="0.2">
      <c r="A19" s="39">
        <v>10</v>
      </c>
      <c r="B19" s="40">
        <f t="shared" si="5"/>
        <v>13799.02673121069</v>
      </c>
      <c r="C19" s="40">
        <f t="shared" si="1"/>
        <v>14902.948869707541</v>
      </c>
      <c r="D19" s="40">
        <f t="shared" si="2"/>
        <v>1103.9221384968548</v>
      </c>
      <c r="E19" s="40">
        <f>PPMT($B$3,A19,$B$4,-$B$2)</f>
        <v>13799.026731210686</v>
      </c>
      <c r="F19" s="40">
        <f t="shared" si="0"/>
        <v>0</v>
      </c>
      <c r="G19" s="40"/>
      <c r="H19" s="15"/>
    </row>
    <row r="20" spans="1:8" x14ac:dyDescent="0.2">
      <c r="A20" s="39"/>
      <c r="B20" s="41"/>
      <c r="C20" s="41"/>
      <c r="D20" s="41"/>
      <c r="E20" s="41"/>
      <c r="F20" s="41"/>
      <c r="G20" s="32"/>
    </row>
    <row r="21" spans="1:8" x14ac:dyDescent="0.2">
      <c r="A21" s="2"/>
    </row>
    <row r="22" spans="1:8" x14ac:dyDescent="0.2">
      <c r="A22" s="2"/>
    </row>
    <row r="23" spans="1:8" x14ac:dyDescent="0.2">
      <c r="A23" s="2"/>
    </row>
    <row r="24" spans="1:8" x14ac:dyDescent="0.2">
      <c r="A24" s="2"/>
    </row>
    <row r="25" spans="1:8" x14ac:dyDescent="0.2">
      <c r="A25" s="2"/>
    </row>
    <row r="26" spans="1:8" x14ac:dyDescent="0.2">
      <c r="A26" s="2"/>
    </row>
    <row r="27" spans="1:8" x14ac:dyDescent="0.2">
      <c r="A27" s="2"/>
    </row>
    <row r="28" spans="1:8" x14ac:dyDescent="0.2">
      <c r="A28" s="2"/>
    </row>
    <row r="29" spans="1:8" x14ac:dyDescent="0.2">
      <c r="A29" s="2"/>
    </row>
    <row r="30" spans="1:8" x14ac:dyDescent="0.2">
      <c r="A30" s="2"/>
    </row>
    <row r="31" spans="1:8" x14ac:dyDescent="0.2">
      <c r="A31" s="2"/>
    </row>
    <row r="32" spans="1:8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</sheetData>
  <mergeCells count="2">
    <mergeCell ref="G8:H8"/>
    <mergeCell ref="A1:H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79"/>
  <sheetViews>
    <sheetView workbookViewId="0">
      <selection sqref="A1:C11"/>
    </sheetView>
  </sheetViews>
  <sheetFormatPr defaultRowHeight="12.75" x14ac:dyDescent="0.2"/>
  <cols>
    <col min="1" max="1" width="18.28515625" bestFit="1" customWidth="1"/>
    <col min="2" max="2" width="15.7109375" bestFit="1" customWidth="1"/>
    <col min="3" max="3" width="22.28515625" bestFit="1" customWidth="1"/>
    <col min="4" max="4" width="15" customWidth="1"/>
    <col min="5" max="5" width="11.7109375" bestFit="1" customWidth="1"/>
    <col min="6" max="6" width="16.5703125" customWidth="1"/>
    <col min="7" max="7" width="22" customWidth="1"/>
    <col min="8" max="8" width="18" customWidth="1"/>
  </cols>
  <sheetData>
    <row r="1" spans="1:8" ht="43.5" customHeight="1" x14ac:dyDescent="0.2">
      <c r="A1" s="68" t="s">
        <v>43</v>
      </c>
      <c r="B1" s="68"/>
      <c r="C1" s="68"/>
      <c r="D1" s="44"/>
      <c r="E1" s="44"/>
      <c r="F1" s="44"/>
      <c r="G1" s="44"/>
      <c r="H1" s="44"/>
    </row>
    <row r="2" spans="1:8" x14ac:dyDescent="0.2">
      <c r="A2" s="32" t="s">
        <v>14</v>
      </c>
      <c r="B2" s="33">
        <v>100000</v>
      </c>
      <c r="C2" s="33"/>
      <c r="D2" s="32"/>
      <c r="E2" s="32"/>
      <c r="F2" s="32"/>
      <c r="G2" s="32"/>
    </row>
    <row r="3" spans="1:8" x14ac:dyDescent="0.2">
      <c r="A3" s="34" t="s">
        <v>25</v>
      </c>
      <c r="B3" s="35">
        <v>0.08</v>
      </c>
      <c r="C3" s="35"/>
      <c r="D3" s="32"/>
      <c r="E3" s="32"/>
      <c r="F3" s="32"/>
      <c r="G3" s="32"/>
    </row>
    <row r="4" spans="1:8" x14ac:dyDescent="0.2">
      <c r="A4" s="32" t="s">
        <v>13</v>
      </c>
      <c r="B4" s="32">
        <v>10</v>
      </c>
      <c r="C4" s="32"/>
      <c r="D4" s="32"/>
      <c r="E4" s="32"/>
      <c r="F4" s="32"/>
      <c r="G4" s="32"/>
    </row>
    <row r="5" spans="1:8" x14ac:dyDescent="0.2">
      <c r="A5" s="36" t="s">
        <v>32</v>
      </c>
      <c r="B5" s="40">
        <f>PMT(B3,B4,-B2)</f>
        <v>14902.948869707541</v>
      </c>
      <c r="C5" s="37" t="e">
        <f ca="1">getformula(B5)</f>
        <v>#NAME?</v>
      </c>
      <c r="D5" s="32"/>
      <c r="E5" s="32"/>
      <c r="F5" s="32"/>
      <c r="G5" s="32"/>
    </row>
    <row r="6" spans="1:8" x14ac:dyDescent="0.2">
      <c r="A6" s="36"/>
      <c r="B6" s="37"/>
      <c r="C6" s="37"/>
      <c r="D6" s="32"/>
      <c r="E6" s="32"/>
      <c r="F6" s="32"/>
      <c r="G6" s="32"/>
    </row>
    <row r="7" spans="1:8" x14ac:dyDescent="0.2">
      <c r="A7" s="12" t="s">
        <v>38</v>
      </c>
      <c r="B7">
        <v>2</v>
      </c>
    </row>
    <row r="8" spans="1:8" x14ac:dyDescent="0.2">
      <c r="A8" s="12" t="s">
        <v>39</v>
      </c>
      <c r="B8" s="45">
        <f>IPMT(B3,B7,B4,-B2)</f>
        <v>7447.7640904233967</v>
      </c>
      <c r="C8" t="e">
        <f ca="1">getformula(B8)</f>
        <v>#NAME?</v>
      </c>
    </row>
    <row r="9" spans="1:8" ht="25.5" x14ac:dyDescent="0.2">
      <c r="A9" s="12" t="s">
        <v>40</v>
      </c>
      <c r="B9" s="45">
        <f>PPMT(B3,B7,B4,-B2)</f>
        <v>7455.1847792841463</v>
      </c>
      <c r="C9" t="e">
        <f ca="1">getformula(B9)</f>
        <v>#NAME?</v>
      </c>
    </row>
    <row r="10" spans="1:8" x14ac:dyDescent="0.2">
      <c r="A10" s="12" t="s">
        <v>41</v>
      </c>
      <c r="B10" s="45">
        <f>B9+B8</f>
        <v>14902.948869707543</v>
      </c>
      <c r="C10" t="e">
        <f ca="1">getformula(B10)</f>
        <v>#NAME?</v>
      </c>
    </row>
    <row r="11" spans="1:8" ht="25.9" customHeight="1" x14ac:dyDescent="0.2">
      <c r="A11" s="12" t="s">
        <v>42</v>
      </c>
      <c r="B11" s="45">
        <f>PV(B3,B4-B7,-B5)</f>
        <v>85641.866351008342</v>
      </c>
      <c r="C11" t="e">
        <f ca="1">getformula(B11)</f>
        <v>#NAME?</v>
      </c>
    </row>
    <row r="12" spans="1:8" x14ac:dyDescent="0.2">
      <c r="A12" s="2"/>
      <c r="B12" s="15"/>
    </row>
    <row r="13" spans="1:8" x14ac:dyDescent="0.2">
      <c r="A13" s="2"/>
    </row>
    <row r="14" spans="1:8" x14ac:dyDescent="0.2">
      <c r="A14" s="2"/>
    </row>
    <row r="15" spans="1:8" x14ac:dyDescent="0.2">
      <c r="A15" s="2"/>
    </row>
    <row r="16" spans="1:8" x14ac:dyDescent="0.2">
      <c r="A16" s="2"/>
    </row>
    <row r="17" spans="1:1" x14ac:dyDescent="0.2">
      <c r="A17" s="2"/>
    </row>
    <row r="18" spans="1:1" x14ac:dyDescent="0.2">
      <c r="A18" s="2"/>
    </row>
    <row r="19" spans="1:1" x14ac:dyDescent="0.2">
      <c r="A19" s="2"/>
    </row>
    <row r="20" spans="1:1" x14ac:dyDescent="0.2">
      <c r="A20" s="2"/>
    </row>
    <row r="21" spans="1:1" x14ac:dyDescent="0.2">
      <c r="A21" s="2"/>
    </row>
    <row r="22" spans="1:1" x14ac:dyDescent="0.2">
      <c r="A22" s="2"/>
    </row>
    <row r="23" spans="1:1" x14ac:dyDescent="0.2">
      <c r="A23" s="2"/>
    </row>
    <row r="24" spans="1:1" x14ac:dyDescent="0.2">
      <c r="A24" s="2"/>
    </row>
    <row r="25" spans="1:1" x14ac:dyDescent="0.2">
      <c r="A25" s="2"/>
    </row>
    <row r="26" spans="1:1" x14ac:dyDescent="0.2">
      <c r="A26" s="2"/>
    </row>
    <row r="27" spans="1:1" x14ac:dyDescent="0.2">
      <c r="A27" s="2"/>
    </row>
    <row r="28" spans="1:1" x14ac:dyDescent="0.2">
      <c r="A28" s="2"/>
    </row>
    <row r="29" spans="1:1" x14ac:dyDescent="0.2">
      <c r="A29" s="2"/>
    </row>
    <row r="30" spans="1:1" x14ac:dyDescent="0.2">
      <c r="A30" s="2"/>
    </row>
    <row r="31" spans="1:1" x14ac:dyDescent="0.2">
      <c r="A31" s="2"/>
    </row>
    <row r="32" spans="1:1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</sheetData>
  <mergeCells count="1">
    <mergeCell ref="A1:C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16"/>
  <sheetViews>
    <sheetView workbookViewId="0">
      <selection activeCell="O6" sqref="O6"/>
    </sheetView>
  </sheetViews>
  <sheetFormatPr defaultRowHeight="12.75" x14ac:dyDescent="0.2"/>
  <cols>
    <col min="1" max="1" width="20.5703125" customWidth="1"/>
    <col min="2" max="2" width="15.7109375" bestFit="1" customWidth="1"/>
    <col min="3" max="3" width="11.5703125" customWidth="1"/>
    <col min="4" max="4" width="11.28515625" bestFit="1" customWidth="1"/>
    <col min="5" max="5" width="15" customWidth="1"/>
    <col min="6" max="6" width="16.5703125" customWidth="1"/>
    <col min="7" max="7" width="12" bestFit="1" customWidth="1"/>
  </cols>
  <sheetData>
    <row r="1" spans="1:9" ht="18" x14ac:dyDescent="0.25">
      <c r="A1" s="70" t="s">
        <v>44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9">
        <v>100000</v>
      </c>
      <c r="C2" s="9"/>
    </row>
    <row r="3" spans="1:9" x14ac:dyDescent="0.2">
      <c r="A3" s="25" t="s">
        <v>25</v>
      </c>
      <c r="B3" s="1">
        <v>0.08</v>
      </c>
      <c r="C3" s="1"/>
    </row>
    <row r="4" spans="1:9" x14ac:dyDescent="0.2">
      <c r="A4" t="s">
        <v>13</v>
      </c>
      <c r="B4">
        <v>10</v>
      </c>
    </row>
    <row r="6" spans="1:9" s="5" customFormat="1" ht="63.75" x14ac:dyDescent="0.2">
      <c r="A6" s="10" t="s">
        <v>53</v>
      </c>
      <c r="B6" s="27" t="s">
        <v>26</v>
      </c>
      <c r="C6" s="10" t="s">
        <v>45</v>
      </c>
      <c r="D6" s="10" t="s">
        <v>46</v>
      </c>
      <c r="E6" s="10" t="s">
        <v>95</v>
      </c>
      <c r="F6" s="27" t="s">
        <v>57</v>
      </c>
      <c r="G6" s="6"/>
      <c r="H6" s="6"/>
      <c r="I6" s="6"/>
    </row>
    <row r="7" spans="1:9" x14ac:dyDescent="0.2">
      <c r="A7" s="2">
        <v>1</v>
      </c>
      <c r="B7" s="15">
        <f>B2</f>
        <v>100000</v>
      </c>
      <c r="C7" s="15">
        <v>10000</v>
      </c>
      <c r="D7" s="15">
        <f>$B$3*B7</f>
        <v>8000</v>
      </c>
      <c r="E7" s="15">
        <f t="shared" ref="E7:E15" si="0">C7-D7</f>
        <v>2000</v>
      </c>
      <c r="F7" s="15">
        <f t="shared" ref="F7:F16" si="1">B7-E7</f>
        <v>98000</v>
      </c>
      <c r="G7" t="e">
        <f ca="1">getformula(F7)</f>
        <v>#NAME?</v>
      </c>
    </row>
    <row r="8" spans="1:9" x14ac:dyDescent="0.2">
      <c r="A8" s="2">
        <v>2</v>
      </c>
      <c r="B8" s="15">
        <f>F7</f>
        <v>98000</v>
      </c>
      <c r="C8" s="15">
        <f>C7</f>
        <v>10000</v>
      </c>
      <c r="D8" s="15">
        <f t="shared" ref="D8:D16" si="2">$B$3*B8</f>
        <v>7840</v>
      </c>
      <c r="E8" s="15">
        <f t="shared" si="0"/>
        <v>2160</v>
      </c>
      <c r="F8" s="15">
        <f t="shared" si="1"/>
        <v>95840</v>
      </c>
    </row>
    <row r="9" spans="1:9" x14ac:dyDescent="0.2">
      <c r="A9" s="2">
        <v>3</v>
      </c>
      <c r="B9" s="15">
        <f t="shared" ref="B9:B16" si="3">F8</f>
        <v>95840</v>
      </c>
      <c r="C9" s="15">
        <f t="shared" ref="C9:C15" si="4">C8</f>
        <v>10000</v>
      </c>
      <c r="D9" s="15">
        <f t="shared" si="2"/>
        <v>7667.2</v>
      </c>
      <c r="E9" s="15">
        <f t="shared" si="0"/>
        <v>2332.8000000000002</v>
      </c>
      <c r="F9" s="15">
        <f t="shared" si="1"/>
        <v>93507.199999999997</v>
      </c>
    </row>
    <row r="10" spans="1:9" x14ac:dyDescent="0.2">
      <c r="A10" s="2">
        <v>4</v>
      </c>
      <c r="B10" s="15">
        <f t="shared" si="3"/>
        <v>93507.199999999997</v>
      </c>
      <c r="C10" s="15">
        <f t="shared" si="4"/>
        <v>10000</v>
      </c>
      <c r="D10" s="15">
        <f t="shared" si="2"/>
        <v>7480.576</v>
      </c>
      <c r="E10" s="15">
        <f t="shared" si="0"/>
        <v>2519.424</v>
      </c>
      <c r="F10" s="15">
        <f t="shared" si="1"/>
        <v>90987.775999999998</v>
      </c>
    </row>
    <row r="11" spans="1:9" x14ac:dyDescent="0.2">
      <c r="A11" s="2">
        <v>5</v>
      </c>
      <c r="B11" s="15">
        <f t="shared" si="3"/>
        <v>90987.775999999998</v>
      </c>
      <c r="C11" s="15">
        <f t="shared" si="4"/>
        <v>10000</v>
      </c>
      <c r="D11" s="15">
        <f t="shared" si="2"/>
        <v>7279.0220799999997</v>
      </c>
      <c r="E11" s="15">
        <f t="shared" si="0"/>
        <v>2720.9779200000003</v>
      </c>
      <c r="F11" s="15">
        <f t="shared" si="1"/>
        <v>88266.798079999993</v>
      </c>
    </row>
    <row r="12" spans="1:9" x14ac:dyDescent="0.2">
      <c r="A12" s="2">
        <v>6</v>
      </c>
      <c r="B12" s="15">
        <f t="shared" si="3"/>
        <v>88266.798079999993</v>
      </c>
      <c r="C12" s="15">
        <f t="shared" si="4"/>
        <v>10000</v>
      </c>
      <c r="D12" s="15">
        <f t="shared" si="2"/>
        <v>7061.3438463999992</v>
      </c>
      <c r="E12" s="15">
        <f t="shared" si="0"/>
        <v>2938.6561536000008</v>
      </c>
      <c r="F12" s="15">
        <f t="shared" si="1"/>
        <v>85328.141926399985</v>
      </c>
    </row>
    <row r="13" spans="1:9" x14ac:dyDescent="0.2">
      <c r="A13" s="2">
        <v>7</v>
      </c>
      <c r="B13" s="15">
        <f t="shared" si="3"/>
        <v>85328.141926399985</v>
      </c>
      <c r="C13" s="15">
        <f t="shared" si="4"/>
        <v>10000</v>
      </c>
      <c r="D13" s="15">
        <f t="shared" si="2"/>
        <v>6826.2513541119988</v>
      </c>
      <c r="E13" s="15">
        <f t="shared" si="0"/>
        <v>3173.7486458880012</v>
      </c>
      <c r="F13" s="15">
        <f t="shared" si="1"/>
        <v>82154.393280511984</v>
      </c>
    </row>
    <row r="14" spans="1:9" x14ac:dyDescent="0.2">
      <c r="A14" s="2">
        <v>8</v>
      </c>
      <c r="B14" s="15">
        <f t="shared" si="3"/>
        <v>82154.393280511984</v>
      </c>
      <c r="C14" s="15">
        <f t="shared" si="4"/>
        <v>10000</v>
      </c>
      <c r="D14" s="15">
        <f t="shared" si="2"/>
        <v>6572.351462440959</v>
      </c>
      <c r="E14" s="15">
        <f t="shared" si="0"/>
        <v>3427.648537559041</v>
      </c>
      <c r="F14" s="15">
        <f t="shared" si="1"/>
        <v>78726.744742952942</v>
      </c>
    </row>
    <row r="15" spans="1:9" x14ac:dyDescent="0.2">
      <c r="A15" s="2">
        <v>9</v>
      </c>
      <c r="B15" s="15">
        <f t="shared" si="3"/>
        <v>78726.744742952942</v>
      </c>
      <c r="C15" s="15">
        <f t="shared" si="4"/>
        <v>10000</v>
      </c>
      <c r="D15" s="15">
        <f t="shared" si="2"/>
        <v>6298.1395794362352</v>
      </c>
      <c r="E15" s="15">
        <f t="shared" si="0"/>
        <v>3701.8604205637648</v>
      </c>
      <c r="F15" s="15">
        <f t="shared" si="1"/>
        <v>75024.884322389174</v>
      </c>
    </row>
    <row r="16" spans="1:9" x14ac:dyDescent="0.2">
      <c r="A16" s="2">
        <v>10</v>
      </c>
      <c r="B16" s="15">
        <f t="shared" si="3"/>
        <v>75024.884322389174</v>
      </c>
      <c r="C16" s="15">
        <f>SUM(D16:E16)</f>
        <v>81026.875068180307</v>
      </c>
      <c r="D16" s="15">
        <f t="shared" si="2"/>
        <v>6001.990745791134</v>
      </c>
      <c r="E16" s="15">
        <f>B16</f>
        <v>75024.884322389174</v>
      </c>
      <c r="F16" s="15">
        <f t="shared" si="1"/>
        <v>0</v>
      </c>
    </row>
    <row r="17" spans="1:6" x14ac:dyDescent="0.2">
      <c r="A17" s="2"/>
      <c r="B17" s="7"/>
      <c r="C17" s="7"/>
      <c r="D17" s="7"/>
      <c r="E17" s="7"/>
      <c r="F17" s="7"/>
    </row>
    <row r="18" spans="1:6" x14ac:dyDescent="0.2">
      <c r="A18" s="2"/>
    </row>
    <row r="19" spans="1:6" x14ac:dyDescent="0.2">
      <c r="A19" s="2"/>
    </row>
    <row r="20" spans="1:6" x14ac:dyDescent="0.2">
      <c r="A20" s="2"/>
    </row>
    <row r="21" spans="1:6" x14ac:dyDescent="0.2">
      <c r="A21" s="2"/>
    </row>
    <row r="22" spans="1:6" x14ac:dyDescent="0.2">
      <c r="A22" s="2"/>
    </row>
    <row r="23" spans="1:6" x14ac:dyDescent="0.2">
      <c r="A23" s="2"/>
    </row>
    <row r="24" spans="1:6" x14ac:dyDescent="0.2">
      <c r="A24" s="2"/>
    </row>
    <row r="25" spans="1:6" x14ac:dyDescent="0.2">
      <c r="A25" s="2"/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</sheetData>
  <mergeCells count="1">
    <mergeCell ref="A1:G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116"/>
  <sheetViews>
    <sheetView workbookViewId="0">
      <selection sqref="A1:G16"/>
    </sheetView>
  </sheetViews>
  <sheetFormatPr defaultRowHeight="12.75" x14ac:dyDescent="0.2"/>
  <cols>
    <col min="1" max="1" width="20.5703125" customWidth="1"/>
    <col min="2" max="2" width="15.7109375" bestFit="1" customWidth="1"/>
    <col min="3" max="3" width="11.5703125" customWidth="1"/>
    <col min="4" max="4" width="11.28515625" bestFit="1" customWidth="1"/>
    <col min="5" max="5" width="15" customWidth="1"/>
    <col min="6" max="6" width="16.5703125" customWidth="1"/>
    <col min="7" max="7" width="12" bestFit="1" customWidth="1"/>
  </cols>
  <sheetData>
    <row r="1" spans="1:9" ht="39.75" customHeight="1" x14ac:dyDescent="0.25">
      <c r="A1" s="72" t="s">
        <v>48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9">
        <v>100000</v>
      </c>
      <c r="C2" s="9"/>
    </row>
    <row r="3" spans="1:9" x14ac:dyDescent="0.2">
      <c r="A3" s="25" t="s">
        <v>25</v>
      </c>
      <c r="B3" s="1">
        <v>0.08</v>
      </c>
      <c r="C3" s="1"/>
    </row>
    <row r="4" spans="1:9" x14ac:dyDescent="0.2">
      <c r="A4" t="s">
        <v>13</v>
      </c>
      <c r="B4">
        <v>10</v>
      </c>
    </row>
    <row r="6" spans="1:9" s="5" customFormat="1" ht="63.75" x14ac:dyDescent="0.2">
      <c r="A6" s="10" t="s">
        <v>53</v>
      </c>
      <c r="B6" s="27" t="s">
        <v>26</v>
      </c>
      <c r="C6" s="10" t="s">
        <v>45</v>
      </c>
      <c r="D6" s="10" t="s">
        <v>56</v>
      </c>
      <c r="E6" s="10" t="s">
        <v>95</v>
      </c>
      <c r="F6" s="27" t="s">
        <v>57</v>
      </c>
      <c r="G6" s="6"/>
      <c r="H6" s="6"/>
      <c r="I6" s="6"/>
    </row>
    <row r="7" spans="1:9" x14ac:dyDescent="0.2">
      <c r="A7" s="2">
        <v>1</v>
      </c>
      <c r="B7" s="15">
        <f>B2</f>
        <v>100000</v>
      </c>
      <c r="C7" s="15">
        <v>6000</v>
      </c>
      <c r="D7" s="15">
        <f>$B$3*B7</f>
        <v>8000</v>
      </c>
      <c r="E7" s="45">
        <f t="shared" ref="E7:E15" si="0">C7-D7</f>
        <v>-2000</v>
      </c>
      <c r="F7" s="15">
        <f t="shared" ref="F7:F16" si="1">B7-E7</f>
        <v>102000</v>
      </c>
      <c r="G7" t="e">
        <f ca="1">getformula(F7)</f>
        <v>#NAME?</v>
      </c>
    </row>
    <row r="8" spans="1:9" x14ac:dyDescent="0.2">
      <c r="A8" s="2">
        <v>2</v>
      </c>
      <c r="B8" s="15">
        <f>F7</f>
        <v>102000</v>
      </c>
      <c r="C8" s="15">
        <v>6000</v>
      </c>
      <c r="D8" s="15">
        <f t="shared" ref="D8:D16" si="2">$B$3*B8</f>
        <v>8160</v>
      </c>
      <c r="E8" s="45">
        <f t="shared" si="0"/>
        <v>-2160</v>
      </c>
      <c r="F8" s="15">
        <f t="shared" si="1"/>
        <v>104160</v>
      </c>
    </row>
    <row r="9" spans="1:9" x14ac:dyDescent="0.2">
      <c r="A9" s="2">
        <v>3</v>
      </c>
      <c r="B9" s="15">
        <f t="shared" ref="B9:B16" si="3">F8</f>
        <v>104160</v>
      </c>
      <c r="C9" s="15">
        <v>6000</v>
      </c>
      <c r="D9" s="15">
        <f t="shared" si="2"/>
        <v>8332.7999999999993</v>
      </c>
      <c r="E9" s="45">
        <f t="shared" si="0"/>
        <v>-2332.7999999999993</v>
      </c>
      <c r="F9" s="15">
        <f t="shared" si="1"/>
        <v>106492.8</v>
      </c>
    </row>
    <row r="10" spans="1:9" x14ac:dyDescent="0.2">
      <c r="A10" s="2">
        <v>4</v>
      </c>
      <c r="B10" s="15">
        <f t="shared" si="3"/>
        <v>106492.8</v>
      </c>
      <c r="C10" s="15">
        <v>6000</v>
      </c>
      <c r="D10" s="15">
        <f t="shared" si="2"/>
        <v>8519.4240000000009</v>
      </c>
      <c r="E10" s="45">
        <f t="shared" si="0"/>
        <v>-2519.4240000000009</v>
      </c>
      <c r="F10" s="15">
        <f t="shared" si="1"/>
        <v>109012.224</v>
      </c>
    </row>
    <row r="11" spans="1:9" x14ac:dyDescent="0.2">
      <c r="A11" s="2">
        <v>5</v>
      </c>
      <c r="B11" s="15">
        <f t="shared" si="3"/>
        <v>109012.224</v>
      </c>
      <c r="C11" s="15">
        <v>6000</v>
      </c>
      <c r="D11" s="15">
        <f t="shared" si="2"/>
        <v>8720.9779200000012</v>
      </c>
      <c r="E11" s="45">
        <f t="shared" si="0"/>
        <v>-2720.9779200000012</v>
      </c>
      <c r="F11" s="15">
        <f t="shared" si="1"/>
        <v>111733.20192000001</v>
      </c>
    </row>
    <row r="12" spans="1:9" x14ac:dyDescent="0.2">
      <c r="A12" s="2">
        <v>6</v>
      </c>
      <c r="B12" s="15">
        <f t="shared" si="3"/>
        <v>111733.20192000001</v>
      </c>
      <c r="C12" s="15">
        <v>6000</v>
      </c>
      <c r="D12" s="15">
        <f t="shared" si="2"/>
        <v>8938.6561536000008</v>
      </c>
      <c r="E12" s="45">
        <f t="shared" si="0"/>
        <v>-2938.6561536000008</v>
      </c>
      <c r="F12" s="15">
        <f t="shared" si="1"/>
        <v>114671.85807360001</v>
      </c>
    </row>
    <row r="13" spans="1:9" x14ac:dyDescent="0.2">
      <c r="A13" s="2">
        <v>7</v>
      </c>
      <c r="B13" s="15">
        <f t="shared" si="3"/>
        <v>114671.85807360001</v>
      </c>
      <c r="C13" s="15">
        <v>6000</v>
      </c>
      <c r="D13" s="15">
        <f t="shared" si="2"/>
        <v>9173.7486458880012</v>
      </c>
      <c r="E13" s="45">
        <f t="shared" si="0"/>
        <v>-3173.7486458880012</v>
      </c>
      <c r="F13" s="15">
        <f t="shared" si="1"/>
        <v>117845.60671948802</v>
      </c>
    </row>
    <row r="14" spans="1:9" x14ac:dyDescent="0.2">
      <c r="A14" s="2">
        <v>8</v>
      </c>
      <c r="B14" s="15">
        <f t="shared" si="3"/>
        <v>117845.60671948802</v>
      </c>
      <c r="C14" s="15">
        <v>6000</v>
      </c>
      <c r="D14" s="15">
        <f t="shared" si="2"/>
        <v>9427.6485375590419</v>
      </c>
      <c r="E14" s="45">
        <f t="shared" si="0"/>
        <v>-3427.6485375590419</v>
      </c>
      <c r="F14" s="15">
        <f t="shared" si="1"/>
        <v>121273.25525704706</v>
      </c>
    </row>
    <row r="15" spans="1:9" x14ac:dyDescent="0.2">
      <c r="A15" s="2">
        <v>9</v>
      </c>
      <c r="B15" s="15">
        <f t="shared" si="3"/>
        <v>121273.25525704706</v>
      </c>
      <c r="C15" s="15">
        <v>6000</v>
      </c>
      <c r="D15" s="15">
        <f t="shared" si="2"/>
        <v>9701.8604205637657</v>
      </c>
      <c r="E15" s="45">
        <f t="shared" si="0"/>
        <v>-3701.8604205637657</v>
      </c>
      <c r="F15" s="15">
        <f t="shared" si="1"/>
        <v>124975.11567761083</v>
      </c>
    </row>
    <row r="16" spans="1:9" x14ac:dyDescent="0.2">
      <c r="A16" s="2">
        <v>10</v>
      </c>
      <c r="B16" s="15">
        <f t="shared" si="3"/>
        <v>124975.11567761083</v>
      </c>
      <c r="C16" s="15">
        <f>SUM(D16:E16)</f>
        <v>134973.12493181968</v>
      </c>
      <c r="D16" s="15">
        <f t="shared" si="2"/>
        <v>9998.009254208866</v>
      </c>
      <c r="E16" s="15">
        <f>B16</f>
        <v>124975.11567761083</v>
      </c>
      <c r="F16" s="15">
        <f t="shared" si="1"/>
        <v>0</v>
      </c>
    </row>
    <row r="17" spans="1:6" x14ac:dyDescent="0.2">
      <c r="A17" s="2"/>
      <c r="B17" s="7"/>
      <c r="C17" s="7"/>
      <c r="D17" s="7"/>
      <c r="E17" s="7"/>
      <c r="F17" s="7"/>
    </row>
    <row r="18" spans="1:6" x14ac:dyDescent="0.2">
      <c r="A18" s="2"/>
    </row>
    <row r="19" spans="1:6" x14ac:dyDescent="0.2">
      <c r="A19" s="2"/>
    </row>
    <row r="20" spans="1:6" x14ac:dyDescent="0.2">
      <c r="A20" s="2"/>
    </row>
    <row r="21" spans="1:6" x14ac:dyDescent="0.2">
      <c r="A21" s="2"/>
    </row>
    <row r="22" spans="1:6" x14ac:dyDescent="0.2">
      <c r="A22" s="2"/>
    </row>
    <row r="23" spans="1:6" x14ac:dyDescent="0.2">
      <c r="A23" s="2"/>
    </row>
    <row r="24" spans="1:6" x14ac:dyDescent="0.2">
      <c r="A24" s="2"/>
    </row>
    <row r="25" spans="1:6" x14ac:dyDescent="0.2">
      <c r="A25" s="2"/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</sheetData>
  <mergeCells count="1">
    <mergeCell ref="A1:G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I109"/>
  <sheetViews>
    <sheetView workbookViewId="0">
      <selection activeCell="G13" sqref="G13"/>
    </sheetView>
  </sheetViews>
  <sheetFormatPr defaultRowHeight="12.75" x14ac:dyDescent="0.2"/>
  <cols>
    <col min="1" max="1" width="18.28515625" bestFit="1" customWidth="1"/>
    <col min="2" max="2" width="15.7109375" bestFit="1" customWidth="1"/>
    <col min="3" max="3" width="11.5703125" customWidth="1"/>
    <col min="4" max="4" width="11.28515625" bestFit="1" customWidth="1"/>
    <col min="5" max="5" width="15" customWidth="1"/>
    <col min="6" max="6" width="16.5703125" customWidth="1"/>
    <col min="7" max="7" width="12" bestFit="1" customWidth="1"/>
  </cols>
  <sheetData>
    <row r="1" spans="1:9" ht="39.75" customHeight="1" x14ac:dyDescent="0.25">
      <c r="A1" s="72" t="s">
        <v>96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13">
        <v>100000</v>
      </c>
      <c r="C2" s="9"/>
    </row>
    <row r="3" spans="1:9" x14ac:dyDescent="0.2">
      <c r="A3" s="25" t="s">
        <v>25</v>
      </c>
      <c r="B3" s="1">
        <v>0.08</v>
      </c>
      <c r="C3" s="1"/>
    </row>
    <row r="4" spans="1:9" x14ac:dyDescent="0.2">
      <c r="A4" t="s">
        <v>13</v>
      </c>
      <c r="B4">
        <v>10</v>
      </c>
    </row>
    <row r="6" spans="1:9" s="5" customFormat="1" ht="63.75" x14ac:dyDescent="0.2">
      <c r="A6" s="10" t="s">
        <v>53</v>
      </c>
      <c r="B6" s="10" t="s">
        <v>16</v>
      </c>
      <c r="C6" s="10" t="s">
        <v>45</v>
      </c>
      <c r="D6" s="10" t="s">
        <v>56</v>
      </c>
      <c r="E6" s="10" t="s">
        <v>95</v>
      </c>
      <c r="F6" s="27" t="s">
        <v>57</v>
      </c>
      <c r="G6" s="6"/>
      <c r="H6" s="6"/>
      <c r="I6" s="6"/>
    </row>
    <row r="7" spans="1:9" x14ac:dyDescent="0.2">
      <c r="A7" s="2">
        <v>1</v>
      </c>
      <c r="B7" s="15">
        <f>B2</f>
        <v>100000</v>
      </c>
      <c r="C7" s="15">
        <v>0</v>
      </c>
      <c r="D7" s="15">
        <f>$B$3*B7</f>
        <v>8000</v>
      </c>
      <c r="E7" s="45">
        <f t="shared" ref="E7:E15" si="0">C7-D7</f>
        <v>-8000</v>
      </c>
      <c r="F7" s="15">
        <f t="shared" ref="F7:F16" si="1">B7-E7</f>
        <v>108000</v>
      </c>
      <c r="G7" t="e">
        <f ca="1">getformula(F7)</f>
        <v>#NAME?</v>
      </c>
    </row>
    <row r="8" spans="1:9" x14ac:dyDescent="0.2">
      <c r="A8" s="2">
        <v>2</v>
      </c>
      <c r="B8" s="15">
        <f>F7</f>
        <v>108000</v>
      </c>
      <c r="C8" s="15">
        <v>0</v>
      </c>
      <c r="D8" s="15">
        <f t="shared" ref="D8:D16" si="2">$B$3*B8</f>
        <v>8640</v>
      </c>
      <c r="E8" s="45">
        <f t="shared" si="0"/>
        <v>-8640</v>
      </c>
      <c r="F8" s="15">
        <f t="shared" si="1"/>
        <v>116640</v>
      </c>
    </row>
    <row r="9" spans="1:9" x14ac:dyDescent="0.2">
      <c r="A9" s="2">
        <v>3</v>
      </c>
      <c r="B9" s="15">
        <f t="shared" ref="B9:B16" si="3">F8</f>
        <v>116640</v>
      </c>
      <c r="C9" s="15">
        <v>0</v>
      </c>
      <c r="D9" s="15">
        <f t="shared" si="2"/>
        <v>9331.2000000000007</v>
      </c>
      <c r="E9" s="45">
        <f t="shared" si="0"/>
        <v>-9331.2000000000007</v>
      </c>
      <c r="F9" s="15">
        <f t="shared" si="1"/>
        <v>125971.2</v>
      </c>
    </row>
    <row r="10" spans="1:9" x14ac:dyDescent="0.2">
      <c r="A10" s="2">
        <v>4</v>
      </c>
      <c r="B10" s="15">
        <f t="shared" si="3"/>
        <v>125971.2</v>
      </c>
      <c r="C10" s="15">
        <v>0</v>
      </c>
      <c r="D10" s="15">
        <f t="shared" si="2"/>
        <v>10077.696</v>
      </c>
      <c r="E10" s="45">
        <f t="shared" si="0"/>
        <v>-10077.696</v>
      </c>
      <c r="F10" s="15">
        <f t="shared" si="1"/>
        <v>136048.89600000001</v>
      </c>
    </row>
    <row r="11" spans="1:9" x14ac:dyDescent="0.2">
      <c r="A11" s="2">
        <v>5</v>
      </c>
      <c r="B11" s="15">
        <f t="shared" si="3"/>
        <v>136048.89600000001</v>
      </c>
      <c r="C11" s="15">
        <v>0</v>
      </c>
      <c r="D11" s="15">
        <f t="shared" si="2"/>
        <v>10883.911680000001</v>
      </c>
      <c r="E11" s="45">
        <f t="shared" si="0"/>
        <v>-10883.911680000001</v>
      </c>
      <c r="F11" s="15">
        <f t="shared" si="1"/>
        <v>146932.80768</v>
      </c>
    </row>
    <row r="12" spans="1:9" x14ac:dyDescent="0.2">
      <c r="A12" s="2">
        <v>6</v>
      </c>
      <c r="B12" s="15">
        <f t="shared" si="3"/>
        <v>146932.80768</v>
      </c>
      <c r="C12" s="15">
        <v>0</v>
      </c>
      <c r="D12" s="15">
        <f t="shared" si="2"/>
        <v>11754.6246144</v>
      </c>
      <c r="E12" s="45">
        <f t="shared" si="0"/>
        <v>-11754.6246144</v>
      </c>
      <c r="F12" s="15">
        <f t="shared" si="1"/>
        <v>158687.4322944</v>
      </c>
    </row>
    <row r="13" spans="1:9" x14ac:dyDescent="0.2">
      <c r="A13" s="2">
        <v>7</v>
      </c>
      <c r="B13" s="15">
        <f t="shared" si="3"/>
        <v>158687.4322944</v>
      </c>
      <c r="C13" s="15">
        <v>0</v>
      </c>
      <c r="D13" s="15">
        <f t="shared" si="2"/>
        <v>12694.994583552001</v>
      </c>
      <c r="E13" s="45">
        <f t="shared" si="0"/>
        <v>-12694.994583552001</v>
      </c>
      <c r="F13" s="15">
        <f t="shared" si="1"/>
        <v>171382.42687795201</v>
      </c>
    </row>
    <row r="14" spans="1:9" x14ac:dyDescent="0.2">
      <c r="A14" s="2">
        <v>8</v>
      </c>
      <c r="B14" s="15">
        <f t="shared" si="3"/>
        <v>171382.42687795201</v>
      </c>
      <c r="C14" s="15">
        <v>0</v>
      </c>
      <c r="D14" s="15">
        <f t="shared" si="2"/>
        <v>13710.59415023616</v>
      </c>
      <c r="E14" s="45">
        <f t="shared" si="0"/>
        <v>-13710.59415023616</v>
      </c>
      <c r="F14" s="15">
        <f t="shared" si="1"/>
        <v>185093.02102818817</v>
      </c>
    </row>
    <row r="15" spans="1:9" x14ac:dyDescent="0.2">
      <c r="A15" s="2">
        <v>9</v>
      </c>
      <c r="B15" s="15">
        <f t="shared" si="3"/>
        <v>185093.02102818817</v>
      </c>
      <c r="C15" s="15">
        <v>0</v>
      </c>
      <c r="D15" s="15">
        <f t="shared" si="2"/>
        <v>14807.441682255054</v>
      </c>
      <c r="E15" s="45">
        <f t="shared" si="0"/>
        <v>-14807.441682255054</v>
      </c>
      <c r="F15" s="15">
        <f t="shared" si="1"/>
        <v>199900.46271044321</v>
      </c>
    </row>
    <row r="16" spans="1:9" x14ac:dyDescent="0.2">
      <c r="A16" s="2">
        <v>10</v>
      </c>
      <c r="B16" s="15">
        <f t="shared" si="3"/>
        <v>199900.46271044321</v>
      </c>
      <c r="C16" s="15">
        <f>SUM(D16:E16)</f>
        <v>215892.49972727869</v>
      </c>
      <c r="D16" s="15">
        <f t="shared" si="2"/>
        <v>15992.037016835458</v>
      </c>
      <c r="E16" s="45">
        <f>B16</f>
        <v>199900.46271044321</v>
      </c>
      <c r="F16" s="15">
        <f t="shared" si="1"/>
        <v>0</v>
      </c>
    </row>
    <row r="17" spans="1:6" x14ac:dyDescent="0.2">
      <c r="A17" s="2"/>
      <c r="B17" s="7"/>
      <c r="C17" s="7"/>
      <c r="D17" s="7"/>
      <c r="E17" s="7"/>
      <c r="F17" s="7"/>
    </row>
    <row r="18" spans="1:6" x14ac:dyDescent="0.2">
      <c r="A18" s="73" t="s">
        <v>60</v>
      </c>
      <c r="B18" s="73"/>
      <c r="C18" s="73"/>
      <c r="D18" s="73"/>
    </row>
    <row r="19" spans="1:6" x14ac:dyDescent="0.2">
      <c r="A19" s="49" t="s">
        <v>58</v>
      </c>
      <c r="B19" s="13">
        <f>B2</f>
        <v>100000</v>
      </c>
      <c r="C19" t="e">
        <f ca="1">getformula(B19)</f>
        <v>#NAME?</v>
      </c>
    </row>
    <row r="20" spans="1:6" x14ac:dyDescent="0.2">
      <c r="A20" s="49" t="s">
        <v>53</v>
      </c>
      <c r="B20">
        <v>10</v>
      </c>
    </row>
    <row r="21" spans="1:6" x14ac:dyDescent="0.2">
      <c r="A21" s="25" t="s">
        <v>18</v>
      </c>
      <c r="B21" s="1">
        <f>B3</f>
        <v>0.08</v>
      </c>
      <c r="C21" t="e">
        <f ca="1">getformula(B21)</f>
        <v>#NAME?</v>
      </c>
    </row>
    <row r="22" spans="1:6" ht="25.5" x14ac:dyDescent="0.2">
      <c r="A22" s="12" t="s">
        <v>59</v>
      </c>
      <c r="B22" s="45">
        <f>B19*(1+B21)^B20</f>
        <v>215892.49972727877</v>
      </c>
      <c r="C22" t="e">
        <f ca="1">getformula(B22)</f>
        <v>#NAME?</v>
      </c>
    </row>
    <row r="23" spans="1:6" x14ac:dyDescent="0.2">
      <c r="A23" s="2"/>
    </row>
    <row r="24" spans="1:6" x14ac:dyDescent="0.2">
      <c r="A24" s="2"/>
    </row>
    <row r="25" spans="1:6" x14ac:dyDescent="0.2">
      <c r="A25" s="2"/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</sheetData>
  <mergeCells count="2">
    <mergeCell ref="A1:G1"/>
    <mergeCell ref="A18:D18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28"/>
  <sheetViews>
    <sheetView workbookViewId="0">
      <selection sqref="A1:G1"/>
    </sheetView>
  </sheetViews>
  <sheetFormatPr defaultRowHeight="12.75" x14ac:dyDescent="0.2"/>
  <cols>
    <col min="1" max="1" width="26" bestFit="1" customWidth="1"/>
    <col min="2" max="2" width="14.5703125" customWidth="1"/>
    <col min="3" max="3" width="11.28515625" bestFit="1" customWidth="1"/>
    <col min="4" max="4" width="11.7109375" customWidth="1"/>
    <col min="5" max="5" width="11.7109375" bestFit="1" customWidth="1"/>
    <col min="6" max="6" width="16.5703125" customWidth="1"/>
    <col min="7" max="7" width="12" bestFit="1" customWidth="1"/>
  </cols>
  <sheetData>
    <row r="1" spans="1:9" ht="18" x14ac:dyDescent="0.25">
      <c r="A1" s="70" t="s">
        <v>28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9">
        <v>100000</v>
      </c>
    </row>
    <row r="3" spans="1:9" x14ac:dyDescent="0.2">
      <c r="A3" s="25" t="s">
        <v>25</v>
      </c>
      <c r="B3" s="1">
        <v>0.08</v>
      </c>
    </row>
    <row r="4" spans="1:9" x14ac:dyDescent="0.2">
      <c r="A4" t="s">
        <v>12</v>
      </c>
      <c r="B4">
        <v>1</v>
      </c>
    </row>
    <row r="5" spans="1:9" x14ac:dyDescent="0.2">
      <c r="A5" t="s">
        <v>13</v>
      </c>
      <c r="B5">
        <v>10</v>
      </c>
    </row>
    <row r="7" spans="1:9" s="26" customFormat="1" ht="63.75" x14ac:dyDescent="0.2">
      <c r="A7" s="10" t="s">
        <v>15</v>
      </c>
      <c r="B7" s="27" t="s">
        <v>26</v>
      </c>
      <c r="C7" s="27" t="s">
        <v>29</v>
      </c>
      <c r="D7" s="27" t="s">
        <v>27</v>
      </c>
      <c r="E7" s="27" t="s">
        <v>30</v>
      </c>
      <c r="F7" s="27" t="s">
        <v>57</v>
      </c>
      <c r="G7" s="10"/>
      <c r="H7" s="10"/>
      <c r="I7" s="10"/>
    </row>
    <row r="8" spans="1:9" x14ac:dyDescent="0.2">
      <c r="A8" s="2">
        <v>1</v>
      </c>
      <c r="B8" s="15">
        <f>B2</f>
        <v>100000</v>
      </c>
      <c r="C8" s="15">
        <f>$B$3*B8</f>
        <v>8000</v>
      </c>
      <c r="D8" s="15">
        <v>0</v>
      </c>
      <c r="E8" s="15">
        <f>C8+D8</f>
        <v>8000</v>
      </c>
      <c r="F8" s="15">
        <f>B8-D8</f>
        <v>100000</v>
      </c>
      <c r="G8" t="e">
        <f ca="1">getformula(F8)</f>
        <v>#NAME?</v>
      </c>
    </row>
    <row r="9" spans="1:9" x14ac:dyDescent="0.2">
      <c r="A9" s="2">
        <v>2</v>
      </c>
      <c r="B9" s="15">
        <f>F8</f>
        <v>100000</v>
      </c>
      <c r="C9" s="15">
        <f t="shared" ref="C9:C17" si="0">$B$3*B9</f>
        <v>8000</v>
      </c>
      <c r="D9" s="15">
        <v>0</v>
      </c>
      <c r="E9" s="15">
        <f t="shared" ref="E9:E17" si="1">C9+D9</f>
        <v>8000</v>
      </c>
      <c r="F9" s="15">
        <f t="shared" ref="F9:F17" si="2">B9-D9</f>
        <v>100000</v>
      </c>
    </row>
    <row r="10" spans="1:9" x14ac:dyDescent="0.2">
      <c r="A10" s="2">
        <v>3</v>
      </c>
      <c r="B10" s="15">
        <f t="shared" ref="B10:B17" si="3">F9</f>
        <v>100000</v>
      </c>
      <c r="C10" s="15">
        <f t="shared" si="0"/>
        <v>8000</v>
      </c>
      <c r="D10" s="15">
        <v>0</v>
      </c>
      <c r="E10" s="15">
        <f t="shared" si="1"/>
        <v>8000</v>
      </c>
      <c r="F10" s="15">
        <f t="shared" si="2"/>
        <v>100000</v>
      </c>
    </row>
    <row r="11" spans="1:9" x14ac:dyDescent="0.2">
      <c r="A11" s="2">
        <v>4</v>
      </c>
      <c r="B11" s="15">
        <f t="shared" si="3"/>
        <v>100000</v>
      </c>
      <c r="C11" s="15">
        <f t="shared" si="0"/>
        <v>8000</v>
      </c>
      <c r="D11" s="15">
        <v>0</v>
      </c>
      <c r="E11" s="15">
        <f t="shared" si="1"/>
        <v>8000</v>
      </c>
      <c r="F11" s="15">
        <f t="shared" si="2"/>
        <v>100000</v>
      </c>
    </row>
    <row r="12" spans="1:9" x14ac:dyDescent="0.2">
      <c r="A12" s="2">
        <v>5</v>
      </c>
      <c r="B12" s="15">
        <f t="shared" si="3"/>
        <v>100000</v>
      </c>
      <c r="C12" s="15">
        <f t="shared" si="0"/>
        <v>8000</v>
      </c>
      <c r="D12" s="15">
        <v>0</v>
      </c>
      <c r="E12" s="15">
        <f t="shared" si="1"/>
        <v>8000</v>
      </c>
      <c r="F12" s="15">
        <f t="shared" si="2"/>
        <v>100000</v>
      </c>
    </row>
    <row r="13" spans="1:9" x14ac:dyDescent="0.2">
      <c r="A13" s="2">
        <v>6</v>
      </c>
      <c r="B13" s="15">
        <f t="shared" si="3"/>
        <v>100000</v>
      </c>
      <c r="C13" s="15">
        <f t="shared" si="0"/>
        <v>8000</v>
      </c>
      <c r="D13" s="15">
        <v>0</v>
      </c>
      <c r="E13" s="15">
        <f t="shared" si="1"/>
        <v>8000</v>
      </c>
      <c r="F13" s="15">
        <f t="shared" si="2"/>
        <v>100000</v>
      </c>
    </row>
    <row r="14" spans="1:9" x14ac:dyDescent="0.2">
      <c r="A14" s="2">
        <v>7</v>
      </c>
      <c r="B14" s="15">
        <f t="shared" si="3"/>
        <v>100000</v>
      </c>
      <c r="C14" s="15">
        <f t="shared" si="0"/>
        <v>8000</v>
      </c>
      <c r="D14" s="15">
        <v>0</v>
      </c>
      <c r="E14" s="15">
        <f t="shared" si="1"/>
        <v>8000</v>
      </c>
      <c r="F14" s="15">
        <f t="shared" si="2"/>
        <v>100000</v>
      </c>
    </row>
    <row r="15" spans="1:9" x14ac:dyDescent="0.2">
      <c r="A15" s="2">
        <v>8</v>
      </c>
      <c r="B15" s="15">
        <f t="shared" si="3"/>
        <v>100000</v>
      </c>
      <c r="C15" s="15">
        <f t="shared" si="0"/>
        <v>8000</v>
      </c>
      <c r="D15" s="15">
        <v>0</v>
      </c>
      <c r="E15" s="15">
        <f t="shared" si="1"/>
        <v>8000</v>
      </c>
      <c r="F15" s="15">
        <f t="shared" si="2"/>
        <v>100000</v>
      </c>
    </row>
    <row r="16" spans="1:9" x14ac:dyDescent="0.2">
      <c r="A16" s="2">
        <v>9</v>
      </c>
      <c r="B16" s="15">
        <f t="shared" si="3"/>
        <v>100000</v>
      </c>
      <c r="C16" s="15">
        <f t="shared" si="0"/>
        <v>8000</v>
      </c>
      <c r="D16" s="15">
        <v>0</v>
      </c>
      <c r="E16" s="15">
        <f t="shared" si="1"/>
        <v>8000</v>
      </c>
      <c r="F16" s="15">
        <f t="shared" si="2"/>
        <v>100000</v>
      </c>
    </row>
    <row r="17" spans="1:6" x14ac:dyDescent="0.2">
      <c r="A17" s="2">
        <v>10</v>
      </c>
      <c r="B17" s="15">
        <f t="shared" si="3"/>
        <v>100000</v>
      </c>
      <c r="C17" s="15">
        <f t="shared" si="0"/>
        <v>8000</v>
      </c>
      <c r="D17" s="15">
        <f>B17</f>
        <v>100000</v>
      </c>
      <c r="E17" s="15">
        <f t="shared" si="1"/>
        <v>108000</v>
      </c>
      <c r="F17" s="15">
        <f t="shared" si="2"/>
        <v>0</v>
      </c>
    </row>
    <row r="18" spans="1:6" ht="13.5" thickBot="1" x14ac:dyDescent="0.25">
      <c r="A18" s="2"/>
      <c r="B18" s="7"/>
      <c r="C18" s="7"/>
      <c r="D18" s="7"/>
      <c r="E18" s="7"/>
      <c r="F18" s="7"/>
    </row>
    <row r="19" spans="1:6" s="2" customFormat="1" ht="14.25" thickTop="1" thickBot="1" x14ac:dyDescent="0.25">
      <c r="A19" s="29" t="e">
        <f ca="1">GGETFORMULA(B8)</f>
        <v>#NAME?</v>
      </c>
      <c r="B19" s="28"/>
      <c r="C19" s="28"/>
      <c r="D19" s="30" t="e">
        <f ca="1">GGETFORMULA(C8)</f>
        <v>#NAME?</v>
      </c>
      <c r="E19" s="28"/>
      <c r="F19" s="30" t="e">
        <f ca="1">GGETFORMULA(E8)</f>
        <v>#NAME?</v>
      </c>
    </row>
    <row r="20" spans="1:6" ht="13.5" thickTop="1" x14ac:dyDescent="0.2">
      <c r="A20" s="2"/>
    </row>
    <row r="21" spans="1:6" x14ac:dyDescent="0.2">
      <c r="A21" s="2"/>
    </row>
    <row r="22" spans="1:6" x14ac:dyDescent="0.2">
      <c r="A22" s="73" t="s">
        <v>61</v>
      </c>
      <c r="B22" s="73"/>
      <c r="C22" s="73"/>
      <c r="D22" s="73"/>
    </row>
    <row r="23" spans="1:6" x14ac:dyDescent="0.2">
      <c r="A23" s="49" t="s">
        <v>50</v>
      </c>
      <c r="B23">
        <v>2</v>
      </c>
    </row>
    <row r="24" spans="1:6" x14ac:dyDescent="0.2">
      <c r="A24" s="49" t="s">
        <v>62</v>
      </c>
      <c r="B24" s="1">
        <v>0.05</v>
      </c>
    </row>
    <row r="25" spans="1:6" x14ac:dyDescent="0.2">
      <c r="A25" s="49" t="s">
        <v>61</v>
      </c>
      <c r="B25" s="15">
        <f>NPV(B24,E10:E17)</f>
        <v>119389.63827827873</v>
      </c>
      <c r="C25" t="e">
        <f ca="1">getformula(B25)</f>
        <v>#NAME?</v>
      </c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</sheetData>
  <mergeCells count="2">
    <mergeCell ref="A1:G1"/>
    <mergeCell ref="A22:D22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I125"/>
  <sheetViews>
    <sheetView workbookViewId="0">
      <selection sqref="A1:G1"/>
    </sheetView>
  </sheetViews>
  <sheetFormatPr defaultRowHeight="12.75" x14ac:dyDescent="0.2"/>
  <cols>
    <col min="1" max="1" width="26" bestFit="1" customWidth="1"/>
    <col min="2" max="2" width="14.5703125" customWidth="1"/>
    <col min="3" max="3" width="11.28515625" bestFit="1" customWidth="1"/>
    <col min="4" max="4" width="11.7109375" customWidth="1"/>
    <col min="5" max="5" width="11.7109375" bestFit="1" customWidth="1"/>
    <col min="6" max="6" width="16.5703125" customWidth="1"/>
    <col min="7" max="7" width="12" bestFit="1" customWidth="1"/>
  </cols>
  <sheetData>
    <row r="1" spans="1:9" ht="38.65" customHeight="1" x14ac:dyDescent="0.2">
      <c r="A1" s="68" t="s">
        <v>70</v>
      </c>
      <c r="B1" s="69"/>
      <c r="C1" s="69"/>
      <c r="D1" s="69"/>
      <c r="E1" s="69"/>
      <c r="F1" s="69"/>
      <c r="G1" s="69"/>
    </row>
    <row r="2" spans="1:9" x14ac:dyDescent="0.2">
      <c r="A2" t="s">
        <v>14</v>
      </c>
      <c r="B2" s="9">
        <v>100000</v>
      </c>
    </row>
    <row r="3" spans="1:9" x14ac:dyDescent="0.2">
      <c r="A3" s="25" t="s">
        <v>25</v>
      </c>
      <c r="B3" s="1">
        <v>0.08</v>
      </c>
    </row>
    <row r="4" spans="1:9" x14ac:dyDescent="0.2">
      <c r="A4" t="s">
        <v>12</v>
      </c>
      <c r="B4">
        <v>1</v>
      </c>
    </row>
    <row r="5" spans="1:9" x14ac:dyDescent="0.2">
      <c r="A5" t="s">
        <v>13</v>
      </c>
      <c r="B5">
        <v>10</v>
      </c>
    </row>
    <row r="7" spans="1:9" s="26" customFormat="1" ht="63.75" x14ac:dyDescent="0.2">
      <c r="A7" s="10" t="s">
        <v>15</v>
      </c>
      <c r="B7" s="27" t="s">
        <v>26</v>
      </c>
      <c r="C7" s="27" t="s">
        <v>29</v>
      </c>
      <c r="D7" s="27" t="s">
        <v>27</v>
      </c>
      <c r="E7" s="27" t="s">
        <v>30</v>
      </c>
      <c r="F7" s="27" t="s">
        <v>57</v>
      </c>
      <c r="G7" s="10"/>
      <c r="H7" s="10"/>
      <c r="I7" s="10"/>
    </row>
    <row r="8" spans="1:9" x14ac:dyDescent="0.2">
      <c r="A8" s="2">
        <v>1</v>
      </c>
      <c r="B8" s="15">
        <f>B2</f>
        <v>100000</v>
      </c>
      <c r="C8" s="15">
        <f>$B$3*B8</f>
        <v>8000</v>
      </c>
      <c r="D8" s="15">
        <v>0</v>
      </c>
      <c r="E8" s="15">
        <f>C8+D8</f>
        <v>8000</v>
      </c>
      <c r="F8" s="15">
        <f>B8-D8</f>
        <v>100000</v>
      </c>
      <c r="G8" t="e">
        <f ca="1">getformula(F8)</f>
        <v>#NAME?</v>
      </c>
    </row>
    <row r="9" spans="1:9" x14ac:dyDescent="0.2">
      <c r="A9" s="2">
        <v>2</v>
      </c>
      <c r="B9" s="15">
        <f>F8</f>
        <v>100000</v>
      </c>
      <c r="C9" s="15">
        <f t="shared" ref="C9:C17" si="0">$B$3*B9</f>
        <v>8000</v>
      </c>
      <c r="D9" s="15">
        <v>0</v>
      </c>
      <c r="E9" s="15">
        <f t="shared" ref="E9:E17" si="1">C9+D9</f>
        <v>8000</v>
      </c>
      <c r="F9" s="15">
        <f t="shared" ref="F9:F17" si="2">B9-D9</f>
        <v>100000</v>
      </c>
    </row>
    <row r="10" spans="1:9" x14ac:dyDescent="0.2">
      <c r="A10" s="2">
        <v>3</v>
      </c>
      <c r="B10" s="15">
        <f t="shared" ref="B10:B17" si="3">F9</f>
        <v>100000</v>
      </c>
      <c r="C10" s="15">
        <f t="shared" si="0"/>
        <v>8000</v>
      </c>
      <c r="D10" s="15">
        <v>0</v>
      </c>
      <c r="E10" s="45">
        <f t="shared" si="1"/>
        <v>8000</v>
      </c>
      <c r="F10" s="15">
        <f t="shared" si="2"/>
        <v>100000</v>
      </c>
    </row>
    <row r="11" spans="1:9" x14ac:dyDescent="0.2">
      <c r="A11" s="2">
        <v>4</v>
      </c>
      <c r="B11" s="15">
        <f t="shared" si="3"/>
        <v>100000</v>
      </c>
      <c r="C11" s="15">
        <f t="shared" si="0"/>
        <v>8000</v>
      </c>
      <c r="D11" s="15">
        <v>0</v>
      </c>
      <c r="E11" s="45">
        <f t="shared" si="1"/>
        <v>8000</v>
      </c>
      <c r="F11" s="15">
        <f t="shared" si="2"/>
        <v>100000</v>
      </c>
    </row>
    <row r="12" spans="1:9" x14ac:dyDescent="0.2">
      <c r="A12" s="2">
        <v>5</v>
      </c>
      <c r="B12" s="15">
        <f t="shared" si="3"/>
        <v>100000</v>
      </c>
      <c r="C12" s="15">
        <f t="shared" si="0"/>
        <v>8000</v>
      </c>
      <c r="D12" s="15">
        <v>0</v>
      </c>
      <c r="E12" s="45">
        <f t="shared" si="1"/>
        <v>8000</v>
      </c>
      <c r="F12" s="15">
        <f t="shared" si="2"/>
        <v>100000</v>
      </c>
    </row>
    <row r="13" spans="1:9" x14ac:dyDescent="0.2">
      <c r="A13" s="2">
        <v>6</v>
      </c>
      <c r="B13" s="15">
        <f t="shared" si="3"/>
        <v>100000</v>
      </c>
      <c r="C13" s="15">
        <f t="shared" si="0"/>
        <v>8000</v>
      </c>
      <c r="D13" s="15">
        <v>0</v>
      </c>
      <c r="E13" s="45">
        <f t="shared" si="1"/>
        <v>8000</v>
      </c>
      <c r="F13" s="15">
        <f t="shared" si="2"/>
        <v>100000</v>
      </c>
    </row>
    <row r="14" spans="1:9" x14ac:dyDescent="0.2">
      <c r="A14" s="2">
        <v>7</v>
      </c>
      <c r="B14" s="15">
        <f t="shared" si="3"/>
        <v>100000</v>
      </c>
      <c r="C14" s="15">
        <f t="shared" si="0"/>
        <v>8000</v>
      </c>
      <c r="D14" s="15">
        <v>0</v>
      </c>
      <c r="E14" s="45">
        <f t="shared" si="1"/>
        <v>8000</v>
      </c>
      <c r="F14" s="15">
        <f t="shared" si="2"/>
        <v>100000</v>
      </c>
    </row>
    <row r="15" spans="1:9" x14ac:dyDescent="0.2">
      <c r="A15" s="2">
        <v>8</v>
      </c>
      <c r="B15" s="15">
        <f t="shared" si="3"/>
        <v>100000</v>
      </c>
      <c r="C15" s="15">
        <f t="shared" si="0"/>
        <v>8000</v>
      </c>
      <c r="D15" s="15">
        <v>0</v>
      </c>
      <c r="E15" s="45">
        <f t="shared" si="1"/>
        <v>8000</v>
      </c>
      <c r="F15" s="15">
        <f t="shared" si="2"/>
        <v>100000</v>
      </c>
    </row>
    <row r="16" spans="1:9" x14ac:dyDescent="0.2">
      <c r="A16" s="2">
        <v>9</v>
      </c>
      <c r="B16" s="15">
        <f t="shared" si="3"/>
        <v>100000</v>
      </c>
      <c r="C16" s="15">
        <f t="shared" si="0"/>
        <v>8000</v>
      </c>
      <c r="D16" s="15">
        <v>0</v>
      </c>
      <c r="E16" s="45">
        <f t="shared" si="1"/>
        <v>8000</v>
      </c>
      <c r="F16" s="15">
        <f t="shared" si="2"/>
        <v>100000</v>
      </c>
    </row>
    <row r="17" spans="1:7" x14ac:dyDescent="0.2">
      <c r="A17" s="2">
        <v>10</v>
      </c>
      <c r="B17" s="15">
        <f t="shared" si="3"/>
        <v>100000</v>
      </c>
      <c r="C17" s="15">
        <f t="shared" si="0"/>
        <v>8000</v>
      </c>
      <c r="D17" s="15">
        <f>B17</f>
        <v>100000</v>
      </c>
      <c r="E17" s="45">
        <f t="shared" si="1"/>
        <v>108000</v>
      </c>
      <c r="F17" s="15">
        <f t="shared" si="2"/>
        <v>0</v>
      </c>
    </row>
    <row r="18" spans="1:7" x14ac:dyDescent="0.2">
      <c r="A18" s="2"/>
      <c r="B18" s="7"/>
      <c r="C18" s="7"/>
      <c r="D18" s="7"/>
      <c r="E18" s="7"/>
      <c r="F18" s="7"/>
    </row>
    <row r="19" spans="1:7" x14ac:dyDescent="0.2">
      <c r="A19" s="73" t="s">
        <v>61</v>
      </c>
      <c r="B19" s="73"/>
      <c r="C19" s="73"/>
      <c r="D19" s="73"/>
      <c r="F19" s="74" t="s">
        <v>72</v>
      </c>
      <c r="G19" s="75"/>
    </row>
    <row r="20" spans="1:7" x14ac:dyDescent="0.2">
      <c r="A20" s="49" t="s">
        <v>50</v>
      </c>
      <c r="B20">
        <v>2</v>
      </c>
      <c r="F20" s="75"/>
      <c r="G20" s="75"/>
    </row>
    <row r="21" spans="1:7" x14ac:dyDescent="0.2">
      <c r="A21" s="49" t="s">
        <v>62</v>
      </c>
      <c r="B21" s="1">
        <v>0.05</v>
      </c>
      <c r="F21" s="75"/>
      <c r="G21" s="75"/>
    </row>
    <row r="22" spans="1:7" ht="51" x14ac:dyDescent="0.2">
      <c r="A22" s="53" t="s">
        <v>104</v>
      </c>
      <c r="B22" s="45">
        <f>NPV(B21,E10:E17)</f>
        <v>119389.63827827873</v>
      </c>
      <c r="C22" t="e">
        <f ca="1">getformula(B22)</f>
        <v>#NAME?</v>
      </c>
    </row>
    <row r="23" spans="1:7" x14ac:dyDescent="0.2">
      <c r="A23" s="2"/>
    </row>
    <row r="24" spans="1:7" x14ac:dyDescent="0.2">
      <c r="A24" s="2"/>
    </row>
    <row r="25" spans="1:7" x14ac:dyDescent="0.2">
      <c r="A25" s="2"/>
    </row>
    <row r="26" spans="1:7" x14ac:dyDescent="0.2">
      <c r="A26" s="2"/>
    </row>
    <row r="27" spans="1:7" x14ac:dyDescent="0.2">
      <c r="A27" s="2"/>
    </row>
    <row r="28" spans="1:7" x14ac:dyDescent="0.2">
      <c r="A28" s="2"/>
    </row>
    <row r="29" spans="1:7" x14ac:dyDescent="0.2">
      <c r="A29" s="2"/>
    </row>
    <row r="30" spans="1:7" x14ac:dyDescent="0.2">
      <c r="A30" s="2"/>
    </row>
    <row r="31" spans="1:7" x14ac:dyDescent="0.2">
      <c r="A31" s="2"/>
    </row>
    <row r="32" spans="1:7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</sheetData>
  <mergeCells count="3">
    <mergeCell ref="A1:G1"/>
    <mergeCell ref="A19:D19"/>
    <mergeCell ref="F19:G2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82"/>
  <sheetViews>
    <sheetView workbookViewId="0">
      <selection sqref="A1:E1"/>
    </sheetView>
  </sheetViews>
  <sheetFormatPr defaultRowHeight="12.75" x14ac:dyDescent="0.2"/>
  <cols>
    <col min="1" max="1" width="21" bestFit="1" customWidth="1"/>
    <col min="2" max="2" width="14.5703125" customWidth="1"/>
    <col min="3" max="3" width="11.28515625" bestFit="1" customWidth="1"/>
    <col min="4" max="4" width="11.7109375" customWidth="1"/>
    <col min="5" max="5" width="11.7109375" bestFit="1" customWidth="1"/>
    <col min="6" max="6" width="16.5703125" customWidth="1"/>
    <col min="7" max="7" width="12" bestFit="1" customWidth="1"/>
  </cols>
  <sheetData>
    <row r="1" spans="1:7" ht="18" x14ac:dyDescent="0.25">
      <c r="A1" s="70" t="s">
        <v>68</v>
      </c>
      <c r="B1" s="70"/>
      <c r="C1" s="70"/>
      <c r="D1" s="70"/>
      <c r="E1" s="70"/>
      <c r="F1" s="52"/>
      <c r="G1" s="52"/>
    </row>
    <row r="2" spans="1:7" x14ac:dyDescent="0.2">
      <c r="A2" t="s">
        <v>14</v>
      </c>
      <c r="B2" s="9">
        <v>100000</v>
      </c>
    </row>
    <row r="3" spans="1:7" x14ac:dyDescent="0.2">
      <c r="A3" s="25" t="s">
        <v>69</v>
      </c>
      <c r="B3" s="1">
        <v>0.08</v>
      </c>
    </row>
    <row r="4" spans="1:7" x14ac:dyDescent="0.2">
      <c r="A4" s="25" t="s">
        <v>63</v>
      </c>
      <c r="B4" s="1">
        <v>0.05</v>
      </c>
    </row>
    <row r="5" spans="1:7" x14ac:dyDescent="0.2">
      <c r="A5" t="s">
        <v>13</v>
      </c>
      <c r="B5">
        <v>8</v>
      </c>
    </row>
    <row r="7" spans="1:7" s="10" customFormat="1" ht="38.25" x14ac:dyDescent="0.2">
      <c r="A7" s="10" t="s">
        <v>53</v>
      </c>
      <c r="B7" s="10" t="s">
        <v>64</v>
      </c>
      <c r="C7" s="10" t="s">
        <v>65</v>
      </c>
      <c r="D7" s="10" t="s">
        <v>67</v>
      </c>
    </row>
    <row r="8" spans="1:7" x14ac:dyDescent="0.2">
      <c r="A8" s="2">
        <v>3</v>
      </c>
      <c r="B8" s="15">
        <f>$B$3*$B$2</f>
        <v>8000</v>
      </c>
      <c r="C8" s="15">
        <f>$B$4*$B$2</f>
        <v>5000</v>
      </c>
      <c r="D8" s="15">
        <f>B8-C8</f>
        <v>3000</v>
      </c>
      <c r="E8" t="e">
        <f ca="1">getformula(D8)</f>
        <v>#NAME?</v>
      </c>
    </row>
    <row r="9" spans="1:7" x14ac:dyDescent="0.2">
      <c r="A9" s="2">
        <v>4</v>
      </c>
      <c r="B9" s="15">
        <f t="shared" ref="B9:B14" si="0">$B$3*$B$2</f>
        <v>8000</v>
      </c>
      <c r="C9" s="15">
        <f t="shared" ref="C9:C14" si="1">$B$4*$B$2</f>
        <v>5000</v>
      </c>
      <c r="D9" s="15">
        <f t="shared" ref="D9:D15" si="2">B9-C9</f>
        <v>3000</v>
      </c>
    </row>
    <row r="10" spans="1:7" x14ac:dyDescent="0.2">
      <c r="A10" s="2">
        <v>5</v>
      </c>
      <c r="B10" s="15">
        <f t="shared" si="0"/>
        <v>8000</v>
      </c>
      <c r="C10" s="15">
        <f t="shared" si="1"/>
        <v>5000</v>
      </c>
      <c r="D10" s="15">
        <f t="shared" si="2"/>
        <v>3000</v>
      </c>
    </row>
    <row r="11" spans="1:7" x14ac:dyDescent="0.2">
      <c r="A11" s="2">
        <v>6</v>
      </c>
      <c r="B11" s="15">
        <f t="shared" si="0"/>
        <v>8000</v>
      </c>
      <c r="C11" s="15">
        <f t="shared" si="1"/>
        <v>5000</v>
      </c>
      <c r="D11" s="15">
        <f t="shared" si="2"/>
        <v>3000</v>
      </c>
    </row>
    <row r="12" spans="1:7" x14ac:dyDescent="0.2">
      <c r="A12" s="2">
        <v>7</v>
      </c>
      <c r="B12" s="15">
        <f t="shared" si="0"/>
        <v>8000</v>
      </c>
      <c r="C12" s="15">
        <f t="shared" si="1"/>
        <v>5000</v>
      </c>
      <c r="D12" s="15">
        <f t="shared" si="2"/>
        <v>3000</v>
      </c>
    </row>
    <row r="13" spans="1:7" x14ac:dyDescent="0.2">
      <c r="A13" s="2">
        <v>8</v>
      </c>
      <c r="B13" s="15">
        <f t="shared" si="0"/>
        <v>8000</v>
      </c>
      <c r="C13" s="15">
        <f t="shared" si="1"/>
        <v>5000</v>
      </c>
      <c r="D13" s="15">
        <f t="shared" si="2"/>
        <v>3000</v>
      </c>
    </row>
    <row r="14" spans="1:7" x14ac:dyDescent="0.2">
      <c r="A14" s="2">
        <v>9</v>
      </c>
      <c r="B14" s="15">
        <f t="shared" si="0"/>
        <v>8000</v>
      </c>
      <c r="C14" s="15">
        <f t="shared" si="1"/>
        <v>5000</v>
      </c>
      <c r="D14" s="15">
        <f t="shared" si="2"/>
        <v>3000</v>
      </c>
    </row>
    <row r="15" spans="1:7" x14ac:dyDescent="0.2">
      <c r="A15" s="2">
        <v>10</v>
      </c>
      <c r="B15" s="15">
        <f>$B$3*$B$2+B2</f>
        <v>108000</v>
      </c>
      <c r="C15" s="15">
        <f>$B$4*$B$2+$B$2</f>
        <v>105000</v>
      </c>
      <c r="D15" s="15">
        <f t="shared" si="2"/>
        <v>3000</v>
      </c>
    </row>
    <row r="16" spans="1:7" x14ac:dyDescent="0.2">
      <c r="A16" s="2"/>
      <c r="B16" s="15"/>
      <c r="C16" s="15"/>
      <c r="D16" s="15"/>
    </row>
    <row r="17" spans="1:4" x14ac:dyDescent="0.2">
      <c r="A17" s="51" t="s">
        <v>66</v>
      </c>
      <c r="B17" s="45">
        <f>NPV(B4,D8:D15)</f>
        <v>19389.638278278762</v>
      </c>
      <c r="C17" s="15" t="e">
        <f ca="1">getformula(B17)</f>
        <v>#NAME?</v>
      </c>
      <c r="D17" s="15"/>
    </row>
    <row r="18" spans="1:4" x14ac:dyDescent="0.2">
      <c r="A18" s="2"/>
    </row>
    <row r="19" spans="1:4" x14ac:dyDescent="0.2">
      <c r="A19" s="2"/>
    </row>
    <row r="20" spans="1:4" x14ac:dyDescent="0.2">
      <c r="A20" s="2"/>
    </row>
    <row r="21" spans="1:4" x14ac:dyDescent="0.2">
      <c r="A21" s="2"/>
    </row>
    <row r="22" spans="1:4" x14ac:dyDescent="0.2">
      <c r="A22" s="2"/>
    </row>
    <row r="23" spans="1:4" x14ac:dyDescent="0.2">
      <c r="A23" s="2"/>
    </row>
    <row r="24" spans="1:4" x14ac:dyDescent="0.2">
      <c r="A24" s="2"/>
    </row>
    <row r="25" spans="1:4" x14ac:dyDescent="0.2">
      <c r="A25" s="2"/>
    </row>
    <row r="26" spans="1:4" x14ac:dyDescent="0.2">
      <c r="A26" s="2"/>
    </row>
    <row r="27" spans="1:4" x14ac:dyDescent="0.2">
      <c r="A27" s="2"/>
    </row>
    <row r="28" spans="1:4" x14ac:dyDescent="0.2">
      <c r="A28" s="2"/>
    </row>
    <row r="29" spans="1:4" x14ac:dyDescent="0.2">
      <c r="A29" s="2"/>
    </row>
    <row r="30" spans="1:4" x14ac:dyDescent="0.2">
      <c r="A30" s="2"/>
    </row>
    <row r="31" spans="1:4" x14ac:dyDescent="0.2">
      <c r="A31" s="2"/>
    </row>
    <row r="32" spans="1:4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</sheetData>
  <mergeCells count="1">
    <mergeCell ref="A1:E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I128"/>
  <sheetViews>
    <sheetView workbookViewId="0">
      <selection sqref="A1:G1"/>
    </sheetView>
  </sheetViews>
  <sheetFormatPr defaultRowHeight="12.75" x14ac:dyDescent="0.2"/>
  <cols>
    <col min="1" max="1" width="18.28515625" bestFit="1" customWidth="1"/>
    <col min="2" max="2" width="15.7109375" bestFit="1" customWidth="1"/>
    <col min="3" max="3" width="11.28515625" bestFit="1" customWidth="1"/>
    <col min="4" max="4" width="15" customWidth="1"/>
    <col min="5" max="5" width="11.7109375" bestFit="1" customWidth="1"/>
    <col min="6" max="6" width="16.5703125" customWidth="1"/>
    <col min="7" max="7" width="12" bestFit="1" customWidth="1"/>
  </cols>
  <sheetData>
    <row r="1" spans="1:9" ht="18" x14ac:dyDescent="0.25">
      <c r="A1" s="70" t="s">
        <v>73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13">
        <v>100000</v>
      </c>
    </row>
    <row r="3" spans="1:9" x14ac:dyDescent="0.2">
      <c r="A3" s="25" t="s">
        <v>25</v>
      </c>
      <c r="B3" s="1">
        <v>0.08</v>
      </c>
    </row>
    <row r="4" spans="1:9" x14ac:dyDescent="0.2">
      <c r="A4" t="s">
        <v>13</v>
      </c>
      <c r="B4">
        <v>10</v>
      </c>
    </row>
    <row r="5" spans="1:9" x14ac:dyDescent="0.2">
      <c r="A5" s="31" t="s">
        <v>32</v>
      </c>
      <c r="B5" s="15">
        <f>PMT(B3,B4,-B2)</f>
        <v>14902.948869707541</v>
      </c>
      <c r="C5" t="e">
        <f ca="1">getformula(B5)</f>
        <v>#NAME?</v>
      </c>
    </row>
    <row r="7" spans="1:9" s="5" customFormat="1" ht="63.75" x14ac:dyDescent="0.2">
      <c r="A7" s="10" t="s">
        <v>53</v>
      </c>
      <c r="B7" s="27" t="s">
        <v>26</v>
      </c>
      <c r="C7" s="27" t="s">
        <v>34</v>
      </c>
      <c r="D7" s="27" t="s">
        <v>33</v>
      </c>
      <c r="E7" s="27" t="s">
        <v>35</v>
      </c>
      <c r="F7" s="27" t="s">
        <v>57</v>
      </c>
      <c r="H7" s="6"/>
      <c r="I7" s="6"/>
    </row>
    <row r="8" spans="1:9" x14ac:dyDescent="0.2">
      <c r="A8" s="2">
        <v>1</v>
      </c>
      <c r="B8" s="15">
        <f>B2</f>
        <v>100000</v>
      </c>
      <c r="C8" s="15">
        <f>$B$5</f>
        <v>14902.948869707541</v>
      </c>
      <c r="D8" s="15">
        <f>$B$3*B8</f>
        <v>8000</v>
      </c>
      <c r="E8" s="15">
        <f>C8-D8</f>
        <v>6902.9488697075412</v>
      </c>
      <c r="F8" s="15">
        <f>B8-E8</f>
        <v>93097.051130292457</v>
      </c>
      <c r="G8" t="e">
        <f ca="1">getformula(F8)</f>
        <v>#NAME?</v>
      </c>
    </row>
    <row r="9" spans="1:9" x14ac:dyDescent="0.2">
      <c r="A9" s="2">
        <v>2</v>
      </c>
      <c r="B9" s="15">
        <f>F8</f>
        <v>93097.051130292457</v>
      </c>
      <c r="C9" s="15">
        <f t="shared" ref="C9:C17" si="0">$B$5</f>
        <v>14902.948869707541</v>
      </c>
      <c r="D9" s="15">
        <f t="shared" ref="D9:D17" si="1">$B$3*B9</f>
        <v>7447.7640904233967</v>
      </c>
      <c r="E9" s="15">
        <f t="shared" ref="E9:E17" si="2">C9-D9</f>
        <v>7455.1847792841445</v>
      </c>
      <c r="F9" s="15">
        <f t="shared" ref="F9:F17" si="3">B9-E9</f>
        <v>85641.866351008313</v>
      </c>
    </row>
    <row r="10" spans="1:9" x14ac:dyDescent="0.2">
      <c r="A10" s="2">
        <v>3</v>
      </c>
      <c r="B10" s="15">
        <f t="shared" ref="B10:B17" si="4">F9</f>
        <v>85641.866351008313</v>
      </c>
      <c r="C10" s="15">
        <f t="shared" si="0"/>
        <v>14902.948869707541</v>
      </c>
      <c r="D10" s="15">
        <f t="shared" si="1"/>
        <v>6851.3493080806657</v>
      </c>
      <c r="E10" s="15">
        <f t="shared" si="2"/>
        <v>8051.5995616268756</v>
      </c>
      <c r="F10" s="15">
        <f t="shared" si="3"/>
        <v>77590.266789381436</v>
      </c>
    </row>
    <row r="11" spans="1:9" x14ac:dyDescent="0.2">
      <c r="A11" s="2">
        <v>4</v>
      </c>
      <c r="B11" s="15">
        <f t="shared" si="4"/>
        <v>77590.266789381436</v>
      </c>
      <c r="C11" s="15">
        <f t="shared" si="0"/>
        <v>14902.948869707541</v>
      </c>
      <c r="D11" s="15">
        <f t="shared" si="1"/>
        <v>6207.2213431505152</v>
      </c>
      <c r="E11" s="15">
        <f t="shared" si="2"/>
        <v>8695.7275265570261</v>
      </c>
      <c r="F11" s="15">
        <f t="shared" si="3"/>
        <v>68894.539262824415</v>
      </c>
    </row>
    <row r="12" spans="1:9" x14ac:dyDescent="0.2">
      <c r="A12" s="2">
        <v>5</v>
      </c>
      <c r="B12" s="15">
        <f t="shared" si="4"/>
        <v>68894.539262824415</v>
      </c>
      <c r="C12" s="15">
        <f t="shared" si="0"/>
        <v>14902.948869707541</v>
      </c>
      <c r="D12" s="15">
        <f t="shared" si="1"/>
        <v>5511.563141025953</v>
      </c>
      <c r="E12" s="15">
        <f t="shared" si="2"/>
        <v>9391.3857286815874</v>
      </c>
      <c r="F12" s="15">
        <f t="shared" si="3"/>
        <v>59503.153534142824</v>
      </c>
    </row>
    <row r="13" spans="1:9" x14ac:dyDescent="0.2">
      <c r="A13" s="2">
        <v>6</v>
      </c>
      <c r="B13" s="15">
        <f t="shared" si="4"/>
        <v>59503.153534142824</v>
      </c>
      <c r="C13" s="15">
        <f t="shared" si="0"/>
        <v>14902.948869707541</v>
      </c>
      <c r="D13" s="15">
        <f t="shared" si="1"/>
        <v>4760.252282731426</v>
      </c>
      <c r="E13" s="15">
        <f t="shared" si="2"/>
        <v>10142.696586976115</v>
      </c>
      <c r="F13" s="15">
        <f t="shared" si="3"/>
        <v>49360.456947166706</v>
      </c>
    </row>
    <row r="14" spans="1:9" x14ac:dyDescent="0.2">
      <c r="A14" s="2">
        <v>7</v>
      </c>
      <c r="B14" s="15">
        <f t="shared" si="4"/>
        <v>49360.456947166706</v>
      </c>
      <c r="C14" s="15">
        <f t="shared" si="0"/>
        <v>14902.948869707541</v>
      </c>
      <c r="D14" s="15">
        <f t="shared" si="1"/>
        <v>3948.8365557733364</v>
      </c>
      <c r="E14" s="15">
        <f t="shared" si="2"/>
        <v>10954.112313934205</v>
      </c>
      <c r="F14" s="15">
        <f t="shared" si="3"/>
        <v>38406.344633232497</v>
      </c>
    </row>
    <row r="15" spans="1:9" x14ac:dyDescent="0.2">
      <c r="A15" s="2">
        <v>8</v>
      </c>
      <c r="B15" s="15">
        <f t="shared" si="4"/>
        <v>38406.344633232497</v>
      </c>
      <c r="C15" s="15">
        <f t="shared" si="0"/>
        <v>14902.948869707541</v>
      </c>
      <c r="D15" s="15">
        <f t="shared" si="1"/>
        <v>3072.5075706585999</v>
      </c>
      <c r="E15" s="15">
        <f t="shared" si="2"/>
        <v>11830.441299048942</v>
      </c>
      <c r="F15" s="15">
        <f t="shared" si="3"/>
        <v>26575.903334183553</v>
      </c>
    </row>
    <row r="16" spans="1:9" x14ac:dyDescent="0.2">
      <c r="A16" s="2">
        <v>9</v>
      </c>
      <c r="B16" s="15">
        <f t="shared" si="4"/>
        <v>26575.903334183553</v>
      </c>
      <c r="C16" s="15">
        <f t="shared" si="0"/>
        <v>14902.948869707541</v>
      </c>
      <c r="D16" s="15">
        <f t="shared" si="1"/>
        <v>2126.0722667346845</v>
      </c>
      <c r="E16" s="15">
        <f t="shared" si="2"/>
        <v>12776.876602972858</v>
      </c>
      <c r="F16" s="15">
        <f t="shared" si="3"/>
        <v>13799.026731210695</v>
      </c>
    </row>
    <row r="17" spans="1:6" x14ac:dyDescent="0.2">
      <c r="A17" s="2">
        <v>10</v>
      </c>
      <c r="B17" s="15">
        <f t="shared" si="4"/>
        <v>13799.026731210695</v>
      </c>
      <c r="C17" s="15">
        <f t="shared" si="0"/>
        <v>14902.948869707541</v>
      </c>
      <c r="D17" s="15">
        <f t="shared" si="1"/>
        <v>1103.9221384968557</v>
      </c>
      <c r="E17" s="15">
        <f t="shared" si="2"/>
        <v>13799.026731210686</v>
      </c>
      <c r="F17" s="15">
        <f t="shared" si="3"/>
        <v>0</v>
      </c>
    </row>
    <row r="18" spans="1:6" ht="13.5" thickBot="1" x14ac:dyDescent="0.25">
      <c r="A18" s="2"/>
      <c r="B18" s="7"/>
      <c r="C18" s="7"/>
      <c r="D18" s="7"/>
      <c r="E18" s="7"/>
      <c r="F18" s="7"/>
    </row>
    <row r="19" spans="1:6" ht="14.25" thickTop="1" thickBot="1" x14ac:dyDescent="0.25">
      <c r="A19" s="29" t="e">
        <f ca="1">GGETFORMULA(B9)</f>
        <v>#NAME?</v>
      </c>
      <c r="B19" s="29" t="e">
        <f ca="1">GGETFORMULA(C9)</f>
        <v>#NAME?</v>
      </c>
      <c r="C19" s="29" t="e">
        <f ca="1">GGETFORMULA(D9)</f>
        <v>#NAME?</v>
      </c>
      <c r="D19" s="29" t="e">
        <f ca="1">GGETFORMULA(E9)</f>
        <v>#NAME?</v>
      </c>
      <c r="E19" s="7"/>
      <c r="F19" s="7"/>
    </row>
    <row r="20" spans="1:6" ht="13.5" thickTop="1" x14ac:dyDescent="0.2">
      <c r="A20" s="2"/>
    </row>
    <row r="21" spans="1:6" x14ac:dyDescent="0.2">
      <c r="A21" s="2"/>
    </row>
    <row r="22" spans="1:6" x14ac:dyDescent="0.2">
      <c r="A22" s="73" t="s">
        <v>74</v>
      </c>
      <c r="B22" s="73"/>
      <c r="C22" s="73"/>
      <c r="D22" s="73"/>
    </row>
    <row r="23" spans="1:6" x14ac:dyDescent="0.2">
      <c r="A23" s="49" t="s">
        <v>50</v>
      </c>
      <c r="B23">
        <v>2</v>
      </c>
    </row>
    <row r="24" spans="1:6" x14ac:dyDescent="0.2">
      <c r="A24" s="49" t="s">
        <v>75</v>
      </c>
      <c r="B24" s="1">
        <v>0.08</v>
      </c>
    </row>
    <row r="25" spans="1:6" ht="76.5" x14ac:dyDescent="0.2">
      <c r="A25" s="53" t="s">
        <v>76</v>
      </c>
      <c r="B25" s="45">
        <f>NPV(B24,C10:C17)</f>
        <v>85641.866351008284</v>
      </c>
      <c r="C25" t="e">
        <f ca="1">getformula(B25)</f>
        <v>#NAME?</v>
      </c>
    </row>
    <row r="26" spans="1:6" x14ac:dyDescent="0.2">
      <c r="A26" s="2"/>
    </row>
    <row r="27" spans="1:6" x14ac:dyDescent="0.2">
      <c r="A27" s="2"/>
    </row>
    <row r="28" spans="1:6" x14ac:dyDescent="0.2">
      <c r="A28" s="73" t="s">
        <v>61</v>
      </c>
      <c r="B28" s="73"/>
      <c r="C28" s="73"/>
      <c r="D28" s="73"/>
    </row>
    <row r="29" spans="1:6" x14ac:dyDescent="0.2">
      <c r="A29" s="49" t="s">
        <v>50</v>
      </c>
      <c r="B29">
        <v>2</v>
      </c>
    </row>
    <row r="30" spans="1:6" x14ac:dyDescent="0.2">
      <c r="A30" s="49" t="s">
        <v>62</v>
      </c>
      <c r="B30" s="1">
        <v>0.05</v>
      </c>
    </row>
    <row r="31" spans="1:6" ht="63.75" x14ac:dyDescent="0.2">
      <c r="A31" s="53" t="s">
        <v>71</v>
      </c>
      <c r="B31" s="45">
        <f>NPV(B30,C10:C17)</f>
        <v>96320.929287770865</v>
      </c>
      <c r="C31" t="e">
        <f ca="1">getformula(B31)</f>
        <v>#NAME?</v>
      </c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</sheetData>
  <mergeCells count="3">
    <mergeCell ref="A1:G1"/>
    <mergeCell ref="A22:D22"/>
    <mergeCell ref="A28:D28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F19" sqref="F19"/>
    </sheetView>
  </sheetViews>
  <sheetFormatPr defaultRowHeight="12.75" x14ac:dyDescent="0.2"/>
  <cols>
    <col min="1" max="1" width="36.28515625" bestFit="1" customWidth="1"/>
    <col min="2" max="2" width="12.28515625" customWidth="1"/>
    <col min="3" max="3" width="21.5703125" bestFit="1" customWidth="1"/>
    <col min="5" max="5" width="12.28515625" bestFit="1" customWidth="1"/>
  </cols>
  <sheetData>
    <row r="1" spans="1:5" x14ac:dyDescent="0.2">
      <c r="A1" s="67" t="s">
        <v>106</v>
      </c>
      <c r="B1" s="67"/>
      <c r="C1" s="67"/>
      <c r="D1" s="67"/>
      <c r="E1" s="67"/>
    </row>
    <row r="3" spans="1:5" x14ac:dyDescent="0.2">
      <c r="A3" s="64" t="s">
        <v>107</v>
      </c>
      <c r="B3" s="63"/>
      <c r="C3" s="63"/>
    </row>
    <row r="4" spans="1:5" x14ac:dyDescent="0.2">
      <c r="A4" t="s">
        <v>14</v>
      </c>
      <c r="B4" s="13">
        <v>100000</v>
      </c>
    </row>
    <row r="5" spans="1:5" x14ac:dyDescent="0.2">
      <c r="A5" t="s">
        <v>25</v>
      </c>
      <c r="B5" s="1">
        <v>0.08</v>
      </c>
    </row>
    <row r="6" spans="1:5" x14ac:dyDescent="0.2">
      <c r="A6" t="s">
        <v>13</v>
      </c>
      <c r="B6">
        <v>10</v>
      </c>
    </row>
    <row r="7" spans="1:5" x14ac:dyDescent="0.2">
      <c r="A7" t="s">
        <v>32</v>
      </c>
      <c r="B7" s="15">
        <f>PMT(B5,B6,-B4)</f>
        <v>14902.948869707541</v>
      </c>
      <c r="C7" t="e">
        <f ca="1">getformula(B7)</f>
        <v>#NAME?</v>
      </c>
    </row>
    <row r="8" spans="1:5" x14ac:dyDescent="0.2">
      <c r="A8" t="s">
        <v>108</v>
      </c>
      <c r="B8" s="13">
        <f>PV(B5,B6-2,-B7)</f>
        <v>85641.866351008342</v>
      </c>
      <c r="C8" t="e">
        <f ca="1">getformula(B8)</f>
        <v>#NAME?</v>
      </c>
    </row>
    <row r="9" spans="1:5" x14ac:dyDescent="0.2">
      <c r="A9" t="s">
        <v>109</v>
      </c>
      <c r="B9" s="13">
        <f>PV(B13,B6-2,-B7)</f>
        <v>96320.929287770865</v>
      </c>
      <c r="C9" t="e">
        <f ca="1">getformula(B9)</f>
        <v>#NAME?</v>
      </c>
    </row>
    <row r="11" spans="1:5" x14ac:dyDescent="0.2">
      <c r="A11" s="64" t="s">
        <v>110</v>
      </c>
      <c r="B11" s="63"/>
      <c r="C11" s="63"/>
    </row>
    <row r="12" spans="1:5" x14ac:dyDescent="0.2">
      <c r="A12" t="s">
        <v>14</v>
      </c>
      <c r="B12" s="13">
        <f>B8</f>
        <v>85641.866351008342</v>
      </c>
      <c r="C12" t="e">
        <f ca="1">getformula(B12)</f>
        <v>#NAME?</v>
      </c>
    </row>
    <row r="13" spans="1:5" x14ac:dyDescent="0.2">
      <c r="A13" t="s">
        <v>25</v>
      </c>
      <c r="B13" s="1">
        <v>0.05</v>
      </c>
    </row>
    <row r="14" spans="1:5" x14ac:dyDescent="0.2">
      <c r="A14" t="s">
        <v>13</v>
      </c>
      <c r="B14">
        <v>8</v>
      </c>
    </row>
    <row r="15" spans="1:5" x14ac:dyDescent="0.2">
      <c r="A15" t="s">
        <v>32</v>
      </c>
      <c r="B15" s="15">
        <f>PMT(B13,B14,-B12)</f>
        <v>13250.664884287489</v>
      </c>
      <c r="C15" t="e">
        <f ca="1">getformula(B15)</f>
        <v>#NAME?</v>
      </c>
    </row>
    <row r="17" spans="1:5" x14ac:dyDescent="0.2">
      <c r="A17" s="63" t="s">
        <v>111</v>
      </c>
      <c r="B17" s="65">
        <f>NPV(B13,D21:D28)</f>
        <v>10679.062936762544</v>
      </c>
      <c r="C17" t="e">
        <f ca="1">getformula(B17)</f>
        <v>#NAME?</v>
      </c>
    </row>
    <row r="18" spans="1:5" x14ac:dyDescent="0.2">
      <c r="A18" s="63" t="s">
        <v>112</v>
      </c>
      <c r="B18" s="65">
        <f>B9-B8</f>
        <v>10679.062936762522</v>
      </c>
      <c r="C18" t="e">
        <f ca="1">getformula(B18)</f>
        <v>#NAME?</v>
      </c>
    </row>
    <row r="20" spans="1:5" ht="38.25" x14ac:dyDescent="0.2">
      <c r="A20" s="6" t="s">
        <v>53</v>
      </c>
      <c r="B20" s="6" t="s">
        <v>78</v>
      </c>
      <c r="C20" s="6" t="s">
        <v>65</v>
      </c>
      <c r="D20" s="6" t="s">
        <v>113</v>
      </c>
    </row>
    <row r="21" spans="1:5" x14ac:dyDescent="0.2">
      <c r="A21">
        <v>3</v>
      </c>
      <c r="B21" s="15">
        <f>$B$7</f>
        <v>14902.948869707541</v>
      </c>
      <c r="C21" s="15">
        <f>$B$15</f>
        <v>13250.664884287489</v>
      </c>
      <c r="D21" s="15">
        <f>B21-C21</f>
        <v>1652.283985420052</v>
      </c>
      <c r="E21" t="e">
        <f ca="1">getformula(D21)</f>
        <v>#NAME?</v>
      </c>
    </row>
    <row r="22" spans="1:5" x14ac:dyDescent="0.2">
      <c r="A22">
        <v>4</v>
      </c>
      <c r="B22" s="15">
        <f t="shared" ref="B22:B28" si="0">$B$7</f>
        <v>14902.948869707541</v>
      </c>
      <c r="C22" s="15">
        <f t="shared" ref="C22:C28" si="1">$B$15</f>
        <v>13250.664884287489</v>
      </c>
      <c r="D22" s="15">
        <f t="shared" ref="D22:D28" si="2">B22-C22</f>
        <v>1652.283985420052</v>
      </c>
    </row>
    <row r="23" spans="1:5" x14ac:dyDescent="0.2">
      <c r="A23">
        <v>5</v>
      </c>
      <c r="B23" s="15">
        <f t="shared" si="0"/>
        <v>14902.948869707541</v>
      </c>
      <c r="C23" s="15">
        <f t="shared" si="1"/>
        <v>13250.664884287489</v>
      </c>
      <c r="D23" s="15">
        <f t="shared" si="2"/>
        <v>1652.283985420052</v>
      </c>
    </row>
    <row r="24" spans="1:5" x14ac:dyDescent="0.2">
      <c r="A24">
        <v>6</v>
      </c>
      <c r="B24" s="15">
        <f t="shared" si="0"/>
        <v>14902.948869707541</v>
      </c>
      <c r="C24" s="15">
        <f t="shared" si="1"/>
        <v>13250.664884287489</v>
      </c>
      <c r="D24" s="15">
        <f t="shared" si="2"/>
        <v>1652.283985420052</v>
      </c>
    </row>
    <row r="25" spans="1:5" x14ac:dyDescent="0.2">
      <c r="A25">
        <v>7</v>
      </c>
      <c r="B25" s="15">
        <f t="shared" si="0"/>
        <v>14902.948869707541</v>
      </c>
      <c r="C25" s="15">
        <f t="shared" si="1"/>
        <v>13250.664884287489</v>
      </c>
      <c r="D25" s="15">
        <f t="shared" si="2"/>
        <v>1652.283985420052</v>
      </c>
    </row>
    <row r="26" spans="1:5" x14ac:dyDescent="0.2">
      <c r="A26">
        <v>8</v>
      </c>
      <c r="B26" s="15">
        <f t="shared" si="0"/>
        <v>14902.948869707541</v>
      </c>
      <c r="C26" s="15">
        <f t="shared" si="1"/>
        <v>13250.664884287489</v>
      </c>
      <c r="D26" s="15">
        <f t="shared" si="2"/>
        <v>1652.283985420052</v>
      </c>
    </row>
    <row r="27" spans="1:5" x14ac:dyDescent="0.2">
      <c r="A27">
        <v>9</v>
      </c>
      <c r="B27" s="15">
        <f t="shared" si="0"/>
        <v>14902.948869707541</v>
      </c>
      <c r="C27" s="15">
        <f t="shared" si="1"/>
        <v>13250.664884287489</v>
      </c>
      <c r="D27" s="15">
        <f t="shared" si="2"/>
        <v>1652.283985420052</v>
      </c>
    </row>
    <row r="28" spans="1:5" x14ac:dyDescent="0.2">
      <c r="A28">
        <v>10</v>
      </c>
      <c r="B28" s="15">
        <f t="shared" si="0"/>
        <v>14902.948869707541</v>
      </c>
      <c r="C28" s="15">
        <f t="shared" si="1"/>
        <v>13250.664884287489</v>
      </c>
      <c r="D28" s="15">
        <f t="shared" si="2"/>
        <v>1652.283985420052</v>
      </c>
    </row>
  </sheetData>
  <mergeCells count="1">
    <mergeCell ref="A1:E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I125"/>
  <sheetViews>
    <sheetView workbookViewId="0">
      <selection activeCell="H17" sqref="H17"/>
    </sheetView>
  </sheetViews>
  <sheetFormatPr defaultRowHeight="12.75" x14ac:dyDescent="0.2"/>
  <cols>
    <col min="1" max="1" width="18.28515625" bestFit="1" customWidth="1"/>
    <col min="2" max="2" width="15.7109375" bestFit="1" customWidth="1"/>
    <col min="3" max="3" width="11.28515625" bestFit="1" customWidth="1"/>
    <col min="4" max="4" width="15" customWidth="1"/>
    <col min="5" max="5" width="11.7109375" bestFit="1" customWidth="1"/>
    <col min="6" max="6" width="22.28515625" customWidth="1"/>
    <col min="7" max="7" width="12" bestFit="1" customWidth="1"/>
  </cols>
  <sheetData>
    <row r="1" spans="1:9" ht="40.9" customHeight="1" x14ac:dyDescent="0.2">
      <c r="A1" s="68" t="s">
        <v>77</v>
      </c>
      <c r="B1" s="69"/>
      <c r="C1" s="69"/>
      <c r="D1" s="69"/>
      <c r="E1" s="69"/>
      <c r="F1" s="69"/>
      <c r="G1" s="69"/>
    </row>
    <row r="2" spans="1:9" x14ac:dyDescent="0.2">
      <c r="A2" t="s">
        <v>14</v>
      </c>
      <c r="B2" s="13">
        <v>100000</v>
      </c>
    </row>
    <row r="3" spans="1:9" x14ac:dyDescent="0.2">
      <c r="A3" s="25" t="s">
        <v>25</v>
      </c>
      <c r="B3" s="1">
        <v>0.08</v>
      </c>
    </row>
    <row r="4" spans="1:9" x14ac:dyDescent="0.2">
      <c r="A4" t="s">
        <v>13</v>
      </c>
      <c r="B4">
        <v>10</v>
      </c>
    </row>
    <row r="5" spans="1:9" x14ac:dyDescent="0.2">
      <c r="A5" s="31" t="s">
        <v>32</v>
      </c>
      <c r="B5" s="15">
        <f>PMT(B3,B4,-B2)</f>
        <v>14902.948869707541</v>
      </c>
      <c r="C5" t="e">
        <f ca="1">getformula(B5)</f>
        <v>#NAME?</v>
      </c>
    </row>
    <row r="7" spans="1:9" s="5" customFormat="1" ht="51" x14ac:dyDescent="0.2">
      <c r="A7" s="10" t="s">
        <v>53</v>
      </c>
      <c r="B7" s="27" t="s">
        <v>26</v>
      </c>
      <c r="C7" s="27" t="s">
        <v>34</v>
      </c>
      <c r="D7" s="27" t="s">
        <v>33</v>
      </c>
      <c r="E7" s="27" t="s">
        <v>35</v>
      </c>
      <c r="F7" s="27" t="s">
        <v>57</v>
      </c>
      <c r="H7" s="6"/>
      <c r="I7" s="6"/>
    </row>
    <row r="8" spans="1:9" x14ac:dyDescent="0.2">
      <c r="A8" s="2">
        <v>1</v>
      </c>
      <c r="B8" s="15">
        <f>B2</f>
        <v>100000</v>
      </c>
      <c r="C8" s="15">
        <f>$B$5</f>
        <v>14902.948869707541</v>
      </c>
      <c r="D8" s="15">
        <f>$B$3*B8</f>
        <v>8000</v>
      </c>
      <c r="E8" s="15">
        <f>C8-D8</f>
        <v>6902.9488697075412</v>
      </c>
      <c r="F8" s="15">
        <f>B8-E8</f>
        <v>93097.051130292457</v>
      </c>
      <c r="G8" t="e">
        <f ca="1">getformula(F8)</f>
        <v>#NAME?</v>
      </c>
    </row>
    <row r="9" spans="1:9" x14ac:dyDescent="0.2">
      <c r="A9" s="2">
        <v>2</v>
      </c>
      <c r="B9" s="15">
        <f>F8</f>
        <v>93097.051130292457</v>
      </c>
      <c r="C9" s="15">
        <f t="shared" ref="C9:C17" si="0">$B$5</f>
        <v>14902.948869707541</v>
      </c>
      <c r="D9" s="15">
        <f t="shared" ref="D9:D17" si="1">$B$3*B9</f>
        <v>7447.7640904233967</v>
      </c>
      <c r="E9" s="15">
        <f t="shared" ref="E9:E17" si="2">C9-D9</f>
        <v>7455.1847792841445</v>
      </c>
      <c r="F9" s="45">
        <f t="shared" ref="F9:F17" si="3">B9-E9</f>
        <v>85641.866351008313</v>
      </c>
    </row>
    <row r="10" spans="1:9" x14ac:dyDescent="0.2">
      <c r="A10" s="2">
        <v>3</v>
      </c>
      <c r="B10" s="15">
        <f t="shared" ref="B10:B17" si="4">F9</f>
        <v>85641.866351008313</v>
      </c>
      <c r="C10" s="45">
        <f t="shared" si="0"/>
        <v>14902.948869707541</v>
      </c>
      <c r="D10" s="15">
        <f t="shared" si="1"/>
        <v>6851.3493080806657</v>
      </c>
      <c r="E10" s="15">
        <f t="shared" si="2"/>
        <v>8051.5995616268756</v>
      </c>
      <c r="F10" s="15">
        <f t="shared" si="3"/>
        <v>77590.266789381436</v>
      </c>
    </row>
    <row r="11" spans="1:9" x14ac:dyDescent="0.2">
      <c r="A11" s="2">
        <v>4</v>
      </c>
      <c r="B11" s="15">
        <f t="shared" si="4"/>
        <v>77590.266789381436</v>
      </c>
      <c r="C11" s="45">
        <f t="shared" si="0"/>
        <v>14902.948869707541</v>
      </c>
      <c r="D11" s="15">
        <f t="shared" si="1"/>
        <v>6207.2213431505152</v>
      </c>
      <c r="E11" s="15">
        <f t="shared" si="2"/>
        <v>8695.7275265570261</v>
      </c>
      <c r="F11" s="15">
        <f t="shared" si="3"/>
        <v>68894.539262824415</v>
      </c>
    </row>
    <row r="12" spans="1:9" x14ac:dyDescent="0.2">
      <c r="A12" s="2">
        <v>5</v>
      </c>
      <c r="B12" s="15">
        <f t="shared" si="4"/>
        <v>68894.539262824415</v>
      </c>
      <c r="C12" s="45">
        <f t="shared" si="0"/>
        <v>14902.948869707541</v>
      </c>
      <c r="D12" s="15">
        <f t="shared" si="1"/>
        <v>5511.563141025953</v>
      </c>
      <c r="E12" s="15">
        <f t="shared" si="2"/>
        <v>9391.3857286815874</v>
      </c>
      <c r="F12" s="15">
        <f t="shared" si="3"/>
        <v>59503.153534142824</v>
      </c>
    </row>
    <row r="13" spans="1:9" x14ac:dyDescent="0.2">
      <c r="A13" s="2">
        <v>6</v>
      </c>
      <c r="B13" s="15">
        <f t="shared" si="4"/>
        <v>59503.153534142824</v>
      </c>
      <c r="C13" s="45">
        <f t="shared" si="0"/>
        <v>14902.948869707541</v>
      </c>
      <c r="D13" s="15">
        <f t="shared" si="1"/>
        <v>4760.252282731426</v>
      </c>
      <c r="E13" s="15">
        <f t="shared" si="2"/>
        <v>10142.696586976115</v>
      </c>
      <c r="F13" s="15">
        <f t="shared" si="3"/>
        <v>49360.456947166706</v>
      </c>
    </row>
    <row r="14" spans="1:9" x14ac:dyDescent="0.2">
      <c r="A14" s="2">
        <v>7</v>
      </c>
      <c r="B14" s="15">
        <f t="shared" si="4"/>
        <v>49360.456947166706</v>
      </c>
      <c r="C14" s="45">
        <f t="shared" si="0"/>
        <v>14902.948869707541</v>
      </c>
      <c r="D14" s="15">
        <f t="shared" si="1"/>
        <v>3948.8365557733364</v>
      </c>
      <c r="E14" s="15">
        <f t="shared" si="2"/>
        <v>10954.112313934205</v>
      </c>
      <c r="F14" s="15">
        <f t="shared" si="3"/>
        <v>38406.344633232497</v>
      </c>
    </row>
    <row r="15" spans="1:9" x14ac:dyDescent="0.2">
      <c r="A15" s="2">
        <v>8</v>
      </c>
      <c r="B15" s="15">
        <f t="shared" si="4"/>
        <v>38406.344633232497</v>
      </c>
      <c r="C15" s="45">
        <f t="shared" si="0"/>
        <v>14902.948869707541</v>
      </c>
      <c r="D15" s="15">
        <f t="shared" si="1"/>
        <v>3072.5075706585999</v>
      </c>
      <c r="E15" s="15">
        <f t="shared" si="2"/>
        <v>11830.441299048942</v>
      </c>
      <c r="F15" s="15">
        <f t="shared" si="3"/>
        <v>26575.903334183553</v>
      </c>
    </row>
    <row r="16" spans="1:9" x14ac:dyDescent="0.2">
      <c r="A16" s="2">
        <v>9</v>
      </c>
      <c r="B16" s="15">
        <f t="shared" si="4"/>
        <v>26575.903334183553</v>
      </c>
      <c r="C16" s="45">
        <f t="shared" si="0"/>
        <v>14902.948869707541</v>
      </c>
      <c r="D16" s="15">
        <f t="shared" si="1"/>
        <v>2126.0722667346845</v>
      </c>
      <c r="E16" s="15">
        <f t="shared" si="2"/>
        <v>12776.876602972858</v>
      </c>
      <c r="F16" s="15">
        <f t="shared" si="3"/>
        <v>13799.026731210695</v>
      </c>
    </row>
    <row r="17" spans="1:6" x14ac:dyDescent="0.2">
      <c r="A17" s="2">
        <v>10</v>
      </c>
      <c r="B17" s="15">
        <f t="shared" si="4"/>
        <v>13799.026731210695</v>
      </c>
      <c r="C17" s="45">
        <f t="shared" si="0"/>
        <v>14902.948869707541</v>
      </c>
      <c r="D17" s="15">
        <f t="shared" si="1"/>
        <v>1103.9221384968557</v>
      </c>
      <c r="E17" s="15">
        <f t="shared" si="2"/>
        <v>13799.026731210686</v>
      </c>
      <c r="F17" s="15">
        <f t="shared" si="3"/>
        <v>0</v>
      </c>
    </row>
    <row r="18" spans="1:6" x14ac:dyDescent="0.2">
      <c r="A18" s="2"/>
      <c r="B18" s="7"/>
      <c r="C18" s="7"/>
      <c r="D18" s="7"/>
      <c r="E18" s="7"/>
      <c r="F18" s="7"/>
    </row>
    <row r="19" spans="1:6" x14ac:dyDescent="0.2">
      <c r="A19" s="73" t="s">
        <v>74</v>
      </c>
      <c r="B19" s="73"/>
      <c r="C19" s="73"/>
      <c r="D19" s="73"/>
    </row>
    <row r="20" spans="1:6" ht="12.75" customHeight="1" x14ac:dyDescent="0.2">
      <c r="A20" s="49" t="s">
        <v>50</v>
      </c>
      <c r="B20">
        <v>2</v>
      </c>
      <c r="E20" s="74" t="s">
        <v>72</v>
      </c>
      <c r="F20" s="74"/>
    </row>
    <row r="21" spans="1:6" ht="12.75" customHeight="1" x14ac:dyDescent="0.2">
      <c r="A21" s="49" t="s">
        <v>75</v>
      </c>
      <c r="B21" s="1">
        <v>0.08</v>
      </c>
      <c r="E21" s="74"/>
      <c r="F21" s="74"/>
    </row>
    <row r="22" spans="1:6" ht="76.5" x14ac:dyDescent="0.2">
      <c r="A22" s="53" t="s">
        <v>105</v>
      </c>
      <c r="B22" s="45">
        <f>NPV(B21,C10:C17)</f>
        <v>85641.866351008284</v>
      </c>
      <c r="C22" t="e">
        <f ca="1">getformula(B22)</f>
        <v>#NAME?</v>
      </c>
      <c r="E22" s="54"/>
      <c r="F22" s="54"/>
    </row>
    <row r="23" spans="1:6" x14ac:dyDescent="0.2">
      <c r="A23" s="2"/>
    </row>
    <row r="24" spans="1:6" x14ac:dyDescent="0.2">
      <c r="A24" s="2"/>
    </row>
    <row r="25" spans="1:6" x14ac:dyDescent="0.2">
      <c r="A25" s="73" t="s">
        <v>61</v>
      </c>
      <c r="B25" s="73"/>
      <c r="C25" s="73"/>
      <c r="D25" s="73"/>
    </row>
    <row r="26" spans="1:6" x14ac:dyDescent="0.2">
      <c r="A26" s="49" t="s">
        <v>50</v>
      </c>
      <c r="B26">
        <v>2</v>
      </c>
    </row>
    <row r="27" spans="1:6" x14ac:dyDescent="0.2">
      <c r="A27" s="49" t="s">
        <v>62</v>
      </c>
      <c r="B27" s="1">
        <v>0.05</v>
      </c>
    </row>
    <row r="28" spans="1:6" ht="63.75" x14ac:dyDescent="0.2">
      <c r="A28" s="53" t="s">
        <v>104</v>
      </c>
      <c r="B28" s="45">
        <f>NPV(B27,C10:C17)</f>
        <v>96320.929287770865</v>
      </c>
      <c r="C28" t="e">
        <f ca="1">getformula(B28)</f>
        <v>#NAME?</v>
      </c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</sheetData>
  <mergeCells count="4">
    <mergeCell ref="A1:G1"/>
    <mergeCell ref="A19:D19"/>
    <mergeCell ref="A25:D25"/>
    <mergeCell ref="E20:F2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116"/>
  <sheetViews>
    <sheetView workbookViewId="0">
      <selection activeCell="H5" sqref="H5"/>
    </sheetView>
  </sheetViews>
  <sheetFormatPr defaultRowHeight="12.75" x14ac:dyDescent="0.2"/>
  <cols>
    <col min="1" max="1" width="20.5703125" customWidth="1"/>
    <col min="2" max="2" width="15.7109375" bestFit="1" customWidth="1"/>
    <col min="3" max="3" width="11.5703125" customWidth="1"/>
    <col min="4" max="4" width="10.140625" bestFit="1" customWidth="1"/>
    <col min="5" max="5" width="11.140625" bestFit="1" customWidth="1"/>
    <col min="6" max="6" width="21.42578125" customWidth="1"/>
    <col min="7" max="7" width="12" bestFit="1" customWidth="1"/>
  </cols>
  <sheetData>
    <row r="1" spans="1:9" ht="18" x14ac:dyDescent="0.25">
      <c r="A1" s="70" t="s">
        <v>44</v>
      </c>
      <c r="B1" s="70"/>
      <c r="C1" s="70"/>
      <c r="D1" s="70"/>
      <c r="E1" s="70"/>
      <c r="F1" s="70"/>
      <c r="G1" s="70"/>
    </row>
    <row r="2" spans="1:9" x14ac:dyDescent="0.2">
      <c r="A2" t="s">
        <v>14</v>
      </c>
      <c r="B2" s="9">
        <v>100000</v>
      </c>
      <c r="C2" s="9"/>
    </row>
    <row r="3" spans="1:9" x14ac:dyDescent="0.2">
      <c r="A3" s="25" t="s">
        <v>25</v>
      </c>
      <c r="B3" s="1">
        <v>0.08</v>
      </c>
      <c r="C3" s="1"/>
    </row>
    <row r="4" spans="1:9" x14ac:dyDescent="0.2">
      <c r="A4" t="s">
        <v>13</v>
      </c>
      <c r="B4">
        <v>10</v>
      </c>
    </row>
    <row r="6" spans="1:9" s="5" customFormat="1" ht="51" x14ac:dyDescent="0.2">
      <c r="A6" s="10" t="s">
        <v>53</v>
      </c>
      <c r="B6" s="27" t="s">
        <v>26</v>
      </c>
      <c r="C6" s="10" t="s">
        <v>45</v>
      </c>
      <c r="D6" s="10" t="s">
        <v>46</v>
      </c>
      <c r="E6" s="10" t="s">
        <v>47</v>
      </c>
      <c r="F6" s="27" t="s">
        <v>57</v>
      </c>
      <c r="G6" s="6"/>
      <c r="H6" s="6"/>
      <c r="I6" s="6"/>
    </row>
    <row r="7" spans="1:9" x14ac:dyDescent="0.2">
      <c r="A7" s="2">
        <v>1</v>
      </c>
      <c r="B7" s="15">
        <f>B2</f>
        <v>100000</v>
      </c>
      <c r="C7" s="15">
        <v>10000</v>
      </c>
      <c r="D7" s="15">
        <f>$B$3*B7</f>
        <v>8000</v>
      </c>
      <c r="E7" s="15">
        <f t="shared" ref="E7:E15" si="0">C7-D7</f>
        <v>2000</v>
      </c>
      <c r="F7" s="15">
        <f t="shared" ref="F7:F16" si="1">B7-E7</f>
        <v>98000</v>
      </c>
      <c r="G7" s="11" t="e">
        <f ca="1">getformula(F7)</f>
        <v>#NAME?</v>
      </c>
    </row>
    <row r="8" spans="1:9" x14ac:dyDescent="0.2">
      <c r="A8" s="2">
        <v>2</v>
      </c>
      <c r="B8" s="15">
        <f>F7</f>
        <v>98000</v>
      </c>
      <c r="C8" s="15">
        <f>C7</f>
        <v>10000</v>
      </c>
      <c r="D8" s="15">
        <f t="shared" ref="D8:D16" si="2">$B$3*B8</f>
        <v>7840</v>
      </c>
      <c r="E8" s="15">
        <f t="shared" si="0"/>
        <v>2160</v>
      </c>
      <c r="F8" s="15">
        <f t="shared" si="1"/>
        <v>95840</v>
      </c>
      <c r="G8" s="11"/>
    </row>
    <row r="9" spans="1:9" x14ac:dyDescent="0.2">
      <c r="A9" s="2">
        <v>3</v>
      </c>
      <c r="B9" s="15">
        <f t="shared" ref="B9:B16" si="3">F8</f>
        <v>95840</v>
      </c>
      <c r="C9" s="15">
        <f t="shared" ref="C9:C15" si="4">C8</f>
        <v>10000</v>
      </c>
      <c r="D9" s="15">
        <f t="shared" si="2"/>
        <v>7667.2</v>
      </c>
      <c r="E9" s="15">
        <f t="shared" si="0"/>
        <v>2332.8000000000002</v>
      </c>
      <c r="F9" s="15">
        <f t="shared" si="1"/>
        <v>93507.199999999997</v>
      </c>
      <c r="G9" s="11"/>
    </row>
    <row r="10" spans="1:9" x14ac:dyDescent="0.2">
      <c r="A10" s="2">
        <v>4</v>
      </c>
      <c r="B10" s="15">
        <f t="shared" si="3"/>
        <v>93507.199999999997</v>
      </c>
      <c r="C10" s="15">
        <f t="shared" si="4"/>
        <v>10000</v>
      </c>
      <c r="D10" s="15">
        <f t="shared" si="2"/>
        <v>7480.576</v>
      </c>
      <c r="E10" s="15">
        <f t="shared" si="0"/>
        <v>2519.424</v>
      </c>
      <c r="F10" s="15">
        <f t="shared" si="1"/>
        <v>90987.775999999998</v>
      </c>
      <c r="G10" s="11"/>
    </row>
    <row r="11" spans="1:9" x14ac:dyDescent="0.2">
      <c r="A11" s="2">
        <v>5</v>
      </c>
      <c r="B11" s="15">
        <f t="shared" si="3"/>
        <v>90987.775999999998</v>
      </c>
      <c r="C11" s="15">
        <f t="shared" si="4"/>
        <v>10000</v>
      </c>
      <c r="D11" s="15">
        <f t="shared" si="2"/>
        <v>7279.0220799999997</v>
      </c>
      <c r="E11" s="15">
        <f t="shared" si="0"/>
        <v>2720.9779200000003</v>
      </c>
      <c r="F11" s="15">
        <f t="shared" si="1"/>
        <v>88266.798079999993</v>
      </c>
      <c r="G11" s="11"/>
    </row>
    <row r="12" spans="1:9" x14ac:dyDescent="0.2">
      <c r="A12" s="2">
        <v>6</v>
      </c>
      <c r="B12" s="15">
        <f t="shared" si="3"/>
        <v>88266.798079999993</v>
      </c>
      <c r="C12" s="15">
        <f t="shared" si="4"/>
        <v>10000</v>
      </c>
      <c r="D12" s="15">
        <f t="shared" si="2"/>
        <v>7061.3438463999992</v>
      </c>
      <c r="E12" s="15">
        <f t="shared" si="0"/>
        <v>2938.6561536000008</v>
      </c>
      <c r="F12" s="15">
        <f t="shared" si="1"/>
        <v>85328.141926399985</v>
      </c>
      <c r="G12" s="11"/>
    </row>
    <row r="13" spans="1:9" x14ac:dyDescent="0.2">
      <c r="A13" s="2">
        <v>7</v>
      </c>
      <c r="B13" s="15">
        <f t="shared" si="3"/>
        <v>85328.141926399985</v>
      </c>
      <c r="C13" s="15">
        <f t="shared" si="4"/>
        <v>10000</v>
      </c>
      <c r="D13" s="15">
        <f t="shared" si="2"/>
        <v>6826.2513541119988</v>
      </c>
      <c r="E13" s="15">
        <f t="shared" si="0"/>
        <v>3173.7486458880012</v>
      </c>
      <c r="F13" s="15">
        <f t="shared" si="1"/>
        <v>82154.393280511984</v>
      </c>
      <c r="G13" s="11"/>
    </row>
    <row r="14" spans="1:9" x14ac:dyDescent="0.2">
      <c r="A14" s="2">
        <v>8</v>
      </c>
      <c r="B14" s="15">
        <f t="shared" si="3"/>
        <v>82154.393280511984</v>
      </c>
      <c r="C14" s="15">
        <f t="shared" si="4"/>
        <v>10000</v>
      </c>
      <c r="D14" s="15">
        <f t="shared" si="2"/>
        <v>6572.351462440959</v>
      </c>
      <c r="E14" s="15">
        <f t="shared" si="0"/>
        <v>3427.648537559041</v>
      </c>
      <c r="F14" s="15">
        <f t="shared" si="1"/>
        <v>78726.744742952942</v>
      </c>
      <c r="G14" s="11"/>
    </row>
    <row r="15" spans="1:9" x14ac:dyDescent="0.2">
      <c r="A15" s="2">
        <v>9</v>
      </c>
      <c r="B15" s="15">
        <f t="shared" si="3"/>
        <v>78726.744742952942</v>
      </c>
      <c r="C15" s="15">
        <f t="shared" si="4"/>
        <v>10000</v>
      </c>
      <c r="D15" s="15">
        <f t="shared" si="2"/>
        <v>6298.1395794362352</v>
      </c>
      <c r="E15" s="15">
        <f t="shared" si="0"/>
        <v>3701.8604205637648</v>
      </c>
      <c r="F15" s="15">
        <f t="shared" si="1"/>
        <v>75024.884322389174</v>
      </c>
      <c r="G15" s="11"/>
    </row>
    <row r="16" spans="1:9" x14ac:dyDescent="0.2">
      <c r="A16" s="2">
        <v>10</v>
      </c>
      <c r="B16" s="15">
        <f t="shared" si="3"/>
        <v>75024.884322389174</v>
      </c>
      <c r="C16" s="15">
        <f>SUM(D16:E16)</f>
        <v>81026.875068180307</v>
      </c>
      <c r="D16" s="15">
        <f t="shared" si="2"/>
        <v>6001.990745791134</v>
      </c>
      <c r="E16" s="15">
        <f>B16</f>
        <v>75024.884322389174</v>
      </c>
      <c r="F16" s="15">
        <f t="shared" si="1"/>
        <v>0</v>
      </c>
      <c r="G16" s="11"/>
    </row>
    <row r="17" spans="1:6" x14ac:dyDescent="0.2">
      <c r="A17" s="2"/>
      <c r="B17" s="7"/>
      <c r="C17" s="7"/>
      <c r="D17" s="7"/>
      <c r="E17" s="7"/>
      <c r="F17" s="7"/>
    </row>
    <row r="18" spans="1:6" x14ac:dyDescent="0.2">
      <c r="A18" s="2"/>
    </row>
    <row r="19" spans="1:6" x14ac:dyDescent="0.2">
      <c r="A19" s="2"/>
      <c r="C19" s="13"/>
    </row>
    <row r="20" spans="1:6" x14ac:dyDescent="0.2">
      <c r="A20" s="2"/>
    </row>
    <row r="21" spans="1:6" x14ac:dyDescent="0.2">
      <c r="A21" s="2"/>
    </row>
    <row r="22" spans="1:6" x14ac:dyDescent="0.2">
      <c r="A22" s="2"/>
    </row>
    <row r="23" spans="1:6" x14ac:dyDescent="0.2">
      <c r="A23" s="2"/>
    </row>
    <row r="24" spans="1:6" x14ac:dyDescent="0.2">
      <c r="A24" s="2"/>
    </row>
    <row r="25" spans="1:6" x14ac:dyDescent="0.2">
      <c r="A25" s="2"/>
    </row>
    <row r="26" spans="1:6" x14ac:dyDescent="0.2">
      <c r="A26" s="2"/>
    </row>
    <row r="27" spans="1:6" x14ac:dyDescent="0.2">
      <c r="A27" s="2"/>
    </row>
    <row r="28" spans="1:6" x14ac:dyDescent="0.2">
      <c r="A28" s="2"/>
    </row>
    <row r="29" spans="1:6" x14ac:dyDescent="0.2">
      <c r="A29" s="2"/>
    </row>
    <row r="30" spans="1:6" x14ac:dyDescent="0.2">
      <c r="A30" s="2"/>
    </row>
    <row r="31" spans="1:6" x14ac:dyDescent="0.2">
      <c r="A31" s="2"/>
    </row>
    <row r="32" spans="1:6" x14ac:dyDescent="0.2">
      <c r="A32" s="2"/>
    </row>
    <row r="33" spans="1:1" x14ac:dyDescent="0.2">
      <c r="A33" s="2"/>
    </row>
    <row r="34" spans="1:1" x14ac:dyDescent="0.2">
      <c r="A34" s="2"/>
    </row>
    <row r="35" spans="1:1" x14ac:dyDescent="0.2">
      <c r="A35" s="2"/>
    </row>
    <row r="36" spans="1:1" x14ac:dyDescent="0.2">
      <c r="A36" s="2"/>
    </row>
    <row r="37" spans="1:1" x14ac:dyDescent="0.2">
      <c r="A37" s="2"/>
    </row>
    <row r="38" spans="1:1" x14ac:dyDescent="0.2">
      <c r="A38" s="2"/>
    </row>
    <row r="39" spans="1:1" x14ac:dyDescent="0.2">
      <c r="A39" s="2"/>
    </row>
    <row r="40" spans="1:1" x14ac:dyDescent="0.2">
      <c r="A40" s="2"/>
    </row>
    <row r="41" spans="1:1" x14ac:dyDescent="0.2">
      <c r="A41" s="2"/>
    </row>
    <row r="42" spans="1:1" x14ac:dyDescent="0.2">
      <c r="A42" s="2"/>
    </row>
    <row r="43" spans="1:1" x14ac:dyDescent="0.2">
      <c r="A43" s="2"/>
    </row>
    <row r="44" spans="1:1" x14ac:dyDescent="0.2">
      <c r="A44" s="2"/>
    </row>
    <row r="45" spans="1:1" x14ac:dyDescent="0.2">
      <c r="A45" s="2"/>
    </row>
    <row r="46" spans="1:1" x14ac:dyDescent="0.2">
      <c r="A46" s="2"/>
    </row>
    <row r="47" spans="1:1" x14ac:dyDescent="0.2">
      <c r="A47" s="2"/>
    </row>
    <row r="48" spans="1:1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</sheetData>
  <mergeCells count="1">
    <mergeCell ref="A1:G1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I125"/>
  <sheetViews>
    <sheetView topLeftCell="A37" workbookViewId="0">
      <selection activeCell="E56" sqref="E56"/>
    </sheetView>
  </sheetViews>
  <sheetFormatPr defaultRowHeight="12.75" x14ac:dyDescent="0.2"/>
  <cols>
    <col min="1" max="1" width="23.5703125" bestFit="1" customWidth="1"/>
    <col min="2" max="2" width="15.7109375" customWidth="1"/>
    <col min="3" max="3" width="11.5703125" customWidth="1"/>
    <col min="4" max="4" width="11.28515625" bestFit="1" customWidth="1"/>
    <col min="5" max="5" width="15" customWidth="1"/>
    <col min="6" max="6" width="22.28515625" customWidth="1"/>
    <col min="7" max="7" width="12" bestFit="1" customWidth="1"/>
  </cols>
  <sheetData>
    <row r="1" spans="1:7" ht="37.9" customHeight="1" x14ac:dyDescent="0.2">
      <c r="A1" s="68" t="s">
        <v>82</v>
      </c>
      <c r="B1" s="68"/>
      <c r="C1" s="68"/>
      <c r="D1" s="68"/>
      <c r="E1" s="68"/>
      <c r="F1" s="68"/>
      <c r="G1" s="55"/>
    </row>
    <row r="2" spans="1:7" x14ac:dyDescent="0.2">
      <c r="C2" s="9"/>
    </row>
    <row r="3" spans="1:7" x14ac:dyDescent="0.2">
      <c r="A3" s="73" t="s">
        <v>79</v>
      </c>
      <c r="B3" s="73"/>
      <c r="C3" s="73"/>
    </row>
    <row r="4" spans="1:7" ht="25.5" x14ac:dyDescent="0.2">
      <c r="A4" s="58" t="s">
        <v>81</v>
      </c>
      <c r="B4" s="45">
        <v>95840</v>
      </c>
      <c r="C4" s="9"/>
    </row>
    <row r="5" spans="1:7" x14ac:dyDescent="0.2">
      <c r="A5" s="25" t="s">
        <v>25</v>
      </c>
      <c r="B5" s="1">
        <v>0.08</v>
      </c>
      <c r="C5" s="1"/>
    </row>
    <row r="6" spans="1:7" x14ac:dyDescent="0.2">
      <c r="A6" t="s">
        <v>13</v>
      </c>
      <c r="B6" s="15">
        <v>10</v>
      </c>
    </row>
    <row r="7" spans="1:7" x14ac:dyDescent="0.2">
      <c r="A7" s="25" t="s">
        <v>88</v>
      </c>
      <c r="B7" s="15">
        <v>10000</v>
      </c>
    </row>
    <row r="9" spans="1:7" x14ac:dyDescent="0.2">
      <c r="B9" s="15"/>
    </row>
    <row r="10" spans="1:7" x14ac:dyDescent="0.2">
      <c r="A10" s="73" t="s">
        <v>80</v>
      </c>
      <c r="B10" s="73"/>
      <c r="C10" s="73"/>
    </row>
    <row r="11" spans="1:7" ht="25.5" x14ac:dyDescent="0.2">
      <c r="A11" s="58" t="s">
        <v>89</v>
      </c>
      <c r="B11" s="45">
        <f>NPV(B12,C19:C26)</f>
        <v>112705.91240230096</v>
      </c>
      <c r="C11" s="57" t="e">
        <f ca="1">getformula(B11)</f>
        <v>#NAME?</v>
      </c>
    </row>
    <row r="12" spans="1:7" x14ac:dyDescent="0.2">
      <c r="A12" s="25" t="s">
        <v>25</v>
      </c>
      <c r="B12" s="1">
        <v>0.05</v>
      </c>
      <c r="C12" s="56"/>
    </row>
    <row r="13" spans="1:7" x14ac:dyDescent="0.2">
      <c r="A13" t="s">
        <v>13</v>
      </c>
      <c r="B13">
        <v>8</v>
      </c>
    </row>
    <row r="14" spans="1:7" x14ac:dyDescent="0.2">
      <c r="A14" s="25" t="s">
        <v>88</v>
      </c>
      <c r="B14" s="13">
        <v>10000</v>
      </c>
    </row>
    <row r="15" spans="1:7" x14ac:dyDescent="0.2">
      <c r="A15" s="59" t="s">
        <v>90</v>
      </c>
      <c r="B15" s="45">
        <f>B11-B4</f>
        <v>16865.912402300964</v>
      </c>
      <c r="C15" t="e">
        <f ca="1">getformula(B15)</f>
        <v>#NAME?</v>
      </c>
    </row>
    <row r="17" spans="1:9" x14ac:dyDescent="0.2">
      <c r="B17" s="73" t="s">
        <v>86</v>
      </c>
      <c r="C17" s="73"/>
      <c r="D17" s="73"/>
      <c r="E17" s="73"/>
      <c r="F17" s="73"/>
    </row>
    <row r="18" spans="1:9" s="5" customFormat="1" ht="51" x14ac:dyDescent="0.2">
      <c r="A18" s="10" t="s">
        <v>53</v>
      </c>
      <c r="B18" s="27" t="s">
        <v>26</v>
      </c>
      <c r="C18" s="10" t="s">
        <v>45</v>
      </c>
      <c r="D18" s="10" t="s">
        <v>83</v>
      </c>
      <c r="E18" s="10" t="s">
        <v>85</v>
      </c>
      <c r="F18" s="27" t="s">
        <v>57</v>
      </c>
      <c r="G18" s="6"/>
      <c r="H18" s="6"/>
      <c r="I18" s="6"/>
    </row>
    <row r="19" spans="1:9" x14ac:dyDescent="0.2">
      <c r="A19" s="2">
        <v>3</v>
      </c>
      <c r="B19" s="15">
        <v>95840</v>
      </c>
      <c r="C19" s="15">
        <v>10000</v>
      </c>
      <c r="D19" s="15">
        <f t="shared" ref="D19:D26" si="0">$B$5*B19</f>
        <v>7667.2</v>
      </c>
      <c r="E19" s="15">
        <f t="shared" ref="E19:E25" si="1">C19-D19</f>
        <v>2332.8000000000002</v>
      </c>
      <c r="F19" s="15">
        <f t="shared" ref="F19:F26" si="2">B19-E19</f>
        <v>93507.199999999997</v>
      </c>
    </row>
    <row r="20" spans="1:9" x14ac:dyDescent="0.2">
      <c r="A20" s="2">
        <v>4</v>
      </c>
      <c r="B20" s="15">
        <f t="shared" ref="B20:B26" si="3">F19</f>
        <v>93507.199999999997</v>
      </c>
      <c r="C20" s="15">
        <f t="shared" ref="C20:C25" si="4">C19</f>
        <v>10000</v>
      </c>
      <c r="D20" s="15">
        <f t="shared" si="0"/>
        <v>7480.576</v>
      </c>
      <c r="E20" s="15">
        <f t="shared" si="1"/>
        <v>2519.424</v>
      </c>
      <c r="F20" s="15">
        <f t="shared" si="2"/>
        <v>90987.775999999998</v>
      </c>
    </row>
    <row r="21" spans="1:9" x14ac:dyDescent="0.2">
      <c r="A21" s="2">
        <v>5</v>
      </c>
      <c r="B21" s="15">
        <f t="shared" si="3"/>
        <v>90987.775999999998</v>
      </c>
      <c r="C21" s="15">
        <f t="shared" si="4"/>
        <v>10000</v>
      </c>
      <c r="D21" s="15">
        <f t="shared" si="0"/>
        <v>7279.0220799999997</v>
      </c>
      <c r="E21" s="15">
        <f t="shared" si="1"/>
        <v>2720.9779200000003</v>
      </c>
      <c r="F21" s="15">
        <f t="shared" si="2"/>
        <v>88266.798079999993</v>
      </c>
    </row>
    <row r="22" spans="1:9" x14ac:dyDescent="0.2">
      <c r="A22" s="2">
        <v>6</v>
      </c>
      <c r="B22" s="15">
        <f t="shared" si="3"/>
        <v>88266.798079999993</v>
      </c>
      <c r="C22" s="15">
        <f t="shared" si="4"/>
        <v>10000</v>
      </c>
      <c r="D22" s="15">
        <f t="shared" si="0"/>
        <v>7061.3438463999992</v>
      </c>
      <c r="E22" s="15">
        <f t="shared" si="1"/>
        <v>2938.6561536000008</v>
      </c>
      <c r="F22" s="15">
        <f t="shared" si="2"/>
        <v>85328.141926399985</v>
      </c>
    </row>
    <row r="23" spans="1:9" x14ac:dyDescent="0.2">
      <c r="A23" s="2">
        <v>7</v>
      </c>
      <c r="B23" s="15">
        <f t="shared" si="3"/>
        <v>85328.141926399985</v>
      </c>
      <c r="C23" s="15">
        <f t="shared" si="4"/>
        <v>10000</v>
      </c>
      <c r="D23" s="15">
        <f t="shared" si="0"/>
        <v>6826.2513541119988</v>
      </c>
      <c r="E23" s="15">
        <f t="shared" si="1"/>
        <v>3173.7486458880012</v>
      </c>
      <c r="F23" s="15">
        <f t="shared" si="2"/>
        <v>82154.393280511984</v>
      </c>
    </row>
    <row r="24" spans="1:9" x14ac:dyDescent="0.2">
      <c r="A24" s="2">
        <v>8</v>
      </c>
      <c r="B24" s="15">
        <f t="shared" si="3"/>
        <v>82154.393280511984</v>
      </c>
      <c r="C24" s="15">
        <f t="shared" si="4"/>
        <v>10000</v>
      </c>
      <c r="D24" s="15">
        <f t="shared" si="0"/>
        <v>6572.351462440959</v>
      </c>
      <c r="E24" s="15">
        <f t="shared" si="1"/>
        <v>3427.648537559041</v>
      </c>
      <c r="F24" s="15">
        <f t="shared" si="2"/>
        <v>78726.744742952942</v>
      </c>
    </row>
    <row r="25" spans="1:9" x14ac:dyDescent="0.2">
      <c r="A25" s="2">
        <v>9</v>
      </c>
      <c r="B25" s="15">
        <f t="shared" si="3"/>
        <v>78726.744742952942</v>
      </c>
      <c r="C25" s="15">
        <f t="shared" si="4"/>
        <v>10000</v>
      </c>
      <c r="D25" s="15">
        <f t="shared" si="0"/>
        <v>6298.1395794362352</v>
      </c>
      <c r="E25" s="15">
        <f t="shared" si="1"/>
        <v>3701.8604205637648</v>
      </c>
      <c r="F25" s="15">
        <f t="shared" si="2"/>
        <v>75024.884322389174</v>
      </c>
    </row>
    <row r="26" spans="1:9" x14ac:dyDescent="0.2">
      <c r="A26" s="2">
        <v>10</v>
      </c>
      <c r="B26" s="15">
        <f t="shared" si="3"/>
        <v>75024.884322389174</v>
      </c>
      <c r="C26" s="15">
        <f>SUM(D26:E26)</f>
        <v>81026.875068180307</v>
      </c>
      <c r="D26" s="15">
        <f t="shared" si="0"/>
        <v>6001.990745791134</v>
      </c>
      <c r="E26" s="15">
        <f>B26</f>
        <v>75024.884322389174</v>
      </c>
      <c r="F26" s="15">
        <f t="shared" si="2"/>
        <v>0</v>
      </c>
    </row>
    <row r="27" spans="1:9" x14ac:dyDescent="0.2">
      <c r="A27" s="2"/>
      <c r="B27" s="7"/>
      <c r="C27" s="7"/>
      <c r="D27" s="7"/>
      <c r="E27" s="7"/>
      <c r="F27" s="7"/>
    </row>
    <row r="28" spans="1:9" x14ac:dyDescent="0.2">
      <c r="A28" s="2"/>
      <c r="B28" s="73" t="s">
        <v>87</v>
      </c>
      <c r="C28" s="73"/>
      <c r="D28" s="73"/>
      <c r="E28" s="73"/>
      <c r="F28" s="73"/>
    </row>
    <row r="29" spans="1:9" ht="51" x14ac:dyDescent="0.2">
      <c r="A29" s="10" t="s">
        <v>53</v>
      </c>
      <c r="B29" s="27" t="s">
        <v>26</v>
      </c>
      <c r="C29" s="10" t="s">
        <v>45</v>
      </c>
      <c r="D29" s="10" t="s">
        <v>84</v>
      </c>
      <c r="E29" s="10" t="s">
        <v>85</v>
      </c>
      <c r="F29" s="27" t="s">
        <v>57</v>
      </c>
    </row>
    <row r="30" spans="1:9" x14ac:dyDescent="0.2">
      <c r="A30" s="2">
        <v>3</v>
      </c>
      <c r="B30" s="15">
        <f>B19</f>
        <v>95840</v>
      </c>
      <c r="C30" s="13">
        <v>10000</v>
      </c>
      <c r="D30" s="15">
        <f>$B$12*B30</f>
        <v>4792</v>
      </c>
      <c r="E30" s="15">
        <f>C30-D30</f>
        <v>5208</v>
      </c>
      <c r="F30" s="15">
        <f>B30-E30</f>
        <v>90632</v>
      </c>
    </row>
    <row r="31" spans="1:9" x14ac:dyDescent="0.2">
      <c r="A31" s="2">
        <v>4</v>
      </c>
      <c r="B31" s="15">
        <f>F30</f>
        <v>90632</v>
      </c>
      <c r="C31" s="13">
        <v>10000</v>
      </c>
      <c r="D31" s="15">
        <f t="shared" ref="D31:D37" si="5">$B$12*B31</f>
        <v>4531.6000000000004</v>
      </c>
      <c r="E31" s="15">
        <f t="shared" ref="E31:E37" si="6">C31-D31</f>
        <v>5468.4</v>
      </c>
      <c r="F31" s="15">
        <f t="shared" ref="F31:F37" si="7">B31-E31</f>
        <v>85163.6</v>
      </c>
    </row>
    <row r="32" spans="1:9" x14ac:dyDescent="0.2">
      <c r="A32" s="2">
        <v>5</v>
      </c>
      <c r="B32" s="15">
        <f t="shared" ref="B32:B37" si="8">F31</f>
        <v>85163.6</v>
      </c>
      <c r="C32" s="13">
        <v>10000</v>
      </c>
      <c r="D32" s="15">
        <f t="shared" si="5"/>
        <v>4258.18</v>
      </c>
      <c r="E32" s="15">
        <f t="shared" si="6"/>
        <v>5741.82</v>
      </c>
      <c r="F32" s="15">
        <f t="shared" si="7"/>
        <v>79421.78</v>
      </c>
    </row>
    <row r="33" spans="1:6" x14ac:dyDescent="0.2">
      <c r="A33" s="2">
        <v>6</v>
      </c>
      <c r="B33" s="15">
        <f t="shared" si="8"/>
        <v>79421.78</v>
      </c>
      <c r="C33" s="13">
        <v>10000</v>
      </c>
      <c r="D33" s="15">
        <f t="shared" si="5"/>
        <v>3971.0889999999999</v>
      </c>
      <c r="E33" s="15">
        <f t="shared" si="6"/>
        <v>6028.9110000000001</v>
      </c>
      <c r="F33" s="15">
        <f t="shared" si="7"/>
        <v>73392.869000000006</v>
      </c>
    </row>
    <row r="34" spans="1:6" x14ac:dyDescent="0.2">
      <c r="A34" s="2">
        <v>7</v>
      </c>
      <c r="B34" s="15">
        <f t="shared" si="8"/>
        <v>73392.869000000006</v>
      </c>
      <c r="C34" s="13">
        <v>10000</v>
      </c>
      <c r="D34" s="15">
        <f t="shared" si="5"/>
        <v>3669.6434500000005</v>
      </c>
      <c r="E34" s="15">
        <f t="shared" si="6"/>
        <v>6330.3565499999995</v>
      </c>
      <c r="F34" s="15">
        <f t="shared" si="7"/>
        <v>67062.512450000009</v>
      </c>
    </row>
    <row r="35" spans="1:6" x14ac:dyDescent="0.2">
      <c r="A35" s="2">
        <v>8</v>
      </c>
      <c r="B35" s="15">
        <f t="shared" si="8"/>
        <v>67062.512450000009</v>
      </c>
      <c r="C35" s="13">
        <v>10000</v>
      </c>
      <c r="D35" s="15">
        <f t="shared" si="5"/>
        <v>3353.1256225000006</v>
      </c>
      <c r="E35" s="15">
        <f t="shared" si="6"/>
        <v>6646.8743774999994</v>
      </c>
      <c r="F35" s="15">
        <f t="shared" si="7"/>
        <v>60415.638072500013</v>
      </c>
    </row>
    <row r="36" spans="1:6" x14ac:dyDescent="0.2">
      <c r="A36" s="2">
        <v>9</v>
      </c>
      <c r="B36" s="15">
        <f t="shared" si="8"/>
        <v>60415.638072500013</v>
      </c>
      <c r="C36" s="13">
        <v>10000</v>
      </c>
      <c r="D36" s="15">
        <f t="shared" si="5"/>
        <v>3020.7819036250007</v>
      </c>
      <c r="E36" s="15">
        <f t="shared" si="6"/>
        <v>6979.2180963749997</v>
      </c>
      <c r="F36" s="15">
        <f t="shared" si="7"/>
        <v>53436.419976125013</v>
      </c>
    </row>
    <row r="37" spans="1:6" x14ac:dyDescent="0.2">
      <c r="A37" s="2">
        <v>10</v>
      </c>
      <c r="B37" s="15">
        <f t="shared" si="8"/>
        <v>53436.419976125013</v>
      </c>
      <c r="C37" s="15">
        <f>B37+D37</f>
        <v>56108.240974931265</v>
      </c>
      <c r="D37" s="15">
        <f t="shared" si="5"/>
        <v>2671.8209988062508</v>
      </c>
      <c r="E37" s="15">
        <f t="shared" si="6"/>
        <v>53436.419976125013</v>
      </c>
      <c r="F37" s="15">
        <f t="shared" si="7"/>
        <v>0</v>
      </c>
    </row>
    <row r="38" spans="1:6" x14ac:dyDescent="0.2">
      <c r="A38" s="2"/>
    </row>
    <row r="39" spans="1:6" x14ac:dyDescent="0.2">
      <c r="A39" s="2"/>
    </row>
    <row r="40" spans="1:6" x14ac:dyDescent="0.2">
      <c r="A40" s="2"/>
      <c r="B40" s="73" t="s">
        <v>91</v>
      </c>
      <c r="C40" s="73"/>
      <c r="D40" s="73"/>
      <c r="E40" s="73"/>
      <c r="F40" s="60"/>
    </row>
    <row r="41" spans="1:6" s="10" customFormat="1" ht="38.25" x14ac:dyDescent="0.2">
      <c r="A41" s="10" t="s">
        <v>53</v>
      </c>
      <c r="B41" s="10" t="s">
        <v>78</v>
      </c>
      <c r="C41" s="10" t="s">
        <v>65</v>
      </c>
      <c r="D41" s="10" t="s">
        <v>67</v>
      </c>
    </row>
    <row r="42" spans="1:6" x14ac:dyDescent="0.2">
      <c r="A42" s="2">
        <v>3</v>
      </c>
      <c r="B42" s="15">
        <f>C19</f>
        <v>10000</v>
      </c>
      <c r="C42" s="13">
        <f>C30</f>
        <v>10000</v>
      </c>
      <c r="D42" s="15">
        <f>B42-C42</f>
        <v>0</v>
      </c>
      <c r="E42" t="e">
        <f ca="1">getformula(D42)</f>
        <v>#NAME?</v>
      </c>
    </row>
    <row r="43" spans="1:6" x14ac:dyDescent="0.2">
      <c r="A43" s="2">
        <v>4</v>
      </c>
      <c r="B43" s="15">
        <f t="shared" ref="B43:B49" si="9">C20</f>
        <v>10000</v>
      </c>
      <c r="C43" s="13">
        <f t="shared" ref="C43:C49" si="10">C31</f>
        <v>10000</v>
      </c>
      <c r="D43" s="15">
        <f t="shared" ref="D43:D49" si="11">B43-C43</f>
        <v>0</v>
      </c>
    </row>
    <row r="44" spans="1:6" x14ac:dyDescent="0.2">
      <c r="A44" s="2">
        <v>5</v>
      </c>
      <c r="B44" s="15">
        <f t="shared" si="9"/>
        <v>10000</v>
      </c>
      <c r="C44" s="13">
        <f t="shared" si="10"/>
        <v>10000</v>
      </c>
      <c r="D44" s="15">
        <f t="shared" si="11"/>
        <v>0</v>
      </c>
    </row>
    <row r="45" spans="1:6" x14ac:dyDescent="0.2">
      <c r="A45" s="2">
        <v>6</v>
      </c>
      <c r="B45" s="15">
        <f t="shared" si="9"/>
        <v>10000</v>
      </c>
      <c r="C45" s="13">
        <f t="shared" si="10"/>
        <v>10000</v>
      </c>
      <c r="D45" s="15">
        <f t="shared" si="11"/>
        <v>0</v>
      </c>
    </row>
    <row r="46" spans="1:6" x14ac:dyDescent="0.2">
      <c r="A46" s="2">
        <v>7</v>
      </c>
      <c r="B46" s="15">
        <f t="shared" si="9"/>
        <v>10000</v>
      </c>
      <c r="C46" s="13">
        <f t="shared" si="10"/>
        <v>10000</v>
      </c>
      <c r="D46" s="15">
        <f t="shared" si="11"/>
        <v>0</v>
      </c>
    </row>
    <row r="47" spans="1:6" x14ac:dyDescent="0.2">
      <c r="A47" s="2">
        <v>8</v>
      </c>
      <c r="B47" s="15">
        <f t="shared" si="9"/>
        <v>10000</v>
      </c>
      <c r="C47" s="13">
        <f t="shared" si="10"/>
        <v>10000</v>
      </c>
      <c r="D47" s="15">
        <f t="shared" si="11"/>
        <v>0</v>
      </c>
    </row>
    <row r="48" spans="1:6" x14ac:dyDescent="0.2">
      <c r="A48" s="2">
        <v>9</v>
      </c>
      <c r="B48" s="15">
        <f t="shared" si="9"/>
        <v>10000</v>
      </c>
      <c r="C48" s="13">
        <f t="shared" si="10"/>
        <v>10000</v>
      </c>
      <c r="D48" s="15">
        <f t="shared" si="11"/>
        <v>0</v>
      </c>
    </row>
    <row r="49" spans="1:4" x14ac:dyDescent="0.2">
      <c r="A49" s="2">
        <v>10</v>
      </c>
      <c r="B49" s="15">
        <f t="shared" si="9"/>
        <v>81026.875068180307</v>
      </c>
      <c r="C49" s="13">
        <f t="shared" si="10"/>
        <v>56108.240974931265</v>
      </c>
      <c r="D49" s="15">
        <f t="shared" si="11"/>
        <v>24918.634093249042</v>
      </c>
    </row>
    <row r="50" spans="1:4" x14ac:dyDescent="0.2">
      <c r="A50" s="2"/>
    </row>
    <row r="51" spans="1:4" x14ac:dyDescent="0.2">
      <c r="A51" s="51" t="s">
        <v>90</v>
      </c>
      <c r="B51" s="45">
        <f>NPV(B12,D42:D49)</f>
        <v>16865.912402300972</v>
      </c>
      <c r="C51" t="e">
        <f ca="1">getformula(B51)</f>
        <v>#NAME?</v>
      </c>
    </row>
    <row r="52" spans="1:4" x14ac:dyDescent="0.2">
      <c r="A52" s="2"/>
    </row>
    <row r="53" spans="1:4" x14ac:dyDescent="0.2">
      <c r="A53" s="2"/>
    </row>
    <row r="54" spans="1:4" x14ac:dyDescent="0.2">
      <c r="A54" s="2"/>
    </row>
    <row r="55" spans="1:4" x14ac:dyDescent="0.2">
      <c r="A55" s="2"/>
    </row>
    <row r="56" spans="1:4" x14ac:dyDescent="0.2">
      <c r="A56" s="2"/>
    </row>
    <row r="57" spans="1:4" x14ac:dyDescent="0.2">
      <c r="A57" s="2"/>
    </row>
    <row r="58" spans="1:4" x14ac:dyDescent="0.2">
      <c r="A58" s="2"/>
    </row>
    <row r="59" spans="1:4" x14ac:dyDescent="0.2">
      <c r="A59" s="2"/>
    </row>
    <row r="60" spans="1:4" x14ac:dyDescent="0.2">
      <c r="A60" s="2"/>
    </row>
    <row r="61" spans="1:4" x14ac:dyDescent="0.2">
      <c r="A61" s="2"/>
    </row>
    <row r="62" spans="1:4" x14ac:dyDescent="0.2">
      <c r="A62" s="2"/>
    </row>
    <row r="63" spans="1:4" x14ac:dyDescent="0.2">
      <c r="A63" s="2"/>
    </row>
    <row r="64" spans="1:4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</sheetData>
  <mergeCells count="6">
    <mergeCell ref="A1:F1"/>
    <mergeCell ref="B40:E40"/>
    <mergeCell ref="B17:F17"/>
    <mergeCell ref="A3:C3"/>
    <mergeCell ref="A10:C10"/>
    <mergeCell ref="B28:F28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I124"/>
  <sheetViews>
    <sheetView workbookViewId="0">
      <selection sqref="A1:F1"/>
    </sheetView>
  </sheetViews>
  <sheetFormatPr defaultRowHeight="12.75" x14ac:dyDescent="0.2"/>
  <cols>
    <col min="1" max="1" width="23.5703125" bestFit="1" customWidth="1"/>
    <col min="2" max="2" width="15.7109375" bestFit="1" customWidth="1"/>
    <col min="3" max="3" width="11.5703125" customWidth="1"/>
    <col min="4" max="4" width="11.28515625" bestFit="1" customWidth="1"/>
    <col min="5" max="5" width="15" customWidth="1"/>
    <col min="6" max="6" width="16.5703125" customWidth="1"/>
    <col min="7" max="7" width="12" bestFit="1" customWidth="1"/>
  </cols>
  <sheetData>
    <row r="1" spans="1:7" ht="37.9" customHeight="1" x14ac:dyDescent="0.2">
      <c r="A1" s="68" t="s">
        <v>94</v>
      </c>
      <c r="B1" s="68"/>
      <c r="C1" s="68"/>
      <c r="D1" s="68"/>
      <c r="E1" s="68"/>
      <c r="F1" s="68"/>
      <c r="G1" s="55"/>
    </row>
    <row r="2" spans="1:7" x14ac:dyDescent="0.2">
      <c r="C2" s="9"/>
    </row>
    <row r="3" spans="1:7" x14ac:dyDescent="0.2">
      <c r="A3" s="73" t="s">
        <v>79</v>
      </c>
      <c r="B3" s="73"/>
      <c r="C3" s="73"/>
    </row>
    <row r="4" spans="1:7" ht="25.5" x14ac:dyDescent="0.2">
      <c r="A4" s="58" t="s">
        <v>81</v>
      </c>
      <c r="B4" s="45">
        <v>95840</v>
      </c>
      <c r="C4" s="9"/>
    </row>
    <row r="5" spans="1:7" x14ac:dyDescent="0.2">
      <c r="A5" s="25" t="s">
        <v>25</v>
      </c>
      <c r="B5" s="1">
        <v>0.08</v>
      </c>
      <c r="C5" s="1"/>
    </row>
    <row r="6" spans="1:7" x14ac:dyDescent="0.2">
      <c r="A6" t="s">
        <v>13</v>
      </c>
      <c r="B6" s="15">
        <v>10</v>
      </c>
    </row>
    <row r="7" spans="1:7" x14ac:dyDescent="0.2">
      <c r="A7" s="25" t="s">
        <v>88</v>
      </c>
      <c r="B7" s="15">
        <v>10000</v>
      </c>
    </row>
    <row r="9" spans="1:7" x14ac:dyDescent="0.2">
      <c r="A9" s="73" t="s">
        <v>80</v>
      </c>
      <c r="B9" s="73"/>
      <c r="C9" s="73"/>
    </row>
    <row r="10" spans="1:7" x14ac:dyDescent="0.2">
      <c r="A10" s="61" t="s">
        <v>17</v>
      </c>
      <c r="B10" s="50">
        <v>10000</v>
      </c>
      <c r="C10" s="57"/>
    </row>
    <row r="11" spans="1:7" ht="25.5" x14ac:dyDescent="0.2">
      <c r="A11" s="58" t="s">
        <v>92</v>
      </c>
      <c r="B11" s="45">
        <f>B4+B10</f>
        <v>105840</v>
      </c>
      <c r="C11" s="57" t="s">
        <v>93</v>
      </c>
    </row>
    <row r="12" spans="1:7" x14ac:dyDescent="0.2">
      <c r="A12" s="25" t="s">
        <v>25</v>
      </c>
      <c r="B12" s="1">
        <v>0.05</v>
      </c>
      <c r="C12" s="56"/>
    </row>
    <row r="13" spans="1:7" x14ac:dyDescent="0.2">
      <c r="A13" t="s">
        <v>13</v>
      </c>
      <c r="B13">
        <v>8</v>
      </c>
    </row>
    <row r="14" spans="1:7" x14ac:dyDescent="0.2">
      <c r="A14" s="25" t="s">
        <v>88</v>
      </c>
      <c r="B14" s="13">
        <v>10000</v>
      </c>
    </row>
    <row r="16" spans="1:7" x14ac:dyDescent="0.2">
      <c r="B16" s="73" t="s">
        <v>86</v>
      </c>
      <c r="C16" s="73"/>
      <c r="D16" s="73"/>
      <c r="E16" s="73"/>
      <c r="F16" s="73"/>
    </row>
    <row r="17" spans="1:9" s="5" customFormat="1" ht="63.75" x14ac:dyDescent="0.2">
      <c r="A17" s="10" t="s">
        <v>53</v>
      </c>
      <c r="B17" s="27" t="s">
        <v>26</v>
      </c>
      <c r="C17" s="10" t="s">
        <v>45</v>
      </c>
      <c r="D17" s="10" t="s">
        <v>83</v>
      </c>
      <c r="E17" s="10" t="s">
        <v>85</v>
      </c>
      <c r="F17" s="27" t="s">
        <v>57</v>
      </c>
      <c r="G17" s="6"/>
      <c r="H17" s="6"/>
      <c r="I17" s="6"/>
    </row>
    <row r="18" spans="1:9" x14ac:dyDescent="0.2">
      <c r="A18" s="2">
        <v>3</v>
      </c>
      <c r="B18" s="15">
        <v>95840</v>
      </c>
      <c r="C18" s="15">
        <v>10000</v>
      </c>
      <c r="D18" s="15">
        <f t="shared" ref="D18:D25" si="0">$B$5*B18</f>
        <v>7667.2</v>
      </c>
      <c r="E18" s="15">
        <f t="shared" ref="E18:E24" si="1">C18-D18</f>
        <v>2332.8000000000002</v>
      </c>
      <c r="F18" s="15">
        <f t="shared" ref="F18:F25" si="2">B18-E18</f>
        <v>93507.199999999997</v>
      </c>
    </row>
    <row r="19" spans="1:9" x14ac:dyDescent="0.2">
      <c r="A19" s="2">
        <v>4</v>
      </c>
      <c r="B19" s="15">
        <f t="shared" ref="B19:B25" si="3">F18</f>
        <v>93507.199999999997</v>
      </c>
      <c r="C19" s="15">
        <f t="shared" ref="C19:C24" si="4">C18</f>
        <v>10000</v>
      </c>
      <c r="D19" s="15">
        <f t="shared" si="0"/>
        <v>7480.576</v>
      </c>
      <c r="E19" s="15">
        <f t="shared" si="1"/>
        <v>2519.424</v>
      </c>
      <c r="F19" s="15">
        <f t="shared" si="2"/>
        <v>90987.775999999998</v>
      </c>
    </row>
    <row r="20" spans="1:9" x14ac:dyDescent="0.2">
      <c r="A20" s="2">
        <v>5</v>
      </c>
      <c r="B20" s="15">
        <f t="shared" si="3"/>
        <v>90987.775999999998</v>
      </c>
      <c r="C20" s="15">
        <f t="shared" si="4"/>
        <v>10000</v>
      </c>
      <c r="D20" s="15">
        <f t="shared" si="0"/>
        <v>7279.0220799999997</v>
      </c>
      <c r="E20" s="15">
        <f t="shared" si="1"/>
        <v>2720.9779200000003</v>
      </c>
      <c r="F20" s="15">
        <f t="shared" si="2"/>
        <v>88266.798079999993</v>
      </c>
    </row>
    <row r="21" spans="1:9" x14ac:dyDescent="0.2">
      <c r="A21" s="2">
        <v>6</v>
      </c>
      <c r="B21" s="15">
        <f t="shared" si="3"/>
        <v>88266.798079999993</v>
      </c>
      <c r="C21" s="15">
        <f t="shared" si="4"/>
        <v>10000</v>
      </c>
      <c r="D21" s="15">
        <f t="shared" si="0"/>
        <v>7061.3438463999992</v>
      </c>
      <c r="E21" s="15">
        <f t="shared" si="1"/>
        <v>2938.6561536000008</v>
      </c>
      <c r="F21" s="15">
        <f t="shared" si="2"/>
        <v>85328.141926399985</v>
      </c>
    </row>
    <row r="22" spans="1:9" x14ac:dyDescent="0.2">
      <c r="A22" s="2">
        <v>7</v>
      </c>
      <c r="B22" s="15">
        <f t="shared" si="3"/>
        <v>85328.141926399985</v>
      </c>
      <c r="C22" s="15">
        <f t="shared" si="4"/>
        <v>10000</v>
      </c>
      <c r="D22" s="15">
        <f t="shared" si="0"/>
        <v>6826.2513541119988</v>
      </c>
      <c r="E22" s="15">
        <f t="shared" si="1"/>
        <v>3173.7486458880012</v>
      </c>
      <c r="F22" s="15">
        <f t="shared" si="2"/>
        <v>82154.393280511984</v>
      </c>
    </row>
    <row r="23" spans="1:9" x14ac:dyDescent="0.2">
      <c r="A23" s="2">
        <v>8</v>
      </c>
      <c r="B23" s="15">
        <f t="shared" si="3"/>
        <v>82154.393280511984</v>
      </c>
      <c r="C23" s="15">
        <f t="shared" si="4"/>
        <v>10000</v>
      </c>
      <c r="D23" s="15">
        <f t="shared" si="0"/>
        <v>6572.351462440959</v>
      </c>
      <c r="E23" s="15">
        <f t="shared" si="1"/>
        <v>3427.648537559041</v>
      </c>
      <c r="F23" s="15">
        <f t="shared" si="2"/>
        <v>78726.744742952942</v>
      </c>
    </row>
    <row r="24" spans="1:9" x14ac:dyDescent="0.2">
      <c r="A24" s="2">
        <v>9</v>
      </c>
      <c r="B24" s="15">
        <f t="shared" si="3"/>
        <v>78726.744742952942</v>
      </c>
      <c r="C24" s="15">
        <f t="shared" si="4"/>
        <v>10000</v>
      </c>
      <c r="D24" s="15">
        <f t="shared" si="0"/>
        <v>6298.1395794362352</v>
      </c>
      <c r="E24" s="15">
        <f t="shared" si="1"/>
        <v>3701.8604205637648</v>
      </c>
      <c r="F24" s="15">
        <f t="shared" si="2"/>
        <v>75024.884322389174</v>
      </c>
    </row>
    <row r="25" spans="1:9" x14ac:dyDescent="0.2">
      <c r="A25" s="2">
        <v>10</v>
      </c>
      <c r="B25" s="15">
        <f t="shared" si="3"/>
        <v>75024.884322389174</v>
      </c>
      <c r="C25" s="15">
        <f>SUM(D25:E25)</f>
        <v>81026.875068180307</v>
      </c>
      <c r="D25" s="15">
        <f t="shared" si="0"/>
        <v>6001.990745791134</v>
      </c>
      <c r="E25" s="15">
        <f>B25</f>
        <v>75024.884322389174</v>
      </c>
      <c r="F25" s="15">
        <f t="shared" si="2"/>
        <v>0</v>
      </c>
    </row>
    <row r="26" spans="1:9" x14ac:dyDescent="0.2">
      <c r="A26" s="2"/>
      <c r="B26" s="7"/>
      <c r="C26" s="7"/>
      <c r="D26" s="7"/>
      <c r="E26" s="7"/>
      <c r="F26" s="7"/>
    </row>
    <row r="27" spans="1:9" x14ac:dyDescent="0.2">
      <c r="A27" s="2"/>
      <c r="B27" s="73" t="s">
        <v>87</v>
      </c>
      <c r="C27" s="73"/>
      <c r="D27" s="73"/>
      <c r="E27" s="73"/>
      <c r="F27" s="73"/>
    </row>
    <row r="28" spans="1:9" ht="63.75" x14ac:dyDescent="0.2">
      <c r="A28" s="10" t="s">
        <v>53</v>
      </c>
      <c r="B28" s="27" t="s">
        <v>26</v>
      </c>
      <c r="C28" s="10" t="s">
        <v>45</v>
      </c>
      <c r="D28" s="10" t="s">
        <v>84</v>
      </c>
      <c r="E28" s="10" t="s">
        <v>85</v>
      </c>
      <c r="F28" s="27" t="s">
        <v>57</v>
      </c>
    </row>
    <row r="29" spans="1:9" x14ac:dyDescent="0.2">
      <c r="A29" s="2">
        <v>3</v>
      </c>
      <c r="B29" s="15">
        <f>B11</f>
        <v>105840</v>
      </c>
      <c r="C29" s="13">
        <v>10000</v>
      </c>
      <c r="D29" s="15">
        <f>$B$12*B29</f>
        <v>5292</v>
      </c>
      <c r="E29" s="15">
        <f>C29-D29</f>
        <v>4708</v>
      </c>
      <c r="F29" s="15">
        <f>B29-E29</f>
        <v>101132</v>
      </c>
    </row>
    <row r="30" spans="1:9" x14ac:dyDescent="0.2">
      <c r="A30" s="2">
        <v>4</v>
      </c>
      <c r="B30" s="15">
        <f>F29</f>
        <v>101132</v>
      </c>
      <c r="C30" s="13">
        <v>10000</v>
      </c>
      <c r="D30" s="15">
        <f t="shared" ref="D30:D36" si="5">$B$12*B30</f>
        <v>5056.6000000000004</v>
      </c>
      <c r="E30" s="15">
        <f t="shared" ref="E30:E36" si="6">C30-D30</f>
        <v>4943.3999999999996</v>
      </c>
      <c r="F30" s="15">
        <f t="shared" ref="F30:F36" si="7">B30-E30</f>
        <v>96188.6</v>
      </c>
    </row>
    <row r="31" spans="1:9" x14ac:dyDescent="0.2">
      <c r="A31" s="2">
        <v>5</v>
      </c>
      <c r="B31" s="15">
        <f t="shared" ref="B31:B36" si="8">F30</f>
        <v>96188.6</v>
      </c>
      <c r="C31" s="13">
        <v>10000</v>
      </c>
      <c r="D31" s="15">
        <f t="shared" si="5"/>
        <v>4809.43</v>
      </c>
      <c r="E31" s="15">
        <f t="shared" si="6"/>
        <v>5190.57</v>
      </c>
      <c r="F31" s="15">
        <f t="shared" si="7"/>
        <v>90998.03</v>
      </c>
    </row>
    <row r="32" spans="1:9" x14ac:dyDescent="0.2">
      <c r="A32" s="2">
        <v>6</v>
      </c>
      <c r="B32" s="15">
        <f t="shared" si="8"/>
        <v>90998.03</v>
      </c>
      <c r="C32" s="13">
        <v>10000</v>
      </c>
      <c r="D32" s="15">
        <f t="shared" si="5"/>
        <v>4549.9014999999999</v>
      </c>
      <c r="E32" s="15">
        <f t="shared" si="6"/>
        <v>5450.0985000000001</v>
      </c>
      <c r="F32" s="15">
        <f t="shared" si="7"/>
        <v>85547.931500000006</v>
      </c>
    </row>
    <row r="33" spans="1:6" x14ac:dyDescent="0.2">
      <c r="A33" s="2">
        <v>7</v>
      </c>
      <c r="B33" s="15">
        <f t="shared" si="8"/>
        <v>85547.931500000006</v>
      </c>
      <c r="C33" s="13">
        <v>10000</v>
      </c>
      <c r="D33" s="15">
        <f t="shared" si="5"/>
        <v>4277.3965750000007</v>
      </c>
      <c r="E33" s="15">
        <f t="shared" si="6"/>
        <v>5722.6034249999993</v>
      </c>
      <c r="F33" s="15">
        <f t="shared" si="7"/>
        <v>79825.328075000012</v>
      </c>
    </row>
    <row r="34" spans="1:6" x14ac:dyDescent="0.2">
      <c r="A34" s="2">
        <v>8</v>
      </c>
      <c r="B34" s="15">
        <f t="shared" si="8"/>
        <v>79825.328075000012</v>
      </c>
      <c r="C34" s="13">
        <v>10000</v>
      </c>
      <c r="D34" s="15">
        <f t="shared" si="5"/>
        <v>3991.2664037500008</v>
      </c>
      <c r="E34" s="15">
        <f t="shared" si="6"/>
        <v>6008.7335962499992</v>
      </c>
      <c r="F34" s="15">
        <f t="shared" si="7"/>
        <v>73816.594478750019</v>
      </c>
    </row>
    <row r="35" spans="1:6" x14ac:dyDescent="0.2">
      <c r="A35" s="2">
        <v>9</v>
      </c>
      <c r="B35" s="15">
        <f t="shared" si="8"/>
        <v>73816.594478750019</v>
      </c>
      <c r="C35" s="13">
        <v>10000</v>
      </c>
      <c r="D35" s="15">
        <f t="shared" si="5"/>
        <v>3690.8297239375011</v>
      </c>
      <c r="E35" s="15">
        <f t="shared" si="6"/>
        <v>6309.1702760624994</v>
      </c>
      <c r="F35" s="15">
        <f t="shared" si="7"/>
        <v>67507.424202687514</v>
      </c>
    </row>
    <row r="36" spans="1:6" x14ac:dyDescent="0.2">
      <c r="A36" s="2">
        <v>10</v>
      </c>
      <c r="B36" s="15">
        <f t="shared" si="8"/>
        <v>67507.424202687514</v>
      </c>
      <c r="C36" s="15">
        <f>B36+D36</f>
        <v>70882.795412821884</v>
      </c>
      <c r="D36" s="15">
        <f t="shared" si="5"/>
        <v>3375.3712101343758</v>
      </c>
      <c r="E36" s="15">
        <f t="shared" si="6"/>
        <v>67507.424202687514</v>
      </c>
      <c r="F36" s="15">
        <f t="shared" si="7"/>
        <v>0</v>
      </c>
    </row>
    <row r="37" spans="1:6" x14ac:dyDescent="0.2">
      <c r="A37" s="2"/>
    </row>
    <row r="38" spans="1:6" x14ac:dyDescent="0.2">
      <c r="A38" s="2"/>
    </row>
    <row r="39" spans="1:6" x14ac:dyDescent="0.2">
      <c r="A39" s="2"/>
      <c r="B39" s="73" t="s">
        <v>91</v>
      </c>
      <c r="C39" s="73"/>
      <c r="D39" s="73"/>
      <c r="E39" s="73"/>
      <c r="F39" s="60"/>
    </row>
    <row r="40" spans="1:6" s="10" customFormat="1" ht="38.25" x14ac:dyDescent="0.2">
      <c r="A40" s="10" t="s">
        <v>53</v>
      </c>
      <c r="B40" s="10" t="s">
        <v>78</v>
      </c>
      <c r="C40" s="10" t="s">
        <v>65</v>
      </c>
      <c r="D40" s="10" t="s">
        <v>67</v>
      </c>
    </row>
    <row r="41" spans="1:6" x14ac:dyDescent="0.2">
      <c r="A41" s="2">
        <v>3</v>
      </c>
      <c r="B41" s="15">
        <f>C18</f>
        <v>10000</v>
      </c>
      <c r="C41" s="13">
        <f>C29</f>
        <v>10000</v>
      </c>
      <c r="D41" s="15">
        <f>B41-C41</f>
        <v>0</v>
      </c>
      <c r="E41" t="e">
        <f ca="1">getformula(D41)</f>
        <v>#NAME?</v>
      </c>
    </row>
    <row r="42" spans="1:6" x14ac:dyDescent="0.2">
      <c r="A42" s="2">
        <v>4</v>
      </c>
      <c r="B42" s="15">
        <f t="shared" ref="B42:B48" si="9">C19</f>
        <v>10000</v>
      </c>
      <c r="C42" s="13">
        <f t="shared" ref="C42:C48" si="10">C30</f>
        <v>10000</v>
      </c>
      <c r="D42" s="15">
        <f t="shared" ref="D42:D48" si="11">B42-C42</f>
        <v>0</v>
      </c>
    </row>
    <row r="43" spans="1:6" x14ac:dyDescent="0.2">
      <c r="A43" s="2">
        <v>5</v>
      </c>
      <c r="B43" s="15">
        <f t="shared" si="9"/>
        <v>10000</v>
      </c>
      <c r="C43" s="13">
        <f t="shared" si="10"/>
        <v>10000</v>
      </c>
      <c r="D43" s="15">
        <f t="shared" si="11"/>
        <v>0</v>
      </c>
    </row>
    <row r="44" spans="1:6" x14ac:dyDescent="0.2">
      <c r="A44" s="2">
        <v>6</v>
      </c>
      <c r="B44" s="15">
        <f t="shared" si="9"/>
        <v>10000</v>
      </c>
      <c r="C44" s="13">
        <f t="shared" si="10"/>
        <v>10000</v>
      </c>
      <c r="D44" s="15">
        <f t="shared" si="11"/>
        <v>0</v>
      </c>
    </row>
    <row r="45" spans="1:6" x14ac:dyDescent="0.2">
      <c r="A45" s="2">
        <v>7</v>
      </c>
      <c r="B45" s="15">
        <f t="shared" si="9"/>
        <v>10000</v>
      </c>
      <c r="C45" s="13">
        <f t="shared" si="10"/>
        <v>10000</v>
      </c>
      <c r="D45" s="15">
        <f t="shared" si="11"/>
        <v>0</v>
      </c>
    </row>
    <row r="46" spans="1:6" x14ac:dyDescent="0.2">
      <c r="A46" s="2">
        <v>8</v>
      </c>
      <c r="B46" s="15">
        <f t="shared" si="9"/>
        <v>10000</v>
      </c>
      <c r="C46" s="13">
        <f t="shared" si="10"/>
        <v>10000</v>
      </c>
      <c r="D46" s="15">
        <f t="shared" si="11"/>
        <v>0</v>
      </c>
    </row>
    <row r="47" spans="1:6" x14ac:dyDescent="0.2">
      <c r="A47" s="2">
        <v>9</v>
      </c>
      <c r="B47" s="15">
        <f t="shared" si="9"/>
        <v>10000</v>
      </c>
      <c r="C47" s="13">
        <f t="shared" si="10"/>
        <v>10000</v>
      </c>
      <c r="D47" s="15">
        <f t="shared" si="11"/>
        <v>0</v>
      </c>
    </row>
    <row r="48" spans="1:6" x14ac:dyDescent="0.2">
      <c r="A48" s="2">
        <v>10</v>
      </c>
      <c r="B48" s="15">
        <f t="shared" si="9"/>
        <v>81026.875068180307</v>
      </c>
      <c r="C48" s="13">
        <f t="shared" si="10"/>
        <v>70882.795412821884</v>
      </c>
      <c r="D48" s="15">
        <f t="shared" si="11"/>
        <v>10144.079655358422</v>
      </c>
    </row>
    <row r="49" spans="1:3" x14ac:dyDescent="0.2">
      <c r="A49" s="2"/>
    </row>
    <row r="50" spans="1:3" x14ac:dyDescent="0.2">
      <c r="A50" s="51" t="s">
        <v>90</v>
      </c>
      <c r="B50" s="45">
        <f>NPV(B12,D41:D48)</f>
        <v>6865.9124023009772</v>
      </c>
      <c r="C50" t="e">
        <f ca="1">getformula(B50)</f>
        <v>#NAME?</v>
      </c>
    </row>
    <row r="51" spans="1:3" x14ac:dyDescent="0.2">
      <c r="A51" s="2"/>
    </row>
    <row r="52" spans="1:3" x14ac:dyDescent="0.2">
      <c r="A52" s="2"/>
    </row>
    <row r="53" spans="1:3" x14ac:dyDescent="0.2">
      <c r="A53" s="2"/>
    </row>
    <row r="54" spans="1:3" x14ac:dyDescent="0.2">
      <c r="A54" s="2"/>
    </row>
    <row r="55" spans="1:3" x14ac:dyDescent="0.2">
      <c r="A55" s="2"/>
    </row>
    <row r="56" spans="1:3" x14ac:dyDescent="0.2">
      <c r="A56" s="2"/>
    </row>
    <row r="57" spans="1:3" x14ac:dyDescent="0.2">
      <c r="A57" s="2"/>
    </row>
    <row r="58" spans="1:3" x14ac:dyDescent="0.2">
      <c r="A58" s="2"/>
    </row>
    <row r="59" spans="1:3" x14ac:dyDescent="0.2">
      <c r="A59" s="2"/>
    </row>
    <row r="60" spans="1:3" x14ac:dyDescent="0.2">
      <c r="A60" s="2"/>
    </row>
    <row r="61" spans="1:3" x14ac:dyDescent="0.2">
      <c r="A61" s="2"/>
    </row>
    <row r="62" spans="1:3" x14ac:dyDescent="0.2">
      <c r="A62" s="2"/>
    </row>
    <row r="63" spans="1:3" x14ac:dyDescent="0.2">
      <c r="A63" s="2"/>
    </row>
    <row r="64" spans="1:3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</sheetData>
  <mergeCells count="6">
    <mergeCell ref="B39:E39"/>
    <mergeCell ref="A1:F1"/>
    <mergeCell ref="A3:C3"/>
    <mergeCell ref="A9:C9"/>
    <mergeCell ref="B16:F16"/>
    <mergeCell ref="B27:F27"/>
  </mergeCells>
  <printOptions headings="1" gridLines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Index</vt:lpstr>
      <vt:lpstr>Pages 109-110</vt:lpstr>
      <vt:lpstr>Pages 111</vt:lpstr>
      <vt:lpstr>Page 113</vt:lpstr>
      <vt:lpstr>Page 114</vt:lpstr>
      <vt:lpstr>Page 116</vt:lpstr>
      <vt:lpstr>Page 117</vt:lpstr>
      <vt:lpstr>Page 118</vt:lpstr>
      <vt:lpstr>Page 118 bottom</vt:lpstr>
      <vt:lpstr>Page 119</vt:lpstr>
      <vt:lpstr>Page 120</vt:lpstr>
      <vt:lpstr>Page 121</vt:lpstr>
      <vt:lpstr>Page 122</vt:lpstr>
      <vt:lpstr>Page 123</vt:lpstr>
      <vt:lpstr>Page 124</vt:lpstr>
      <vt:lpstr>Page 125</vt:lpstr>
      <vt:lpstr>Page 127</vt:lpstr>
      <vt:lpstr>Page 126</vt:lpstr>
      <vt:lpstr>Page 128</vt:lpstr>
      <vt:lpstr>Pages 129-130</vt:lpstr>
      <vt:lpstr>Pages 131-132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2017-08-02T15:04:50Z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Chapter04 - Loans and Amortization Tables (2).xlsm</vt:lpwstr>
  </property>
</Properties>
</file>