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21656B06-1B9B-AA78-C99D-37B55691406E}"/>
  <workbookPr codeName="ThisWorkbook" defaultThemeVersion="124226"/>
  <bookViews>
    <workbookView xWindow="0" yWindow="0" windowWidth="20490" windowHeight="7380" tabRatio="685" firstSheet="1" activeTab="1"/>
  </bookViews>
  <sheets>
    <sheet name="Example solution" sheetId="35" state="hidden" r:id="rId1"/>
    <sheet name="Index" sheetId="82" r:id="rId2"/>
    <sheet name="Pages 377+378" sheetId="71" r:id="rId3"/>
    <sheet name="Page 379" sheetId="72" r:id="rId4"/>
    <sheet name="Page 380" sheetId="73" r:id="rId5"/>
    <sheet name="Page 381" sheetId="74" r:id="rId6"/>
    <sheet name="Page 382" sheetId="75" r:id="rId7"/>
    <sheet name="Page 384" sheetId="81" r:id="rId8"/>
  </sheets>
  <definedNames>
    <definedName name="ExternalData_1" localSheetId="3">'Page 379'!$A$12:$A$124</definedName>
    <definedName name="ExternalData_1" localSheetId="4">'Page 380'!$A$11:$A$123</definedName>
    <definedName name="ExternalData_1" localSheetId="5">'Page 381'!$A$11:$A$123</definedName>
    <definedName name="ExternalData_1" localSheetId="6">'Page 382'!$A$13:$A$125</definedName>
    <definedName name="ExternalData_1" localSheetId="7">'Page 384'!$A$15:$A$126</definedName>
    <definedName name="ExternalData_1" localSheetId="2">'Pages 377+378'!$A$4:$A$116</definedName>
    <definedName name="ExternalData_2" localSheetId="3">'Page 379'!$A$12:$A$124</definedName>
    <definedName name="ExternalData_2" localSheetId="4">'Page 380'!$A$11:$A$123</definedName>
    <definedName name="ExternalData_2" localSheetId="5">'Page 381'!$A$11:$A$123</definedName>
    <definedName name="ExternalData_2" localSheetId="6">'Page 382'!$A$13:$A$125</definedName>
    <definedName name="ExternalData_2" localSheetId="7">'Page 384'!$A$15:$A$126</definedName>
    <definedName name="ExternalData_2" localSheetId="2">'Pages 377+378'!$A$4:$A$116</definedName>
    <definedName name="ExternalData_3" localSheetId="3">'Page 379'!$A$12:$A$124</definedName>
    <definedName name="ExternalData_3" localSheetId="4">'Page 380'!$A$11:$A$123</definedName>
    <definedName name="ExternalData_3" localSheetId="5">'Page 381'!$A$11:$A$123</definedName>
    <definedName name="ExternalData_3" localSheetId="6">'Page 382'!$A$13:$A$125</definedName>
    <definedName name="ExternalData_3" localSheetId="7">'Page 384'!$A$15:$A$126</definedName>
    <definedName name="ExternalData_3" localSheetId="2">'Pages 377+378'!$A$4:$A$116</definedName>
    <definedName name="ExternalData_4" localSheetId="3">'Page 379'!$A$12:$A$124</definedName>
    <definedName name="ExternalData_4" localSheetId="4">'Page 380'!$A$11:$A$123</definedName>
    <definedName name="ExternalData_4" localSheetId="5">'Page 381'!$A$11:$A$123</definedName>
    <definedName name="ExternalData_4" localSheetId="6">'Page 382'!$A$13:$A$125</definedName>
    <definedName name="ExternalData_4" localSheetId="7">'Page 384'!$A$15:$A$126</definedName>
    <definedName name="ExternalData_4" localSheetId="2">'Pages 377+378'!$A$4:$A$116</definedName>
    <definedName name="ExternalData_5" localSheetId="7">'Page 384'!$A$15:$A$127</definedName>
  </definedNames>
  <calcPr calcId="144525"/>
</workbook>
</file>

<file path=xl/calcChain.xml><?xml version="1.0" encoding="utf-8"?>
<calcChain xmlns="http://schemas.openxmlformats.org/spreadsheetml/2006/main">
  <c r="M125" i="81" l="1"/>
  <c r="N118" i="81"/>
  <c r="M117" i="81"/>
  <c r="M113" i="81"/>
  <c r="L112" i="81"/>
  <c r="L108" i="81"/>
  <c r="J127" i="81"/>
  <c r="I127" i="81"/>
  <c r="N127" i="81" s="1"/>
  <c r="H127" i="81"/>
  <c r="M127" i="81" s="1"/>
  <c r="G127" i="81"/>
  <c r="J126" i="81"/>
  <c r="N126" i="81" s="1"/>
  <c r="I126" i="81"/>
  <c r="H126" i="81"/>
  <c r="M126" i="81" s="1"/>
  <c r="G126" i="81"/>
  <c r="J125" i="81"/>
  <c r="I125" i="81"/>
  <c r="N125" i="81" s="1"/>
  <c r="H125" i="81"/>
  <c r="G125" i="81"/>
  <c r="J124" i="81"/>
  <c r="L124" i="81" s="1"/>
  <c r="I124" i="81"/>
  <c r="N124" i="81" s="1"/>
  <c r="H124" i="81"/>
  <c r="M124" i="81" s="1"/>
  <c r="G124" i="81"/>
  <c r="J123" i="81"/>
  <c r="I123" i="81"/>
  <c r="N123" i="81" s="1"/>
  <c r="H123" i="81"/>
  <c r="M123" i="81" s="1"/>
  <c r="G123" i="81"/>
  <c r="J122" i="81"/>
  <c r="N122" i="81" s="1"/>
  <c r="I122" i="81"/>
  <c r="H122" i="81"/>
  <c r="M122" i="81" s="1"/>
  <c r="G122" i="81"/>
  <c r="J121" i="81"/>
  <c r="M121" i="81" s="1"/>
  <c r="I121" i="81"/>
  <c r="N121" i="81" s="1"/>
  <c r="H121" i="81"/>
  <c r="G121" i="81"/>
  <c r="J120" i="81"/>
  <c r="L120" i="81" s="1"/>
  <c r="I120" i="81"/>
  <c r="N120" i="81" s="1"/>
  <c r="H120" i="81"/>
  <c r="M120" i="81" s="1"/>
  <c r="G120" i="81"/>
  <c r="J119" i="81"/>
  <c r="I119" i="81"/>
  <c r="N119" i="81" s="1"/>
  <c r="H119" i="81"/>
  <c r="M119" i="81" s="1"/>
  <c r="G119" i="81"/>
  <c r="J118" i="81"/>
  <c r="I118" i="81"/>
  <c r="H118" i="81"/>
  <c r="M118" i="81" s="1"/>
  <c r="G118" i="81"/>
  <c r="J117" i="81"/>
  <c r="I117" i="81"/>
  <c r="N117" i="81" s="1"/>
  <c r="H117" i="81"/>
  <c r="G117" i="81"/>
  <c r="J116" i="81"/>
  <c r="L116" i="81" s="1"/>
  <c r="I116" i="81"/>
  <c r="N116" i="81" s="1"/>
  <c r="H116" i="81"/>
  <c r="M116" i="81" s="1"/>
  <c r="G116" i="81"/>
  <c r="J115" i="81"/>
  <c r="I115" i="81"/>
  <c r="N115" i="81" s="1"/>
  <c r="H115" i="81"/>
  <c r="M115" i="81" s="1"/>
  <c r="G115" i="81"/>
  <c r="J114" i="81"/>
  <c r="N114" i="81" s="1"/>
  <c r="I114" i="81"/>
  <c r="H114" i="81"/>
  <c r="M114" i="81" s="1"/>
  <c r="G114" i="81"/>
  <c r="J113" i="81"/>
  <c r="I113" i="81"/>
  <c r="N113" i="81" s="1"/>
  <c r="H113" i="81"/>
  <c r="G113" i="81"/>
  <c r="J112" i="81"/>
  <c r="I112" i="81"/>
  <c r="N112" i="81" s="1"/>
  <c r="H112" i="81"/>
  <c r="M112" i="81" s="1"/>
  <c r="G112" i="81"/>
  <c r="J111" i="81"/>
  <c r="I111" i="81"/>
  <c r="N111" i="81" s="1"/>
  <c r="H111" i="81"/>
  <c r="M111" i="81" s="1"/>
  <c r="G111" i="81"/>
  <c r="J110" i="81"/>
  <c r="N110" i="81" s="1"/>
  <c r="I110" i="81"/>
  <c r="H110" i="81"/>
  <c r="M110" i="81" s="1"/>
  <c r="G110" i="81"/>
  <c r="J109" i="81"/>
  <c r="M109" i="81" s="1"/>
  <c r="I109" i="81"/>
  <c r="N109" i="81" s="1"/>
  <c r="H109" i="81"/>
  <c r="G109" i="81"/>
  <c r="J108" i="81"/>
  <c r="I108" i="81"/>
  <c r="N108" i="81" s="1"/>
  <c r="H108" i="81"/>
  <c r="M108" i="81" s="1"/>
  <c r="G108" i="81"/>
  <c r="J107" i="81"/>
  <c r="I107" i="81"/>
  <c r="N107" i="81" s="1"/>
  <c r="H107" i="81"/>
  <c r="M107" i="81" s="1"/>
  <c r="G107" i="81"/>
  <c r="J106" i="81"/>
  <c r="N106" i="81" s="1"/>
  <c r="I106" i="81"/>
  <c r="H106" i="81"/>
  <c r="G106" i="81"/>
  <c r="J105" i="81"/>
  <c r="M105" i="81" s="1"/>
  <c r="I105" i="81"/>
  <c r="N105" i="81" s="1"/>
  <c r="H105" i="81"/>
  <c r="G105" i="81"/>
  <c r="J104" i="81"/>
  <c r="L104" i="81" s="1"/>
  <c r="I104" i="81"/>
  <c r="N104" i="81" s="1"/>
  <c r="H104" i="81"/>
  <c r="G104" i="81"/>
  <c r="J103" i="81"/>
  <c r="I103" i="81"/>
  <c r="N103" i="81" s="1"/>
  <c r="H103" i="81"/>
  <c r="G103" i="81"/>
  <c r="J102" i="81"/>
  <c r="N102" i="81" s="1"/>
  <c r="I102" i="81"/>
  <c r="H102" i="81"/>
  <c r="G102" i="81"/>
  <c r="J101" i="81"/>
  <c r="M101" i="81" s="1"/>
  <c r="I101" i="81"/>
  <c r="N101" i="81" s="1"/>
  <c r="H101" i="81"/>
  <c r="G101" i="81"/>
  <c r="J100" i="81"/>
  <c r="L100" i="81" s="1"/>
  <c r="I100" i="81"/>
  <c r="N100" i="81" s="1"/>
  <c r="H100" i="81"/>
  <c r="G100" i="81"/>
  <c r="J99" i="81"/>
  <c r="I99" i="81"/>
  <c r="N99" i="81" s="1"/>
  <c r="H99" i="81"/>
  <c r="G99" i="81"/>
  <c r="J98" i="81"/>
  <c r="N98" i="81" s="1"/>
  <c r="I98" i="81"/>
  <c r="H98" i="81"/>
  <c r="G98" i="81"/>
  <c r="J97" i="81"/>
  <c r="M97" i="81" s="1"/>
  <c r="I97" i="81"/>
  <c r="N97" i="81" s="1"/>
  <c r="H97" i="81"/>
  <c r="G97" i="81"/>
  <c r="J96" i="81"/>
  <c r="L96" i="81" s="1"/>
  <c r="I96" i="81"/>
  <c r="N96" i="81" s="1"/>
  <c r="H96" i="81"/>
  <c r="G96" i="81"/>
  <c r="J95" i="81"/>
  <c r="I95" i="81"/>
  <c r="N95" i="81" s="1"/>
  <c r="H95" i="81"/>
  <c r="G95" i="81"/>
  <c r="J94" i="81"/>
  <c r="N94" i="81" s="1"/>
  <c r="I94" i="81"/>
  <c r="H94" i="81"/>
  <c r="G94" i="81"/>
  <c r="J93" i="81"/>
  <c r="M93" i="81" s="1"/>
  <c r="I93" i="81"/>
  <c r="N93" i="81" s="1"/>
  <c r="H93" i="81"/>
  <c r="G93" i="81"/>
  <c r="J92" i="81"/>
  <c r="L92" i="81" s="1"/>
  <c r="I92" i="81"/>
  <c r="N92" i="81" s="1"/>
  <c r="H92" i="81"/>
  <c r="G92" i="81"/>
  <c r="J91" i="81"/>
  <c r="I91" i="81"/>
  <c r="N91" i="81" s="1"/>
  <c r="H91" i="81"/>
  <c r="G91" i="81"/>
  <c r="J90" i="81"/>
  <c r="N90" i="81" s="1"/>
  <c r="I90" i="81"/>
  <c r="H90" i="81"/>
  <c r="G90" i="81"/>
  <c r="J89" i="81"/>
  <c r="M89" i="81" s="1"/>
  <c r="I89" i="81"/>
  <c r="N89" i="81" s="1"/>
  <c r="H89" i="81"/>
  <c r="G89" i="81"/>
  <c r="J88" i="81"/>
  <c r="L88" i="81" s="1"/>
  <c r="I88" i="81"/>
  <c r="N88" i="81" s="1"/>
  <c r="H88" i="81"/>
  <c r="G88" i="81"/>
  <c r="J87" i="81"/>
  <c r="I87" i="81"/>
  <c r="N87" i="81" s="1"/>
  <c r="H87" i="81"/>
  <c r="G87" i="81"/>
  <c r="J86" i="81"/>
  <c r="N86" i="81" s="1"/>
  <c r="I86" i="81"/>
  <c r="H86" i="81"/>
  <c r="G86" i="81"/>
  <c r="J85" i="81"/>
  <c r="M85" i="81" s="1"/>
  <c r="I85" i="81"/>
  <c r="N85" i="81" s="1"/>
  <c r="H85" i="81"/>
  <c r="G85" i="81"/>
  <c r="J84" i="81"/>
  <c r="L84" i="81" s="1"/>
  <c r="I84" i="81"/>
  <c r="N84" i="81" s="1"/>
  <c r="H84" i="81"/>
  <c r="G84" i="81"/>
  <c r="J83" i="81"/>
  <c r="I83" i="81"/>
  <c r="N83" i="81" s="1"/>
  <c r="H83" i="81"/>
  <c r="G83" i="81"/>
  <c r="J82" i="81"/>
  <c r="N82" i="81" s="1"/>
  <c r="I82" i="81"/>
  <c r="H82" i="81"/>
  <c r="G82" i="81"/>
  <c r="J81" i="81"/>
  <c r="M81" i="81" s="1"/>
  <c r="I81" i="81"/>
  <c r="N81" i="81" s="1"/>
  <c r="H81" i="81"/>
  <c r="G81" i="81"/>
  <c r="J80" i="81"/>
  <c r="L80" i="81" s="1"/>
  <c r="I80" i="81"/>
  <c r="N80" i="81" s="1"/>
  <c r="H80" i="81"/>
  <c r="G80" i="81"/>
  <c r="J79" i="81"/>
  <c r="I79" i="81"/>
  <c r="N79" i="81" s="1"/>
  <c r="H79" i="81"/>
  <c r="G79" i="81"/>
  <c r="J78" i="81"/>
  <c r="N78" i="81" s="1"/>
  <c r="I78" i="81"/>
  <c r="H78" i="81"/>
  <c r="G78" i="81"/>
  <c r="J77" i="81"/>
  <c r="M77" i="81" s="1"/>
  <c r="I77" i="81"/>
  <c r="N77" i="81" s="1"/>
  <c r="H77" i="81"/>
  <c r="G77" i="81"/>
  <c r="J76" i="81"/>
  <c r="L76" i="81" s="1"/>
  <c r="I76" i="81"/>
  <c r="N76" i="81" s="1"/>
  <c r="H76" i="81"/>
  <c r="G76" i="81"/>
  <c r="J75" i="81"/>
  <c r="I75" i="81"/>
  <c r="N75" i="81" s="1"/>
  <c r="H75" i="81"/>
  <c r="G75" i="81"/>
  <c r="J74" i="81"/>
  <c r="N74" i="81" s="1"/>
  <c r="I74" i="81"/>
  <c r="H74" i="81"/>
  <c r="G74" i="81"/>
  <c r="J73" i="81"/>
  <c r="M73" i="81" s="1"/>
  <c r="I73" i="81"/>
  <c r="N73" i="81" s="1"/>
  <c r="H73" i="81"/>
  <c r="G73" i="81"/>
  <c r="J72" i="81"/>
  <c r="L72" i="81" s="1"/>
  <c r="I72" i="81"/>
  <c r="N72" i="81" s="1"/>
  <c r="H72" i="81"/>
  <c r="G72" i="81"/>
  <c r="J71" i="81"/>
  <c r="I71" i="81"/>
  <c r="N71" i="81" s="1"/>
  <c r="H71" i="81"/>
  <c r="G71" i="81"/>
  <c r="J70" i="81"/>
  <c r="N70" i="81" s="1"/>
  <c r="I70" i="81"/>
  <c r="H70" i="81"/>
  <c r="G70" i="81"/>
  <c r="J69" i="81"/>
  <c r="M69" i="81" s="1"/>
  <c r="I69" i="81"/>
  <c r="N69" i="81" s="1"/>
  <c r="H69" i="81"/>
  <c r="G69" i="81"/>
  <c r="J68" i="81"/>
  <c r="L68" i="81" s="1"/>
  <c r="I68" i="81"/>
  <c r="N68" i="81" s="1"/>
  <c r="H68" i="81"/>
  <c r="G68" i="81"/>
  <c r="J67" i="81"/>
  <c r="I67" i="81"/>
  <c r="N67" i="81" s="1"/>
  <c r="H67" i="81"/>
  <c r="G67" i="81"/>
  <c r="J66" i="81"/>
  <c r="N66" i="81" s="1"/>
  <c r="I66" i="81"/>
  <c r="H66" i="81"/>
  <c r="G66" i="81"/>
  <c r="J65" i="81"/>
  <c r="M65" i="81" s="1"/>
  <c r="I65" i="81"/>
  <c r="N65" i="81" s="1"/>
  <c r="H65" i="81"/>
  <c r="G65" i="81"/>
  <c r="J64" i="81"/>
  <c r="L64" i="81" s="1"/>
  <c r="I64" i="81"/>
  <c r="N64" i="81" s="1"/>
  <c r="H64" i="81"/>
  <c r="G64" i="81"/>
  <c r="J63" i="81"/>
  <c r="I63" i="81"/>
  <c r="N63" i="81" s="1"/>
  <c r="H63" i="81"/>
  <c r="G63" i="81"/>
  <c r="J62" i="81"/>
  <c r="N62" i="81" s="1"/>
  <c r="I62" i="81"/>
  <c r="H62" i="81"/>
  <c r="G62" i="81"/>
  <c r="J61" i="81"/>
  <c r="M61" i="81" s="1"/>
  <c r="I61" i="81"/>
  <c r="N61" i="81" s="1"/>
  <c r="H61" i="81"/>
  <c r="G61" i="81"/>
  <c r="J60" i="81"/>
  <c r="L60" i="81" s="1"/>
  <c r="I60" i="81"/>
  <c r="N60" i="81" s="1"/>
  <c r="H60" i="81"/>
  <c r="G60" i="81"/>
  <c r="J59" i="81"/>
  <c r="I59" i="81"/>
  <c r="N59" i="81" s="1"/>
  <c r="H59" i="81"/>
  <c r="G59" i="81"/>
  <c r="J58" i="81"/>
  <c r="N58" i="81" s="1"/>
  <c r="I58" i="81"/>
  <c r="H58" i="81"/>
  <c r="G58" i="81"/>
  <c r="J57" i="81"/>
  <c r="M57" i="81" s="1"/>
  <c r="I57" i="81"/>
  <c r="N57" i="81" s="1"/>
  <c r="H57" i="81"/>
  <c r="G57" i="81"/>
  <c r="J56" i="81"/>
  <c r="L56" i="81" s="1"/>
  <c r="I56" i="81"/>
  <c r="N56" i="81" s="1"/>
  <c r="H56" i="81"/>
  <c r="G56" i="81"/>
  <c r="J55" i="81"/>
  <c r="I55" i="81"/>
  <c r="N55" i="81" s="1"/>
  <c r="H55" i="81"/>
  <c r="G55" i="81"/>
  <c r="J54" i="81"/>
  <c r="N54" i="81" s="1"/>
  <c r="I54" i="81"/>
  <c r="H54" i="81"/>
  <c r="G54" i="81"/>
  <c r="J53" i="81"/>
  <c r="M53" i="81" s="1"/>
  <c r="I53" i="81"/>
  <c r="N53" i="81" s="1"/>
  <c r="H53" i="81"/>
  <c r="G53" i="81"/>
  <c r="J52" i="81"/>
  <c r="L52" i="81" s="1"/>
  <c r="I52" i="81"/>
  <c r="N52" i="81" s="1"/>
  <c r="H52" i="81"/>
  <c r="G52" i="81"/>
  <c r="J51" i="81"/>
  <c r="I51" i="81"/>
  <c r="N51" i="81" s="1"/>
  <c r="H51" i="81"/>
  <c r="G51" i="81"/>
  <c r="J50" i="81"/>
  <c r="N50" i="81" s="1"/>
  <c r="I50" i="81"/>
  <c r="H50" i="81"/>
  <c r="G50" i="81"/>
  <c r="J49" i="81"/>
  <c r="M49" i="81" s="1"/>
  <c r="I49" i="81"/>
  <c r="N49" i="81" s="1"/>
  <c r="H49" i="81"/>
  <c r="G49" i="81"/>
  <c r="J48" i="81"/>
  <c r="L48" i="81" s="1"/>
  <c r="I48" i="81"/>
  <c r="N48" i="81" s="1"/>
  <c r="H48" i="81"/>
  <c r="G48" i="81"/>
  <c r="J47" i="81"/>
  <c r="I47" i="81"/>
  <c r="N47" i="81" s="1"/>
  <c r="H47" i="81"/>
  <c r="G47" i="81"/>
  <c r="J46" i="81"/>
  <c r="N46" i="81" s="1"/>
  <c r="I46" i="81"/>
  <c r="H46" i="81"/>
  <c r="G46" i="81"/>
  <c r="J45" i="81"/>
  <c r="M45" i="81" s="1"/>
  <c r="I45" i="81"/>
  <c r="H45" i="81"/>
  <c r="G45" i="81"/>
  <c r="J44" i="81"/>
  <c r="L44" i="81" s="1"/>
  <c r="I44" i="81"/>
  <c r="H44" i="81"/>
  <c r="G44" i="81"/>
  <c r="J43" i="81"/>
  <c r="I43" i="81"/>
  <c r="H43" i="81"/>
  <c r="G43" i="81"/>
  <c r="J42" i="81"/>
  <c r="N42" i="81" s="1"/>
  <c r="I42" i="81"/>
  <c r="H42" i="81"/>
  <c r="G42" i="81"/>
  <c r="J41" i="81"/>
  <c r="M41" i="81" s="1"/>
  <c r="I41" i="81"/>
  <c r="H41" i="81"/>
  <c r="G41" i="81"/>
  <c r="J40" i="81"/>
  <c r="L40" i="81" s="1"/>
  <c r="I40" i="81"/>
  <c r="H40" i="81"/>
  <c r="G40" i="81"/>
  <c r="J39" i="81"/>
  <c r="I39" i="81"/>
  <c r="H39" i="81"/>
  <c r="G39" i="81"/>
  <c r="J38" i="81"/>
  <c r="I38" i="81"/>
  <c r="N38" i="81" s="1"/>
  <c r="H38" i="81"/>
  <c r="G38" i="81"/>
  <c r="J37" i="81"/>
  <c r="M37" i="81" s="1"/>
  <c r="I37" i="81"/>
  <c r="H37" i="81"/>
  <c r="G37" i="81"/>
  <c r="J36" i="81"/>
  <c r="L36" i="81" s="1"/>
  <c r="I36" i="81"/>
  <c r="H36" i="81"/>
  <c r="G36" i="81"/>
  <c r="J35" i="81"/>
  <c r="I35" i="81"/>
  <c r="N35" i="81" s="1"/>
  <c r="H35" i="81"/>
  <c r="G35" i="81"/>
  <c r="J34" i="81"/>
  <c r="I34" i="81"/>
  <c r="N34" i="81" s="1"/>
  <c r="H34" i="81"/>
  <c r="G34" i="81"/>
  <c r="J33" i="81"/>
  <c r="M33" i="81" s="1"/>
  <c r="I33" i="81"/>
  <c r="N33" i="81" s="1"/>
  <c r="H33" i="81"/>
  <c r="G33" i="81"/>
  <c r="J32" i="81"/>
  <c r="L32" i="81" s="1"/>
  <c r="I32" i="81"/>
  <c r="N32" i="81" s="1"/>
  <c r="H32" i="81"/>
  <c r="G32" i="81"/>
  <c r="J31" i="81"/>
  <c r="I31" i="81"/>
  <c r="N31" i="81" s="1"/>
  <c r="H31" i="81"/>
  <c r="G31" i="81"/>
  <c r="J30" i="81"/>
  <c r="I30" i="81"/>
  <c r="N30" i="81" s="1"/>
  <c r="H30" i="81"/>
  <c r="G30" i="81"/>
  <c r="J29" i="81"/>
  <c r="M29" i="81" s="1"/>
  <c r="I29" i="81"/>
  <c r="N29" i="81" s="1"/>
  <c r="H29" i="81"/>
  <c r="G29" i="81"/>
  <c r="J28" i="81"/>
  <c r="L28" i="81" s="1"/>
  <c r="I28" i="81"/>
  <c r="N28" i="81" s="1"/>
  <c r="H28" i="81"/>
  <c r="G28" i="81"/>
  <c r="J27" i="81"/>
  <c r="I27" i="81"/>
  <c r="N27" i="81" s="1"/>
  <c r="H27" i="81"/>
  <c r="G27" i="81"/>
  <c r="J26" i="81"/>
  <c r="I26" i="81"/>
  <c r="N26" i="81" s="1"/>
  <c r="H26" i="81"/>
  <c r="G26" i="81"/>
  <c r="J25" i="81"/>
  <c r="M25" i="81" s="1"/>
  <c r="I25" i="81"/>
  <c r="N25" i="81" s="1"/>
  <c r="H25" i="81"/>
  <c r="G25" i="81"/>
  <c r="J24" i="81"/>
  <c r="L24" i="81" s="1"/>
  <c r="I24" i="81"/>
  <c r="N24" i="81" s="1"/>
  <c r="H24" i="81"/>
  <c r="G24" i="81"/>
  <c r="J23" i="81"/>
  <c r="I23" i="81"/>
  <c r="N23" i="81" s="1"/>
  <c r="H23" i="81"/>
  <c r="G23" i="81"/>
  <c r="J22" i="81"/>
  <c r="I22" i="81"/>
  <c r="N22" i="81" s="1"/>
  <c r="H22" i="81"/>
  <c r="G22" i="81"/>
  <c r="J21" i="81"/>
  <c r="M21" i="81" s="1"/>
  <c r="I21" i="81"/>
  <c r="N21" i="81" s="1"/>
  <c r="H21" i="81"/>
  <c r="G21" i="81"/>
  <c r="J20" i="81"/>
  <c r="L20" i="81" s="1"/>
  <c r="I20" i="81"/>
  <c r="N20" i="81" s="1"/>
  <c r="H20" i="81"/>
  <c r="G20" i="81"/>
  <c r="J19" i="81"/>
  <c r="I19" i="81"/>
  <c r="N19" i="81" s="1"/>
  <c r="H19" i="81"/>
  <c r="G19" i="81"/>
  <c r="O18" i="81"/>
  <c r="L19" i="81" l="1"/>
  <c r="L21" i="81"/>
  <c r="L22" i="81"/>
  <c r="L23" i="81"/>
  <c r="L25" i="81"/>
  <c r="L26" i="81"/>
  <c r="L27" i="81"/>
  <c r="L29" i="81"/>
  <c r="L30" i="81"/>
  <c r="L31" i="81"/>
  <c r="L33" i="81"/>
  <c r="L34" i="81"/>
  <c r="L35" i="81"/>
  <c r="L37" i="81"/>
  <c r="L38" i="81"/>
  <c r="L39" i="81"/>
  <c r="L41" i="81"/>
  <c r="M19" i="81"/>
  <c r="M20" i="81"/>
  <c r="M22" i="81"/>
  <c r="M23" i="81"/>
  <c r="M24" i="81"/>
  <c r="M26" i="81"/>
  <c r="M27" i="81"/>
  <c r="M28" i="81"/>
  <c r="M30" i="81"/>
  <c r="M31" i="81"/>
  <c r="M32" i="81"/>
  <c r="M34" i="81"/>
  <c r="M35" i="81"/>
  <c r="M36" i="81"/>
  <c r="M38" i="81"/>
  <c r="M39" i="81"/>
  <c r="M40" i="81"/>
  <c r="M42" i="81"/>
  <c r="M43" i="81"/>
  <c r="M44" i="81"/>
  <c r="M46" i="81"/>
  <c r="M47" i="81"/>
  <c r="M48" i="81"/>
  <c r="M50" i="81"/>
  <c r="M51" i="81"/>
  <c r="M52" i="81"/>
  <c r="M54" i="81"/>
  <c r="M55" i="81"/>
  <c r="M56" i="81"/>
  <c r="M58" i="81"/>
  <c r="M59" i="81"/>
  <c r="M60" i="81"/>
  <c r="M62" i="81"/>
  <c r="M63" i="81"/>
  <c r="M64" i="81"/>
  <c r="M66" i="81"/>
  <c r="M67" i="81"/>
  <c r="M68" i="81"/>
  <c r="M70" i="81"/>
  <c r="M71" i="81"/>
  <c r="M72" i="81"/>
  <c r="M74" i="81"/>
  <c r="M75" i="81"/>
  <c r="M76" i="81"/>
  <c r="M78" i="81"/>
  <c r="M79" i="81"/>
  <c r="M80" i="81"/>
  <c r="M82" i="81"/>
  <c r="M83" i="81"/>
  <c r="M84" i="81"/>
  <c r="M86" i="81"/>
  <c r="M87" i="81"/>
  <c r="M88" i="81"/>
  <c r="M90" i="81"/>
  <c r="M91" i="81"/>
  <c r="M92" i="81"/>
  <c r="M94" i="81"/>
  <c r="M95" i="81"/>
  <c r="M96" i="81"/>
  <c r="M98" i="81"/>
  <c r="M99" i="81"/>
  <c r="M100" i="81"/>
  <c r="M102" i="81"/>
  <c r="M103" i="81"/>
  <c r="M104" i="81"/>
  <c r="M106" i="81"/>
  <c r="N36" i="81"/>
  <c r="N37" i="81"/>
  <c r="N39" i="81"/>
  <c r="N40" i="81"/>
  <c r="N41" i="81"/>
  <c r="N43" i="81"/>
  <c r="N44" i="81"/>
  <c r="N45" i="81"/>
  <c r="L42" i="81"/>
  <c r="L43" i="81"/>
  <c r="L45" i="81"/>
  <c r="L46" i="81"/>
  <c r="L47" i="81"/>
  <c r="L49" i="81"/>
  <c r="L50" i="81"/>
  <c r="L51" i="81"/>
  <c r="L53" i="81"/>
  <c r="L54" i="81"/>
  <c r="L55" i="81"/>
  <c r="L57" i="81"/>
  <c r="L58" i="81"/>
  <c r="L59" i="81"/>
  <c r="L61" i="81"/>
  <c r="L62" i="81"/>
  <c r="L63" i="81"/>
  <c r="L65" i="81"/>
  <c r="L66" i="81"/>
  <c r="L67" i="81"/>
  <c r="L69" i="81"/>
  <c r="L70" i="81"/>
  <c r="L71" i="81"/>
  <c r="L73" i="81"/>
  <c r="L74" i="81"/>
  <c r="L75" i="81"/>
  <c r="L77" i="81"/>
  <c r="L78" i="81"/>
  <c r="L79" i="81"/>
  <c r="L81" i="81"/>
  <c r="L82" i="81"/>
  <c r="L83" i="81"/>
  <c r="L85" i="81"/>
  <c r="L86" i="81"/>
  <c r="L87" i="81"/>
  <c r="L89" i="81"/>
  <c r="L90" i="81"/>
  <c r="L91" i="81"/>
  <c r="L93" i="81"/>
  <c r="L94" i="81"/>
  <c r="L95" i="81"/>
  <c r="L97" i="81"/>
  <c r="L98" i="81"/>
  <c r="L99" i="81"/>
  <c r="L101" i="81"/>
  <c r="L102" i="81"/>
  <c r="L103" i="81"/>
  <c r="L105" i="81"/>
  <c r="L106" i="81"/>
  <c r="L107" i="81"/>
  <c r="L109" i="81"/>
  <c r="L110" i="81"/>
  <c r="L111" i="81"/>
  <c r="L113" i="81"/>
  <c r="L114" i="81"/>
  <c r="L115" i="81"/>
  <c r="L117" i="81"/>
  <c r="L118" i="81"/>
  <c r="L119" i="81"/>
  <c r="L121" i="81"/>
  <c r="L122" i="81"/>
  <c r="L123" i="81"/>
  <c r="L125" i="81"/>
  <c r="L126" i="81"/>
  <c r="L127" i="81"/>
  <c r="K18" i="81"/>
  <c r="J18" i="81"/>
  <c r="I18" i="81"/>
  <c r="H18" i="81"/>
  <c r="G18" i="81"/>
  <c r="O17" i="81"/>
  <c r="M18" i="81" l="1"/>
  <c r="L18" i="81"/>
  <c r="N18" i="81"/>
  <c r="K17" i="81"/>
  <c r="J17" i="81"/>
  <c r="I17" i="81"/>
  <c r="H17" i="81"/>
  <c r="G17" i="81"/>
  <c r="I12" i="81"/>
  <c r="M17" i="81" l="1"/>
  <c r="L17" i="81"/>
  <c r="J9" i="81" s="1"/>
  <c r="N17" i="81"/>
  <c r="L9" i="81"/>
  <c r="K9" i="81"/>
  <c r="L8" i="81"/>
  <c r="K8" i="81"/>
  <c r="J8" i="81"/>
  <c r="L7" i="81"/>
  <c r="L10" i="81" s="1"/>
  <c r="K7" i="81"/>
  <c r="K10" i="81" s="1"/>
  <c r="J7" i="81"/>
  <c r="J10" i="81" s="1"/>
  <c r="L6" i="81"/>
  <c r="K6" i="81"/>
  <c r="J6" i="81"/>
  <c r="L5" i="81"/>
  <c r="E5" i="81" s="1"/>
  <c r="K5" i="81"/>
  <c r="D5" i="81" s="1"/>
  <c r="J5" i="81"/>
  <c r="E10" i="81"/>
  <c r="D10" i="81"/>
  <c r="C10" i="81"/>
  <c r="E8" i="81"/>
  <c r="D8" i="81"/>
  <c r="C8" i="81"/>
  <c r="E7" i="81"/>
  <c r="D7" i="81"/>
  <c r="C7" i="81"/>
  <c r="E6" i="81"/>
  <c r="D6" i="81"/>
  <c r="C6" i="81"/>
  <c r="C5" i="81"/>
  <c r="D2" i="81"/>
  <c r="C2" i="81"/>
  <c r="XFD23" i="75"/>
  <c r="E9" i="81" l="1"/>
  <c r="D9" i="81"/>
  <c r="C9" i="81"/>
  <c r="H125" i="75"/>
  <c r="G125" i="75"/>
  <c r="F125" i="75"/>
  <c r="H124" i="75"/>
  <c r="G124" i="75"/>
  <c r="F124" i="75"/>
  <c r="H123" i="75"/>
  <c r="G123" i="75"/>
  <c r="F123" i="75"/>
  <c r="H122" i="75"/>
  <c r="G122" i="75"/>
  <c r="F122" i="75"/>
  <c r="H121" i="75"/>
  <c r="G121" i="75"/>
  <c r="F121" i="75"/>
  <c r="H120" i="75"/>
  <c r="G120" i="75"/>
  <c r="F120" i="75"/>
  <c r="H119" i="75"/>
  <c r="G119" i="75"/>
  <c r="F119" i="75"/>
  <c r="H118" i="75"/>
  <c r="G118" i="75"/>
  <c r="F118" i="75"/>
  <c r="H117" i="75"/>
  <c r="G117" i="75"/>
  <c r="F117" i="75"/>
  <c r="H116" i="75"/>
  <c r="G116" i="75"/>
  <c r="F116" i="75"/>
  <c r="H115" i="75"/>
  <c r="G115" i="75"/>
  <c r="F115" i="75"/>
  <c r="H114" i="75"/>
  <c r="G114" i="75"/>
  <c r="F114" i="75"/>
  <c r="H113" i="75"/>
  <c r="G113" i="75"/>
  <c r="F113" i="75"/>
  <c r="H112" i="75"/>
  <c r="G112" i="75"/>
  <c r="F112" i="75"/>
  <c r="H111" i="75"/>
  <c r="G111" i="75"/>
  <c r="F111" i="75"/>
  <c r="H110" i="75"/>
  <c r="G110" i="75"/>
  <c r="F110" i="75"/>
  <c r="H109" i="75"/>
  <c r="G109" i="75"/>
  <c r="F109" i="75"/>
  <c r="H108" i="75"/>
  <c r="G108" i="75"/>
  <c r="F108" i="75"/>
  <c r="H107" i="75"/>
  <c r="G107" i="75"/>
  <c r="F107" i="75"/>
  <c r="H106" i="75"/>
  <c r="G106" i="75"/>
  <c r="F106" i="75"/>
  <c r="H105" i="75"/>
  <c r="G105" i="75"/>
  <c r="F105" i="75"/>
  <c r="H104" i="75"/>
  <c r="G104" i="75"/>
  <c r="F104" i="75"/>
  <c r="H103" i="75"/>
  <c r="G103" i="75"/>
  <c r="F103" i="75"/>
  <c r="H102" i="75"/>
  <c r="G102" i="75"/>
  <c r="F102" i="75"/>
  <c r="H101" i="75"/>
  <c r="G101" i="75"/>
  <c r="F101" i="75"/>
  <c r="H100" i="75"/>
  <c r="G100" i="75"/>
  <c r="F100" i="75"/>
  <c r="H99" i="75"/>
  <c r="G99" i="75"/>
  <c r="F99" i="75"/>
  <c r="H98" i="75"/>
  <c r="G98" i="75"/>
  <c r="F98" i="75"/>
  <c r="H97" i="75"/>
  <c r="G97" i="75"/>
  <c r="F97" i="75"/>
  <c r="H96" i="75"/>
  <c r="G96" i="75"/>
  <c r="F96" i="75"/>
  <c r="H95" i="75"/>
  <c r="G95" i="75"/>
  <c r="F95" i="75"/>
  <c r="H94" i="75"/>
  <c r="G94" i="75"/>
  <c r="F94" i="75"/>
  <c r="H93" i="75"/>
  <c r="G93" i="75"/>
  <c r="F93" i="75"/>
  <c r="H92" i="75"/>
  <c r="G92" i="75"/>
  <c r="F92" i="75"/>
  <c r="H91" i="75"/>
  <c r="G91" i="75"/>
  <c r="F91" i="75"/>
  <c r="H90" i="75"/>
  <c r="G90" i="75"/>
  <c r="F90" i="75"/>
  <c r="H89" i="75"/>
  <c r="G89" i="75"/>
  <c r="F89" i="75"/>
  <c r="H88" i="75"/>
  <c r="G88" i="75"/>
  <c r="F88" i="75"/>
  <c r="H87" i="75"/>
  <c r="G87" i="75"/>
  <c r="F87" i="75"/>
  <c r="H86" i="75"/>
  <c r="G86" i="75"/>
  <c r="F86" i="75"/>
  <c r="H85" i="75"/>
  <c r="G85" i="75"/>
  <c r="F85" i="75"/>
  <c r="H84" i="75"/>
  <c r="G84" i="75"/>
  <c r="F84" i="75"/>
  <c r="H83" i="75"/>
  <c r="G83" i="75"/>
  <c r="F83" i="75"/>
  <c r="H82" i="75"/>
  <c r="G82" i="75"/>
  <c r="F82" i="75"/>
  <c r="H81" i="75"/>
  <c r="G81" i="75"/>
  <c r="F81" i="75"/>
  <c r="H80" i="75"/>
  <c r="G80" i="75"/>
  <c r="F80" i="75"/>
  <c r="H79" i="75"/>
  <c r="G79" i="75"/>
  <c r="F79" i="75"/>
  <c r="H78" i="75"/>
  <c r="G78" i="75"/>
  <c r="F78" i="75"/>
  <c r="H77" i="75"/>
  <c r="G77" i="75"/>
  <c r="F77" i="75"/>
  <c r="H76" i="75"/>
  <c r="G76" i="75"/>
  <c r="F76" i="75"/>
  <c r="H75" i="75"/>
  <c r="G75" i="75"/>
  <c r="F75" i="75"/>
  <c r="H74" i="75"/>
  <c r="G74" i="75"/>
  <c r="F74" i="75"/>
  <c r="H73" i="75"/>
  <c r="G73" i="75"/>
  <c r="F73" i="75"/>
  <c r="H72" i="75"/>
  <c r="G72" i="75"/>
  <c r="F72" i="75"/>
  <c r="H71" i="75"/>
  <c r="G71" i="75"/>
  <c r="F71" i="75"/>
  <c r="H70" i="75"/>
  <c r="G70" i="75"/>
  <c r="F70" i="75"/>
  <c r="H69" i="75"/>
  <c r="G69" i="75"/>
  <c r="F69" i="75"/>
  <c r="H68" i="75"/>
  <c r="G68" i="75"/>
  <c r="F68" i="75"/>
  <c r="H67" i="75"/>
  <c r="G67" i="75"/>
  <c r="F67" i="75"/>
  <c r="H66" i="75"/>
  <c r="G66" i="75"/>
  <c r="F66" i="75"/>
  <c r="H65" i="75"/>
  <c r="G65" i="75"/>
  <c r="F65" i="75"/>
  <c r="H64" i="75"/>
  <c r="G64" i="75"/>
  <c r="F64" i="75"/>
  <c r="H63" i="75"/>
  <c r="G63" i="75"/>
  <c r="F63" i="75"/>
  <c r="H62" i="75"/>
  <c r="G62" i="75"/>
  <c r="F62" i="75"/>
  <c r="H61" i="75"/>
  <c r="G61" i="75"/>
  <c r="F61" i="75"/>
  <c r="H60" i="75"/>
  <c r="G60" i="75"/>
  <c r="F60" i="75"/>
  <c r="H59" i="75"/>
  <c r="G59" i="75"/>
  <c r="F59" i="75"/>
  <c r="H58" i="75"/>
  <c r="G58" i="75"/>
  <c r="F58" i="75"/>
  <c r="H57" i="75"/>
  <c r="G57" i="75"/>
  <c r="F57" i="75"/>
  <c r="H56" i="75"/>
  <c r="G56" i="75"/>
  <c r="F56" i="75"/>
  <c r="H55" i="75"/>
  <c r="G55" i="75"/>
  <c r="F55" i="75"/>
  <c r="H54" i="75"/>
  <c r="G54" i="75"/>
  <c r="F54" i="75"/>
  <c r="H53" i="75"/>
  <c r="G53" i="75"/>
  <c r="F53" i="75"/>
  <c r="H52" i="75"/>
  <c r="G52" i="75"/>
  <c r="F52" i="75"/>
  <c r="H51" i="75"/>
  <c r="G51" i="75"/>
  <c r="F51" i="75"/>
  <c r="H50" i="75"/>
  <c r="G50" i="75"/>
  <c r="F50" i="75"/>
  <c r="H49" i="75"/>
  <c r="G49" i="75"/>
  <c r="F49" i="75"/>
  <c r="H48" i="75"/>
  <c r="G48" i="75"/>
  <c r="F48" i="75"/>
  <c r="H47" i="75"/>
  <c r="G47" i="75"/>
  <c r="F47" i="75"/>
  <c r="H46" i="75"/>
  <c r="G46" i="75"/>
  <c r="F46" i="75"/>
  <c r="H45" i="75"/>
  <c r="G45" i="75"/>
  <c r="F45" i="75"/>
  <c r="H44" i="75"/>
  <c r="G44" i="75"/>
  <c r="F44" i="75"/>
  <c r="H43" i="75"/>
  <c r="G43" i="75"/>
  <c r="F43" i="75"/>
  <c r="H42" i="75"/>
  <c r="G42" i="75"/>
  <c r="F42" i="75"/>
  <c r="H41" i="75"/>
  <c r="G41" i="75"/>
  <c r="F41" i="75"/>
  <c r="H40" i="75"/>
  <c r="G40" i="75"/>
  <c r="F40" i="75"/>
  <c r="H39" i="75"/>
  <c r="G39" i="75"/>
  <c r="F39" i="75"/>
  <c r="H38" i="75"/>
  <c r="G38" i="75"/>
  <c r="F38" i="75"/>
  <c r="H37" i="75"/>
  <c r="G37" i="75"/>
  <c r="F37" i="75"/>
  <c r="H36" i="75"/>
  <c r="G36" i="75"/>
  <c r="F36" i="75"/>
  <c r="H35" i="75"/>
  <c r="G35" i="75"/>
  <c r="F35" i="75"/>
  <c r="H34" i="75"/>
  <c r="G34" i="75"/>
  <c r="F34" i="75"/>
  <c r="H33" i="75"/>
  <c r="G33" i="75"/>
  <c r="F33" i="75"/>
  <c r="H32" i="75"/>
  <c r="G32" i="75"/>
  <c r="F32" i="75"/>
  <c r="H31" i="75"/>
  <c r="G31" i="75"/>
  <c r="F31" i="75"/>
  <c r="H30" i="75"/>
  <c r="G30" i="75"/>
  <c r="F30" i="75"/>
  <c r="H29" i="75"/>
  <c r="G29" i="75"/>
  <c r="F29" i="75"/>
  <c r="H28" i="75"/>
  <c r="G28" i="75"/>
  <c r="F28" i="75"/>
  <c r="H27" i="75"/>
  <c r="G27" i="75"/>
  <c r="F27" i="75"/>
  <c r="H26" i="75"/>
  <c r="G26" i="75"/>
  <c r="F26" i="75"/>
  <c r="H25" i="75"/>
  <c r="G25" i="75"/>
  <c r="F25" i="75"/>
  <c r="H24" i="75"/>
  <c r="G24" i="75"/>
  <c r="F24" i="75"/>
  <c r="H23" i="75"/>
  <c r="G23" i="75"/>
  <c r="F23" i="75"/>
  <c r="H22" i="75"/>
  <c r="G22" i="75"/>
  <c r="F22" i="75"/>
  <c r="H21" i="75"/>
  <c r="G21" i="75"/>
  <c r="F21" i="75"/>
  <c r="H20" i="75"/>
  <c r="G20" i="75"/>
  <c r="F20" i="75"/>
  <c r="H19" i="75"/>
  <c r="G19" i="75"/>
  <c r="F19" i="75"/>
  <c r="H18" i="75"/>
  <c r="G18" i="75"/>
  <c r="F18" i="75"/>
  <c r="H17" i="75"/>
  <c r="G17" i="75"/>
  <c r="F17" i="75"/>
  <c r="I16" i="75"/>
  <c r="H16" i="75"/>
  <c r="G16" i="75"/>
  <c r="F16" i="75"/>
  <c r="I15" i="75"/>
  <c r="H15" i="75"/>
  <c r="G15" i="75"/>
  <c r="F15" i="75"/>
  <c r="I10" i="75"/>
  <c r="I9" i="75"/>
  <c r="I8" i="75"/>
  <c r="H8" i="75"/>
  <c r="G8" i="75"/>
  <c r="F8" i="75"/>
  <c r="I7" i="75"/>
  <c r="H7" i="75"/>
  <c r="G7" i="75"/>
  <c r="F7" i="75"/>
  <c r="I6" i="75"/>
  <c r="G3" i="75"/>
  <c r="F3" i="75"/>
  <c r="H123" i="74"/>
  <c r="G123" i="74"/>
  <c r="F123" i="74"/>
  <c r="H122" i="74"/>
  <c r="G122" i="74"/>
  <c r="F122" i="74"/>
  <c r="H121" i="74"/>
  <c r="G121" i="74"/>
  <c r="F121" i="74"/>
  <c r="H120" i="74"/>
  <c r="G120" i="74"/>
  <c r="F120" i="74"/>
  <c r="H119" i="74"/>
  <c r="G119" i="74"/>
  <c r="F119" i="74"/>
  <c r="H118" i="74"/>
  <c r="G118" i="74"/>
  <c r="F118" i="74"/>
  <c r="H117" i="74"/>
  <c r="G117" i="74"/>
  <c r="F117" i="74"/>
  <c r="H116" i="74"/>
  <c r="G116" i="74"/>
  <c r="F116" i="74"/>
  <c r="H115" i="74"/>
  <c r="G115" i="74"/>
  <c r="F115" i="74"/>
  <c r="H114" i="74"/>
  <c r="G114" i="74"/>
  <c r="F114" i="74"/>
  <c r="H113" i="74"/>
  <c r="G113" i="74"/>
  <c r="F113" i="74"/>
  <c r="H112" i="74"/>
  <c r="G112" i="74"/>
  <c r="F112" i="74"/>
  <c r="H111" i="74"/>
  <c r="G111" i="74"/>
  <c r="F111" i="74"/>
  <c r="H110" i="74"/>
  <c r="G110" i="74"/>
  <c r="F110" i="74"/>
  <c r="H109" i="74"/>
  <c r="G109" i="74"/>
  <c r="F109" i="74"/>
  <c r="H108" i="74"/>
  <c r="G108" i="74"/>
  <c r="F108" i="74"/>
  <c r="H107" i="74"/>
  <c r="G107" i="74"/>
  <c r="F107" i="74"/>
  <c r="H106" i="74"/>
  <c r="G106" i="74"/>
  <c r="F106" i="74"/>
  <c r="H105" i="74"/>
  <c r="G105" i="74"/>
  <c r="F105" i="74"/>
  <c r="H104" i="74"/>
  <c r="G104" i="74"/>
  <c r="F104" i="74"/>
  <c r="H103" i="74"/>
  <c r="G103" i="74"/>
  <c r="F103" i="74"/>
  <c r="H102" i="74"/>
  <c r="G102" i="74"/>
  <c r="F102" i="74"/>
  <c r="H101" i="74"/>
  <c r="G101" i="74"/>
  <c r="F101" i="74"/>
  <c r="H100" i="74"/>
  <c r="G100" i="74"/>
  <c r="F100" i="74"/>
  <c r="H99" i="74"/>
  <c r="G99" i="74"/>
  <c r="F99" i="74"/>
  <c r="H98" i="74"/>
  <c r="G98" i="74"/>
  <c r="F98" i="74"/>
  <c r="H97" i="74"/>
  <c r="G97" i="74"/>
  <c r="F97" i="74"/>
  <c r="H96" i="74"/>
  <c r="G96" i="74"/>
  <c r="F96" i="74"/>
  <c r="H95" i="74"/>
  <c r="G95" i="74"/>
  <c r="F95" i="74"/>
  <c r="H94" i="74"/>
  <c r="G94" i="74"/>
  <c r="F94" i="74"/>
  <c r="H93" i="74"/>
  <c r="G93" i="74"/>
  <c r="F93" i="74"/>
  <c r="H92" i="74"/>
  <c r="G92" i="74"/>
  <c r="F92" i="74"/>
  <c r="H91" i="74"/>
  <c r="G91" i="74"/>
  <c r="F91" i="74"/>
  <c r="H90" i="74"/>
  <c r="G90" i="74"/>
  <c r="F90" i="74"/>
  <c r="H89" i="74"/>
  <c r="G89" i="74"/>
  <c r="F89" i="74"/>
  <c r="H88" i="74"/>
  <c r="G88" i="74"/>
  <c r="F88" i="74"/>
  <c r="H87" i="74"/>
  <c r="G87" i="74"/>
  <c r="F87" i="74"/>
  <c r="H86" i="74"/>
  <c r="G86" i="74"/>
  <c r="F86" i="74"/>
  <c r="H85" i="74"/>
  <c r="G85" i="74"/>
  <c r="F85" i="74"/>
  <c r="H84" i="74"/>
  <c r="G84" i="74"/>
  <c r="F84" i="74"/>
  <c r="H83" i="74"/>
  <c r="G83" i="74"/>
  <c r="F83" i="74"/>
  <c r="H82" i="74"/>
  <c r="G82" i="74"/>
  <c r="F82" i="74"/>
  <c r="H81" i="74"/>
  <c r="G81" i="74"/>
  <c r="F81" i="74"/>
  <c r="H80" i="74"/>
  <c r="G80" i="74"/>
  <c r="F80" i="74"/>
  <c r="H79" i="74"/>
  <c r="G79" i="74"/>
  <c r="F79" i="74"/>
  <c r="H78" i="74"/>
  <c r="G78" i="74"/>
  <c r="F78" i="74"/>
  <c r="H77" i="74"/>
  <c r="G77" i="74"/>
  <c r="F77" i="74"/>
  <c r="H76" i="74"/>
  <c r="G76" i="74"/>
  <c r="F76" i="74"/>
  <c r="H75" i="74"/>
  <c r="G75" i="74"/>
  <c r="F75" i="74"/>
  <c r="H74" i="74"/>
  <c r="G74" i="74"/>
  <c r="F74" i="74"/>
  <c r="H73" i="74"/>
  <c r="G73" i="74"/>
  <c r="F73" i="74"/>
  <c r="H72" i="74"/>
  <c r="G72" i="74"/>
  <c r="F72" i="74"/>
  <c r="H71" i="74"/>
  <c r="G71" i="74"/>
  <c r="F71" i="74"/>
  <c r="H70" i="74"/>
  <c r="G70" i="74"/>
  <c r="F70" i="74"/>
  <c r="H69" i="74"/>
  <c r="G69" i="74"/>
  <c r="F69" i="74"/>
  <c r="H68" i="74"/>
  <c r="G68" i="74"/>
  <c r="F68" i="74"/>
  <c r="H67" i="74"/>
  <c r="G67" i="74"/>
  <c r="F67" i="74"/>
  <c r="H66" i="74"/>
  <c r="G66" i="74"/>
  <c r="F66" i="74"/>
  <c r="H65" i="74"/>
  <c r="G65" i="74"/>
  <c r="F65" i="74"/>
  <c r="H64" i="74"/>
  <c r="G64" i="74"/>
  <c r="F64" i="74"/>
  <c r="H63" i="74"/>
  <c r="G63" i="74"/>
  <c r="F63" i="74"/>
  <c r="H62" i="74"/>
  <c r="G62" i="74"/>
  <c r="F62" i="74"/>
  <c r="H61" i="74"/>
  <c r="G61" i="74"/>
  <c r="F61" i="74"/>
  <c r="H60" i="74"/>
  <c r="G60" i="74"/>
  <c r="F60" i="74"/>
  <c r="H59" i="74"/>
  <c r="G59" i="74"/>
  <c r="F59" i="74"/>
  <c r="H58" i="74"/>
  <c r="G58" i="74"/>
  <c r="F58" i="74"/>
  <c r="H57" i="74"/>
  <c r="G57" i="74"/>
  <c r="F57" i="74"/>
  <c r="H56" i="74"/>
  <c r="G56" i="74"/>
  <c r="F56" i="74"/>
  <c r="H55" i="74"/>
  <c r="G55" i="74"/>
  <c r="F55" i="74"/>
  <c r="H54" i="74"/>
  <c r="G54" i="74"/>
  <c r="F54" i="74"/>
  <c r="H53" i="74"/>
  <c r="G53" i="74"/>
  <c r="F53" i="74"/>
  <c r="H52" i="74"/>
  <c r="G52" i="74"/>
  <c r="F52" i="74"/>
  <c r="H51" i="74"/>
  <c r="G51" i="74"/>
  <c r="F51" i="74"/>
  <c r="H50" i="74"/>
  <c r="G50" i="74"/>
  <c r="F50" i="74"/>
  <c r="H49" i="74"/>
  <c r="G49" i="74"/>
  <c r="F49" i="74"/>
  <c r="H48" i="74"/>
  <c r="G48" i="74"/>
  <c r="F48" i="74"/>
  <c r="H47" i="74"/>
  <c r="G47" i="74"/>
  <c r="F47" i="74"/>
  <c r="H46" i="74"/>
  <c r="G46" i="74"/>
  <c r="F46" i="74"/>
  <c r="H45" i="74"/>
  <c r="G45" i="74"/>
  <c r="F45" i="74"/>
  <c r="H44" i="74"/>
  <c r="G44" i="74"/>
  <c r="F44" i="74"/>
  <c r="H43" i="74"/>
  <c r="G43" i="74"/>
  <c r="F43" i="74"/>
  <c r="H42" i="74"/>
  <c r="G42" i="74"/>
  <c r="F42" i="74"/>
  <c r="H41" i="74"/>
  <c r="G41" i="74"/>
  <c r="F41" i="74"/>
  <c r="H40" i="74"/>
  <c r="G40" i="74"/>
  <c r="F40" i="74"/>
  <c r="H39" i="74"/>
  <c r="G39" i="74"/>
  <c r="F39" i="74"/>
  <c r="H38" i="74"/>
  <c r="G38" i="74"/>
  <c r="F38" i="74"/>
  <c r="H37" i="74"/>
  <c r="G37" i="74"/>
  <c r="F37" i="74"/>
  <c r="H36" i="74"/>
  <c r="G36" i="74"/>
  <c r="F36" i="74"/>
  <c r="H35" i="74"/>
  <c r="G35" i="74"/>
  <c r="F35" i="74"/>
  <c r="H34" i="74"/>
  <c r="G34" i="74"/>
  <c r="F34" i="74"/>
  <c r="H33" i="74"/>
  <c r="G33" i="74"/>
  <c r="F33" i="74"/>
  <c r="H32" i="74"/>
  <c r="G32" i="74"/>
  <c r="F32" i="74"/>
  <c r="H31" i="74"/>
  <c r="G31" i="74"/>
  <c r="F31" i="74"/>
  <c r="H30" i="74"/>
  <c r="G30" i="74"/>
  <c r="F30" i="74"/>
  <c r="H29" i="74"/>
  <c r="G29" i="74"/>
  <c r="F29" i="74"/>
  <c r="H28" i="74"/>
  <c r="G28" i="74"/>
  <c r="F28" i="74"/>
  <c r="H27" i="74"/>
  <c r="G27" i="74"/>
  <c r="F27" i="74"/>
  <c r="H26" i="74"/>
  <c r="G26" i="74"/>
  <c r="F26" i="74"/>
  <c r="H25" i="74"/>
  <c r="G25" i="74"/>
  <c r="F25" i="74"/>
  <c r="H24" i="74"/>
  <c r="G24" i="74"/>
  <c r="F24" i="74"/>
  <c r="H23" i="74"/>
  <c r="G23" i="74"/>
  <c r="F23" i="74"/>
  <c r="H22" i="74"/>
  <c r="G22" i="74"/>
  <c r="F22" i="74"/>
  <c r="H21" i="74"/>
  <c r="G21" i="74"/>
  <c r="F21" i="74"/>
  <c r="H20" i="74"/>
  <c r="G20" i="74"/>
  <c r="F20" i="74"/>
  <c r="H19" i="74"/>
  <c r="G19" i="74"/>
  <c r="F19" i="74"/>
  <c r="H18" i="74"/>
  <c r="G18" i="74"/>
  <c r="F18" i="74"/>
  <c r="H17" i="74"/>
  <c r="G17" i="74"/>
  <c r="F17" i="74"/>
  <c r="H16" i="74"/>
  <c r="G16" i="74"/>
  <c r="F16" i="74"/>
  <c r="H15" i="74"/>
  <c r="G15" i="74"/>
  <c r="F15" i="74"/>
  <c r="I14" i="74"/>
  <c r="H10" i="75" l="1"/>
  <c r="G10" i="75"/>
  <c r="F10" i="75"/>
  <c r="H9" i="75"/>
  <c r="F9" i="75"/>
  <c r="G9" i="75"/>
  <c r="H6" i="75"/>
  <c r="G6" i="75"/>
  <c r="F6" i="75"/>
  <c r="H14" i="74"/>
  <c r="G14" i="74"/>
  <c r="F14" i="74"/>
  <c r="I13" i="74"/>
  <c r="H13" i="74"/>
  <c r="G13" i="74"/>
  <c r="F13" i="74"/>
  <c r="I8" i="74"/>
  <c r="I7" i="74"/>
  <c r="H7" i="74"/>
  <c r="G7" i="74"/>
  <c r="F7" i="74"/>
  <c r="I6" i="74"/>
  <c r="H6" i="74"/>
  <c r="G6" i="74"/>
  <c r="F6" i="74"/>
  <c r="G3" i="74"/>
  <c r="F3" i="74" l="1"/>
  <c r="F8" i="74" s="1"/>
  <c r="H123" i="73"/>
  <c r="G123" i="73"/>
  <c r="F123" i="73"/>
  <c r="H122" i="73"/>
  <c r="G122" i="73"/>
  <c r="F122" i="73"/>
  <c r="H121" i="73"/>
  <c r="G121" i="73"/>
  <c r="F121" i="73"/>
  <c r="H120" i="73"/>
  <c r="G120" i="73"/>
  <c r="F120" i="73"/>
  <c r="H119" i="73"/>
  <c r="G119" i="73"/>
  <c r="F119" i="73"/>
  <c r="H118" i="73"/>
  <c r="G118" i="73"/>
  <c r="F118" i="73"/>
  <c r="H117" i="73"/>
  <c r="G117" i="73"/>
  <c r="F117" i="73"/>
  <c r="H116" i="73"/>
  <c r="G116" i="73"/>
  <c r="F116" i="73"/>
  <c r="H115" i="73"/>
  <c r="G115" i="73"/>
  <c r="F115" i="73"/>
  <c r="H114" i="73"/>
  <c r="G114" i="73"/>
  <c r="F114" i="73"/>
  <c r="H113" i="73"/>
  <c r="G113" i="73"/>
  <c r="F113" i="73"/>
  <c r="H112" i="73"/>
  <c r="G112" i="73"/>
  <c r="F112" i="73"/>
  <c r="H111" i="73"/>
  <c r="G111" i="73"/>
  <c r="F111" i="73"/>
  <c r="H110" i="73"/>
  <c r="G110" i="73"/>
  <c r="F110" i="73"/>
  <c r="H109" i="73"/>
  <c r="G109" i="73"/>
  <c r="F109" i="73"/>
  <c r="H108" i="73"/>
  <c r="G108" i="73"/>
  <c r="F108" i="73"/>
  <c r="H107" i="73"/>
  <c r="G107" i="73"/>
  <c r="F107" i="73"/>
  <c r="H106" i="73"/>
  <c r="G106" i="73"/>
  <c r="F106" i="73"/>
  <c r="H105" i="73"/>
  <c r="G105" i="73"/>
  <c r="F105" i="73"/>
  <c r="H104" i="73"/>
  <c r="G104" i="73"/>
  <c r="F104" i="73"/>
  <c r="H103" i="73"/>
  <c r="G103" i="73"/>
  <c r="F103" i="73"/>
  <c r="H102" i="73"/>
  <c r="G102" i="73"/>
  <c r="F102" i="73"/>
  <c r="H101" i="73"/>
  <c r="G101" i="73"/>
  <c r="F101" i="73"/>
  <c r="H100" i="73"/>
  <c r="G100" i="73"/>
  <c r="F100" i="73"/>
  <c r="H99" i="73"/>
  <c r="G99" i="73"/>
  <c r="F99" i="73"/>
  <c r="H98" i="73"/>
  <c r="G98" i="73"/>
  <c r="F98" i="73"/>
  <c r="H97" i="73"/>
  <c r="G97" i="73"/>
  <c r="F97" i="73"/>
  <c r="H96" i="73"/>
  <c r="G96" i="73"/>
  <c r="F96" i="73"/>
  <c r="H95" i="73"/>
  <c r="G95" i="73"/>
  <c r="F95" i="73"/>
  <c r="H94" i="73"/>
  <c r="G94" i="73"/>
  <c r="F94" i="73"/>
  <c r="H93" i="73"/>
  <c r="G93" i="73"/>
  <c r="F93" i="73"/>
  <c r="H92" i="73"/>
  <c r="G92" i="73"/>
  <c r="F92" i="73"/>
  <c r="H91" i="73"/>
  <c r="G91" i="73"/>
  <c r="F91" i="73"/>
  <c r="H90" i="73"/>
  <c r="G90" i="73"/>
  <c r="F90" i="73"/>
  <c r="H89" i="73"/>
  <c r="G89" i="73"/>
  <c r="F89" i="73"/>
  <c r="H88" i="73"/>
  <c r="G88" i="73"/>
  <c r="F88" i="73"/>
  <c r="H87" i="73"/>
  <c r="G87" i="73"/>
  <c r="F87" i="73"/>
  <c r="H86" i="73"/>
  <c r="G86" i="73"/>
  <c r="F86" i="73"/>
  <c r="H85" i="73"/>
  <c r="G85" i="73"/>
  <c r="F85" i="73"/>
  <c r="H84" i="73"/>
  <c r="G84" i="73"/>
  <c r="F84" i="73"/>
  <c r="H83" i="73"/>
  <c r="G83" i="73"/>
  <c r="F83" i="73"/>
  <c r="H82" i="73"/>
  <c r="G82" i="73"/>
  <c r="F82" i="73"/>
  <c r="H81" i="73"/>
  <c r="G81" i="73"/>
  <c r="F81" i="73"/>
  <c r="H80" i="73"/>
  <c r="G80" i="73"/>
  <c r="F80" i="73"/>
  <c r="H79" i="73"/>
  <c r="G79" i="73"/>
  <c r="F79" i="73"/>
  <c r="H78" i="73"/>
  <c r="G78" i="73"/>
  <c r="F78" i="73"/>
  <c r="H77" i="73"/>
  <c r="G77" i="73"/>
  <c r="F77" i="73"/>
  <c r="H76" i="73"/>
  <c r="G76" i="73"/>
  <c r="F76" i="73"/>
  <c r="H75" i="73"/>
  <c r="G75" i="73"/>
  <c r="F75" i="73"/>
  <c r="H74" i="73"/>
  <c r="G74" i="73"/>
  <c r="F74" i="73"/>
  <c r="H73" i="73"/>
  <c r="G73" i="73"/>
  <c r="F73" i="73"/>
  <c r="H72" i="73"/>
  <c r="G72" i="73"/>
  <c r="F72" i="73"/>
  <c r="H71" i="73"/>
  <c r="G71" i="73"/>
  <c r="F71" i="73"/>
  <c r="H70" i="73"/>
  <c r="G70" i="73"/>
  <c r="F70" i="73"/>
  <c r="H69" i="73"/>
  <c r="G69" i="73"/>
  <c r="F69" i="73"/>
  <c r="H68" i="73"/>
  <c r="G68" i="73"/>
  <c r="F68" i="73"/>
  <c r="H67" i="73"/>
  <c r="G67" i="73"/>
  <c r="F67" i="73"/>
  <c r="H66" i="73"/>
  <c r="G66" i="73"/>
  <c r="F66" i="73"/>
  <c r="H65" i="73"/>
  <c r="G65" i="73"/>
  <c r="F65" i="73"/>
  <c r="H64" i="73"/>
  <c r="G64" i="73"/>
  <c r="F64" i="73"/>
  <c r="H63" i="73"/>
  <c r="G63" i="73"/>
  <c r="F63" i="73"/>
  <c r="H62" i="73"/>
  <c r="G62" i="73"/>
  <c r="F62" i="73"/>
  <c r="H61" i="73"/>
  <c r="G61" i="73"/>
  <c r="F61" i="73"/>
  <c r="H60" i="73"/>
  <c r="G60" i="73"/>
  <c r="F60" i="73"/>
  <c r="H59" i="73"/>
  <c r="G59" i="73"/>
  <c r="F59" i="73"/>
  <c r="H58" i="73"/>
  <c r="G58" i="73"/>
  <c r="F58" i="73"/>
  <c r="H57" i="73"/>
  <c r="G57" i="73"/>
  <c r="F57" i="73"/>
  <c r="H56" i="73"/>
  <c r="G56" i="73"/>
  <c r="F56" i="73"/>
  <c r="H55" i="73"/>
  <c r="G55" i="73"/>
  <c r="F55" i="73"/>
  <c r="H54" i="73"/>
  <c r="G54" i="73"/>
  <c r="F54" i="73"/>
  <c r="H53" i="73"/>
  <c r="G53" i="73"/>
  <c r="F53" i="73"/>
  <c r="H52" i="73"/>
  <c r="G52" i="73"/>
  <c r="F52" i="73"/>
  <c r="H51" i="73"/>
  <c r="G51" i="73"/>
  <c r="F51" i="73"/>
  <c r="H50" i="73"/>
  <c r="G50" i="73"/>
  <c r="F50" i="73"/>
  <c r="H49" i="73"/>
  <c r="G49" i="73"/>
  <c r="F49" i="73"/>
  <c r="H48" i="73"/>
  <c r="G48" i="73"/>
  <c r="F48" i="73"/>
  <c r="H47" i="73"/>
  <c r="G47" i="73"/>
  <c r="F47" i="73"/>
  <c r="H46" i="73"/>
  <c r="G46" i="73"/>
  <c r="F46" i="73"/>
  <c r="H45" i="73"/>
  <c r="G45" i="73"/>
  <c r="F45" i="73"/>
  <c r="H44" i="73"/>
  <c r="G44" i="73"/>
  <c r="F44" i="73"/>
  <c r="H43" i="73"/>
  <c r="G43" i="73"/>
  <c r="F43" i="73"/>
  <c r="H42" i="73"/>
  <c r="G42" i="73"/>
  <c r="F42" i="73"/>
  <c r="H41" i="73"/>
  <c r="G41" i="73"/>
  <c r="F41" i="73"/>
  <c r="H40" i="73"/>
  <c r="G40" i="73"/>
  <c r="F40" i="73"/>
  <c r="H39" i="73"/>
  <c r="G39" i="73"/>
  <c r="F39" i="73"/>
  <c r="H38" i="73"/>
  <c r="G38" i="73"/>
  <c r="F38" i="73"/>
  <c r="H37" i="73"/>
  <c r="G37" i="73"/>
  <c r="F37" i="73"/>
  <c r="H36" i="73"/>
  <c r="G36" i="73"/>
  <c r="F36" i="73"/>
  <c r="H35" i="73"/>
  <c r="G35" i="73"/>
  <c r="F35" i="73"/>
  <c r="H34" i="73"/>
  <c r="G34" i="73"/>
  <c r="F34" i="73"/>
  <c r="H33" i="73"/>
  <c r="G33" i="73"/>
  <c r="F33" i="73"/>
  <c r="H32" i="73"/>
  <c r="G32" i="73"/>
  <c r="F32" i="73"/>
  <c r="H31" i="73"/>
  <c r="G31" i="73"/>
  <c r="F31" i="73"/>
  <c r="H30" i="73"/>
  <c r="G30" i="73"/>
  <c r="F30" i="73"/>
  <c r="H29" i="73"/>
  <c r="G29" i="73"/>
  <c r="F29" i="73"/>
  <c r="H28" i="73"/>
  <c r="G28" i="73"/>
  <c r="F28" i="73"/>
  <c r="H27" i="73"/>
  <c r="G27" i="73"/>
  <c r="F27" i="73"/>
  <c r="H26" i="73"/>
  <c r="G26" i="73"/>
  <c r="F26" i="73"/>
  <c r="H25" i="73"/>
  <c r="G25" i="73"/>
  <c r="F25" i="73"/>
  <c r="H24" i="73"/>
  <c r="G24" i="73"/>
  <c r="F24" i="73"/>
  <c r="H23" i="73"/>
  <c r="G23" i="73"/>
  <c r="F23" i="73"/>
  <c r="H22" i="73"/>
  <c r="G22" i="73"/>
  <c r="F22" i="73"/>
  <c r="H21" i="73"/>
  <c r="G21" i="73"/>
  <c r="F21" i="73"/>
  <c r="H20" i="73"/>
  <c r="G20" i="73"/>
  <c r="F20" i="73"/>
  <c r="H19" i="73"/>
  <c r="G19" i="73"/>
  <c r="F19" i="73"/>
  <c r="H18" i="73"/>
  <c r="G18" i="73"/>
  <c r="F18" i="73"/>
  <c r="H17" i="73"/>
  <c r="G17" i="73"/>
  <c r="F17" i="73"/>
  <c r="H16" i="73"/>
  <c r="G16" i="73"/>
  <c r="F16" i="73"/>
  <c r="H15" i="73"/>
  <c r="G15" i="73"/>
  <c r="F15" i="73"/>
  <c r="I14" i="73"/>
  <c r="H8" i="74" l="1"/>
  <c r="G8" i="74"/>
  <c r="H14" i="73"/>
  <c r="G14" i="73"/>
  <c r="F14" i="73"/>
  <c r="I13" i="73"/>
  <c r="H13" i="73"/>
  <c r="G13" i="73"/>
  <c r="F13" i="73"/>
  <c r="I8" i="73"/>
  <c r="I7" i="73"/>
  <c r="H7" i="73"/>
  <c r="G7" i="73"/>
  <c r="F7" i="73"/>
  <c r="I6" i="73"/>
  <c r="H6" i="73"/>
  <c r="G6" i="73"/>
  <c r="F6" i="73"/>
  <c r="G3" i="73"/>
  <c r="F3" i="73" l="1"/>
  <c r="F8" i="73" s="1"/>
  <c r="H124" i="72"/>
  <c r="G124" i="72"/>
  <c r="F124" i="72"/>
  <c r="H123" i="72"/>
  <c r="G123" i="72"/>
  <c r="F123" i="72"/>
  <c r="H122" i="72"/>
  <c r="G122" i="72"/>
  <c r="F122" i="72"/>
  <c r="H121" i="72"/>
  <c r="G121" i="72"/>
  <c r="F121" i="72"/>
  <c r="H120" i="72"/>
  <c r="G120" i="72"/>
  <c r="F120" i="72"/>
  <c r="H119" i="72"/>
  <c r="G119" i="72"/>
  <c r="F119" i="72"/>
  <c r="H118" i="72"/>
  <c r="G118" i="72"/>
  <c r="F118" i="72"/>
  <c r="H117" i="72"/>
  <c r="G117" i="72"/>
  <c r="F117" i="72"/>
  <c r="H116" i="72"/>
  <c r="G116" i="72"/>
  <c r="F116" i="72"/>
  <c r="H115" i="72"/>
  <c r="G115" i="72"/>
  <c r="F115" i="72"/>
  <c r="H114" i="72"/>
  <c r="G114" i="72"/>
  <c r="F114" i="72"/>
  <c r="H113" i="72"/>
  <c r="G113" i="72"/>
  <c r="F113" i="72"/>
  <c r="H112" i="72"/>
  <c r="G112" i="72"/>
  <c r="F112" i="72"/>
  <c r="H111" i="72"/>
  <c r="G111" i="72"/>
  <c r="F111" i="72"/>
  <c r="H110" i="72"/>
  <c r="G110" i="72"/>
  <c r="F110" i="72"/>
  <c r="H109" i="72"/>
  <c r="G109" i="72"/>
  <c r="F109" i="72"/>
  <c r="H108" i="72"/>
  <c r="G108" i="72"/>
  <c r="F108" i="72"/>
  <c r="H107" i="72"/>
  <c r="G107" i="72"/>
  <c r="F107" i="72"/>
  <c r="H106" i="72"/>
  <c r="G106" i="72"/>
  <c r="F106" i="72"/>
  <c r="H105" i="72"/>
  <c r="G105" i="72"/>
  <c r="F105" i="72"/>
  <c r="H104" i="72"/>
  <c r="G104" i="72"/>
  <c r="F104" i="72"/>
  <c r="H103" i="72"/>
  <c r="G103" i="72"/>
  <c r="F103" i="72"/>
  <c r="H102" i="72"/>
  <c r="G102" i="72"/>
  <c r="F102" i="72"/>
  <c r="H101" i="72"/>
  <c r="G101" i="72"/>
  <c r="F101" i="72"/>
  <c r="H100" i="72"/>
  <c r="G100" i="72"/>
  <c r="F100" i="72"/>
  <c r="H99" i="72"/>
  <c r="G99" i="72"/>
  <c r="F99" i="72"/>
  <c r="H98" i="72"/>
  <c r="G98" i="72"/>
  <c r="F98" i="72"/>
  <c r="H97" i="72"/>
  <c r="G97" i="72"/>
  <c r="F97" i="72"/>
  <c r="H96" i="72"/>
  <c r="G96" i="72"/>
  <c r="F96" i="72"/>
  <c r="H95" i="72"/>
  <c r="G95" i="72"/>
  <c r="F95" i="72"/>
  <c r="H94" i="72"/>
  <c r="G94" i="72"/>
  <c r="F94" i="72"/>
  <c r="H93" i="72"/>
  <c r="G93" i="72"/>
  <c r="F93" i="72"/>
  <c r="H92" i="72"/>
  <c r="G92" i="72"/>
  <c r="F92" i="72"/>
  <c r="H91" i="72"/>
  <c r="G91" i="72"/>
  <c r="F91" i="72"/>
  <c r="H90" i="72"/>
  <c r="G90" i="72"/>
  <c r="F90" i="72"/>
  <c r="H89" i="72"/>
  <c r="G89" i="72"/>
  <c r="F89" i="72"/>
  <c r="H88" i="72"/>
  <c r="G88" i="72"/>
  <c r="F88" i="72"/>
  <c r="H87" i="72"/>
  <c r="G87" i="72"/>
  <c r="F87" i="72"/>
  <c r="H86" i="72"/>
  <c r="G86" i="72"/>
  <c r="F86" i="72"/>
  <c r="H85" i="72"/>
  <c r="G85" i="72"/>
  <c r="F85" i="72"/>
  <c r="H84" i="72"/>
  <c r="G84" i="72"/>
  <c r="F84" i="72"/>
  <c r="H83" i="72"/>
  <c r="G83" i="72"/>
  <c r="F83" i="72"/>
  <c r="H82" i="72"/>
  <c r="G82" i="72"/>
  <c r="F82" i="72"/>
  <c r="H81" i="72"/>
  <c r="G81" i="72"/>
  <c r="F81" i="72"/>
  <c r="H80" i="72"/>
  <c r="G80" i="72"/>
  <c r="F80" i="72"/>
  <c r="H79" i="72"/>
  <c r="G79" i="72"/>
  <c r="F79" i="72"/>
  <c r="H78" i="72"/>
  <c r="G78" i="72"/>
  <c r="F78" i="72"/>
  <c r="H77" i="72"/>
  <c r="G77" i="72"/>
  <c r="F77" i="72"/>
  <c r="H76" i="72"/>
  <c r="G76" i="72"/>
  <c r="F76" i="72"/>
  <c r="H75" i="72"/>
  <c r="G75" i="72"/>
  <c r="F75" i="72"/>
  <c r="H74" i="72"/>
  <c r="G74" i="72"/>
  <c r="F74" i="72"/>
  <c r="H73" i="72"/>
  <c r="G73" i="72"/>
  <c r="F73" i="72"/>
  <c r="H72" i="72"/>
  <c r="G72" i="72"/>
  <c r="F72" i="72"/>
  <c r="H71" i="72"/>
  <c r="G71" i="72"/>
  <c r="F71" i="72"/>
  <c r="H70" i="72"/>
  <c r="G70" i="72"/>
  <c r="F70" i="72"/>
  <c r="H69" i="72"/>
  <c r="G69" i="72"/>
  <c r="F69" i="72"/>
  <c r="H68" i="72"/>
  <c r="G68" i="72"/>
  <c r="F68" i="72"/>
  <c r="H67" i="72"/>
  <c r="G67" i="72"/>
  <c r="F67" i="72"/>
  <c r="H66" i="72"/>
  <c r="G66" i="72"/>
  <c r="F66" i="72"/>
  <c r="H65" i="72"/>
  <c r="G65" i="72"/>
  <c r="F65" i="72"/>
  <c r="H64" i="72"/>
  <c r="G64" i="72"/>
  <c r="F64" i="72"/>
  <c r="H63" i="72"/>
  <c r="G63" i="72"/>
  <c r="F63" i="72"/>
  <c r="H62" i="72"/>
  <c r="G62" i="72"/>
  <c r="F62" i="72"/>
  <c r="H61" i="72"/>
  <c r="G61" i="72"/>
  <c r="F61" i="72"/>
  <c r="H60" i="72"/>
  <c r="G60" i="72"/>
  <c r="F60" i="72"/>
  <c r="H59" i="72"/>
  <c r="G59" i="72"/>
  <c r="F59" i="72"/>
  <c r="H58" i="72"/>
  <c r="G58" i="72"/>
  <c r="F58" i="72"/>
  <c r="H57" i="72"/>
  <c r="G57" i="72"/>
  <c r="F57" i="72"/>
  <c r="H56" i="72"/>
  <c r="G56" i="72"/>
  <c r="F56" i="72"/>
  <c r="H55" i="72"/>
  <c r="G55" i="72"/>
  <c r="F55" i="72"/>
  <c r="H54" i="72"/>
  <c r="G54" i="72"/>
  <c r="F54" i="72"/>
  <c r="H53" i="72"/>
  <c r="G53" i="72"/>
  <c r="F53" i="72"/>
  <c r="H52" i="72"/>
  <c r="G52" i="72"/>
  <c r="F52" i="72"/>
  <c r="H51" i="72"/>
  <c r="G51" i="72"/>
  <c r="F51" i="72"/>
  <c r="H50" i="72"/>
  <c r="G50" i="72"/>
  <c r="F50" i="72"/>
  <c r="H49" i="72"/>
  <c r="G49" i="72"/>
  <c r="F49" i="72"/>
  <c r="H48" i="72"/>
  <c r="G48" i="72"/>
  <c r="F48" i="72"/>
  <c r="H47" i="72"/>
  <c r="G47" i="72"/>
  <c r="F47" i="72"/>
  <c r="H46" i="72"/>
  <c r="G46" i="72"/>
  <c r="F46" i="72"/>
  <c r="H45" i="72"/>
  <c r="G45" i="72"/>
  <c r="F45" i="72"/>
  <c r="H44" i="72"/>
  <c r="G44" i="72"/>
  <c r="F44" i="72"/>
  <c r="H43" i="72"/>
  <c r="G43" i="72"/>
  <c r="F43" i="72"/>
  <c r="H42" i="72"/>
  <c r="G42" i="72"/>
  <c r="F42" i="72"/>
  <c r="H41" i="72"/>
  <c r="G41" i="72"/>
  <c r="F41" i="72"/>
  <c r="H40" i="72"/>
  <c r="G40" i="72"/>
  <c r="F40" i="72"/>
  <c r="H39" i="72"/>
  <c r="G39" i="72"/>
  <c r="F39" i="72"/>
  <c r="H38" i="72"/>
  <c r="G38" i="72"/>
  <c r="F38" i="72"/>
  <c r="H37" i="72"/>
  <c r="G37" i="72"/>
  <c r="F37" i="72"/>
  <c r="H36" i="72"/>
  <c r="G36" i="72"/>
  <c r="F36" i="72"/>
  <c r="H35" i="72"/>
  <c r="G35" i="72"/>
  <c r="F35" i="72"/>
  <c r="H34" i="72"/>
  <c r="G34" i="72"/>
  <c r="F34" i="72"/>
  <c r="H33" i="72"/>
  <c r="G33" i="72"/>
  <c r="F33" i="72"/>
  <c r="H32" i="72"/>
  <c r="G32" i="72"/>
  <c r="F32" i="72"/>
  <c r="H31" i="72"/>
  <c r="G31" i="72"/>
  <c r="F31" i="72"/>
  <c r="H30" i="72"/>
  <c r="G30" i="72"/>
  <c r="F30" i="72"/>
  <c r="H29" i="72"/>
  <c r="G29" i="72"/>
  <c r="F29" i="72"/>
  <c r="H28" i="72"/>
  <c r="G28" i="72"/>
  <c r="F28" i="72"/>
  <c r="H27" i="72"/>
  <c r="G27" i="72"/>
  <c r="F27" i="72"/>
  <c r="H26" i="72"/>
  <c r="G26" i="72"/>
  <c r="F26" i="72"/>
  <c r="H25" i="72"/>
  <c r="G25" i="72"/>
  <c r="F25" i="72"/>
  <c r="H24" i="72"/>
  <c r="G24" i="72"/>
  <c r="F24" i="72"/>
  <c r="H23" i="72"/>
  <c r="G23" i="72"/>
  <c r="F23" i="72"/>
  <c r="H22" i="72"/>
  <c r="G22" i="72"/>
  <c r="F22" i="72"/>
  <c r="H21" i="72"/>
  <c r="G21" i="72"/>
  <c r="F21" i="72"/>
  <c r="H20" i="72"/>
  <c r="G20" i="72"/>
  <c r="F20" i="72"/>
  <c r="H19" i="72"/>
  <c r="G19" i="72"/>
  <c r="F19" i="72"/>
  <c r="H18" i="72"/>
  <c r="G18" i="72"/>
  <c r="F18" i="72"/>
  <c r="H17" i="72"/>
  <c r="G17" i="72"/>
  <c r="F17" i="72"/>
  <c r="H16" i="72"/>
  <c r="G16" i="72"/>
  <c r="F16" i="72"/>
  <c r="H15" i="72"/>
  <c r="G15" i="72"/>
  <c r="F15" i="72"/>
  <c r="H14" i="72"/>
  <c r="G14" i="72"/>
  <c r="F14" i="72"/>
  <c r="D8" i="72"/>
  <c r="D6" i="72"/>
  <c r="H8" i="73" l="1"/>
  <c r="G8" i="73"/>
  <c r="C6" i="72"/>
  <c r="B6" i="72"/>
  <c r="D5" i="72"/>
  <c r="C5" i="72"/>
  <c r="B5" i="72"/>
  <c r="D4" i="72"/>
  <c r="C3" i="72"/>
  <c r="B3" i="72"/>
  <c r="C2" i="72"/>
  <c r="B2" i="72"/>
  <c r="H116" i="71"/>
  <c r="G116" i="71"/>
  <c r="F116" i="71"/>
  <c r="H115" i="71"/>
  <c r="G115" i="71"/>
  <c r="F115" i="71"/>
  <c r="H114" i="71"/>
  <c r="G114" i="71"/>
  <c r="F114" i="71"/>
  <c r="H113" i="71"/>
  <c r="G113" i="71"/>
  <c r="F113" i="71"/>
  <c r="H112" i="71"/>
  <c r="G112" i="71"/>
  <c r="F112" i="71"/>
  <c r="H111" i="71"/>
  <c r="G111" i="71"/>
  <c r="F111" i="71"/>
  <c r="H110" i="71"/>
  <c r="G110" i="71"/>
  <c r="F110" i="71"/>
  <c r="H109" i="71"/>
  <c r="G109" i="71"/>
  <c r="F109" i="71"/>
  <c r="H108" i="71"/>
  <c r="G108" i="71"/>
  <c r="F108" i="71"/>
  <c r="H107" i="71"/>
  <c r="G107" i="71"/>
  <c r="F107" i="71"/>
  <c r="H106" i="71"/>
  <c r="G106" i="71"/>
  <c r="F106" i="71"/>
  <c r="H105" i="71"/>
  <c r="G105" i="71"/>
  <c r="F105" i="71"/>
  <c r="H104" i="71"/>
  <c r="G104" i="71"/>
  <c r="F104" i="71"/>
  <c r="H103" i="71"/>
  <c r="G103" i="71"/>
  <c r="F103" i="71"/>
  <c r="H102" i="71"/>
  <c r="G102" i="71"/>
  <c r="F102" i="71"/>
  <c r="H101" i="71"/>
  <c r="G101" i="71"/>
  <c r="F101" i="71"/>
  <c r="H100" i="71"/>
  <c r="G100" i="71"/>
  <c r="F100" i="71"/>
  <c r="H99" i="71"/>
  <c r="G99" i="71"/>
  <c r="F99" i="71"/>
  <c r="H98" i="71"/>
  <c r="G98" i="71"/>
  <c r="F98" i="71"/>
  <c r="H97" i="71"/>
  <c r="G97" i="71"/>
  <c r="F97" i="71"/>
  <c r="H96" i="71"/>
  <c r="G96" i="71"/>
  <c r="F96" i="71"/>
  <c r="H95" i="71"/>
  <c r="G95" i="71"/>
  <c r="F95" i="71"/>
  <c r="H94" i="71"/>
  <c r="G94" i="71"/>
  <c r="F94" i="71"/>
  <c r="H93" i="71"/>
  <c r="G93" i="71"/>
  <c r="F93" i="71"/>
  <c r="H92" i="71"/>
  <c r="G92" i="71"/>
  <c r="F92" i="71"/>
  <c r="H91" i="71"/>
  <c r="G91" i="71"/>
  <c r="F91" i="71"/>
  <c r="H90" i="71"/>
  <c r="G90" i="71"/>
  <c r="F90" i="71"/>
  <c r="H89" i="71"/>
  <c r="G89" i="71"/>
  <c r="F89" i="71"/>
  <c r="H88" i="71"/>
  <c r="G88" i="71"/>
  <c r="F88" i="71"/>
  <c r="H87" i="71"/>
  <c r="G87" i="71"/>
  <c r="F87" i="71"/>
  <c r="H86" i="71"/>
  <c r="G86" i="71"/>
  <c r="F86" i="71"/>
  <c r="H85" i="71"/>
  <c r="G85" i="71"/>
  <c r="F85" i="71"/>
  <c r="H84" i="71"/>
  <c r="G84" i="71"/>
  <c r="F84" i="71"/>
  <c r="H83" i="71"/>
  <c r="G83" i="71"/>
  <c r="F83" i="71"/>
  <c r="H82" i="71"/>
  <c r="G82" i="71"/>
  <c r="F82" i="71"/>
  <c r="H81" i="71"/>
  <c r="G81" i="71"/>
  <c r="F81" i="71"/>
  <c r="H80" i="71"/>
  <c r="G80" i="71"/>
  <c r="F80" i="71"/>
  <c r="H79" i="71"/>
  <c r="G79" i="71"/>
  <c r="F79" i="71"/>
  <c r="H78" i="71"/>
  <c r="G78" i="71"/>
  <c r="F78" i="71"/>
  <c r="H77" i="71"/>
  <c r="G77" i="71"/>
  <c r="F77" i="71"/>
  <c r="H76" i="71"/>
  <c r="G76" i="71"/>
  <c r="F76" i="71"/>
  <c r="H75" i="71"/>
  <c r="G75" i="71"/>
  <c r="F75" i="71"/>
  <c r="H74" i="71"/>
  <c r="G74" i="71"/>
  <c r="F74" i="71"/>
  <c r="H73" i="71"/>
  <c r="G73" i="71"/>
  <c r="F73" i="71"/>
  <c r="H72" i="71"/>
  <c r="G72" i="71"/>
  <c r="F72" i="71"/>
  <c r="H71" i="71"/>
  <c r="G71" i="71"/>
  <c r="F71" i="71"/>
  <c r="H70" i="71"/>
  <c r="G70" i="71"/>
  <c r="F70" i="71"/>
  <c r="H69" i="71"/>
  <c r="G69" i="71"/>
  <c r="F69" i="71"/>
  <c r="H68" i="71"/>
  <c r="G68" i="71"/>
  <c r="F68" i="71"/>
  <c r="H67" i="71"/>
  <c r="G67" i="71"/>
  <c r="F67" i="71"/>
  <c r="H66" i="71"/>
  <c r="G66" i="71"/>
  <c r="F66" i="71"/>
  <c r="H65" i="71"/>
  <c r="G65" i="71"/>
  <c r="F65" i="71"/>
  <c r="H64" i="71"/>
  <c r="G64" i="71"/>
  <c r="F64" i="71"/>
  <c r="H63" i="71"/>
  <c r="G63" i="71"/>
  <c r="F63" i="71"/>
  <c r="H62" i="71"/>
  <c r="G62" i="71"/>
  <c r="F62" i="71"/>
  <c r="H61" i="71"/>
  <c r="G61" i="71"/>
  <c r="F61" i="71"/>
  <c r="H60" i="71"/>
  <c r="G60" i="71"/>
  <c r="F60" i="71"/>
  <c r="H59" i="71"/>
  <c r="G59" i="71"/>
  <c r="F59" i="71"/>
  <c r="H58" i="71"/>
  <c r="G58" i="71"/>
  <c r="F58" i="71"/>
  <c r="H57" i="71"/>
  <c r="G57" i="71"/>
  <c r="F57" i="71"/>
  <c r="H56" i="71"/>
  <c r="G56" i="71"/>
  <c r="F56" i="71"/>
  <c r="H55" i="71"/>
  <c r="G55" i="71"/>
  <c r="F55" i="71"/>
  <c r="H54" i="71"/>
  <c r="G54" i="71"/>
  <c r="F54" i="71"/>
  <c r="H53" i="71"/>
  <c r="G53" i="71"/>
  <c r="F53" i="71"/>
  <c r="H52" i="71"/>
  <c r="G52" i="71"/>
  <c r="F52" i="71"/>
  <c r="H51" i="71"/>
  <c r="G51" i="71"/>
  <c r="F51" i="71"/>
  <c r="H50" i="71"/>
  <c r="G50" i="71"/>
  <c r="F50" i="71"/>
  <c r="H49" i="71"/>
  <c r="G49" i="71"/>
  <c r="F49" i="71"/>
  <c r="H48" i="71"/>
  <c r="G48" i="71"/>
  <c r="F48" i="71"/>
  <c r="H47" i="71"/>
  <c r="G47" i="71"/>
  <c r="F47" i="71"/>
  <c r="H46" i="71"/>
  <c r="G46" i="71"/>
  <c r="F46" i="71"/>
  <c r="H45" i="71"/>
  <c r="G45" i="71"/>
  <c r="F45" i="71"/>
  <c r="H44" i="71"/>
  <c r="G44" i="71"/>
  <c r="F44" i="71"/>
  <c r="H43" i="71"/>
  <c r="G43" i="71"/>
  <c r="F43" i="71"/>
  <c r="H42" i="71"/>
  <c r="G42" i="71"/>
  <c r="F42" i="71"/>
  <c r="H41" i="71"/>
  <c r="G41" i="71"/>
  <c r="F41" i="71"/>
  <c r="H40" i="71"/>
  <c r="G40" i="71"/>
  <c r="F40" i="71"/>
  <c r="H39" i="71"/>
  <c r="G39" i="71"/>
  <c r="F39" i="71"/>
  <c r="H38" i="71"/>
  <c r="G38" i="71"/>
  <c r="F38" i="71"/>
  <c r="H37" i="71"/>
  <c r="G37" i="71"/>
  <c r="F37" i="71"/>
  <c r="H36" i="71"/>
  <c r="G36" i="71"/>
  <c r="F36" i="71"/>
  <c r="H35" i="71"/>
  <c r="G35" i="71"/>
  <c r="F35" i="71"/>
  <c r="H34" i="71"/>
  <c r="G34" i="71"/>
  <c r="F34" i="71"/>
  <c r="H33" i="71"/>
  <c r="G33" i="71"/>
  <c r="F33" i="71"/>
  <c r="H32" i="71"/>
  <c r="G32" i="71"/>
  <c r="F32" i="71"/>
  <c r="H31" i="71"/>
  <c r="G31" i="71"/>
  <c r="F31" i="71"/>
  <c r="H30" i="71"/>
  <c r="G30" i="71"/>
  <c r="F30" i="71"/>
  <c r="H29" i="71"/>
  <c r="G29" i="71"/>
  <c r="F29" i="71"/>
  <c r="H28" i="71"/>
  <c r="G28" i="71"/>
  <c r="F28" i="71"/>
  <c r="H27" i="71"/>
  <c r="G27" i="71"/>
  <c r="F27" i="71"/>
  <c r="H26" i="71"/>
  <c r="G26" i="71"/>
  <c r="F26" i="71"/>
  <c r="H25" i="71"/>
  <c r="G25" i="71"/>
  <c r="F25" i="71"/>
  <c r="H24" i="71"/>
  <c r="G24" i="71"/>
  <c r="F24" i="71"/>
  <c r="H23" i="71"/>
  <c r="G23" i="71"/>
  <c r="F23" i="71"/>
  <c r="H22" i="71"/>
  <c r="G22" i="71"/>
  <c r="F22" i="71"/>
  <c r="H21" i="71"/>
  <c r="G21" i="71"/>
  <c r="F21" i="71"/>
  <c r="H20" i="71"/>
  <c r="G20" i="71"/>
  <c r="F20" i="71"/>
  <c r="H19" i="71"/>
  <c r="G19" i="71"/>
  <c r="F19" i="71"/>
  <c r="H18" i="71"/>
  <c r="G18" i="71"/>
  <c r="F18" i="71"/>
  <c r="H17" i="71"/>
  <c r="G17" i="71"/>
  <c r="F17" i="71"/>
  <c r="H16" i="71"/>
  <c r="G16" i="71"/>
  <c r="F16" i="71"/>
  <c r="H15" i="71"/>
  <c r="G15" i="71"/>
  <c r="F15" i="71"/>
  <c r="H14" i="71"/>
  <c r="G14" i="71"/>
  <c r="F14" i="71"/>
  <c r="H13" i="71"/>
  <c r="G13" i="71"/>
  <c r="F13" i="71"/>
  <c r="H12" i="71"/>
  <c r="G12" i="71"/>
  <c r="F12" i="71"/>
  <c r="H11" i="71"/>
  <c r="G11" i="71"/>
  <c r="F11" i="71"/>
  <c r="H10" i="71"/>
  <c r="G10" i="71"/>
  <c r="F10" i="71"/>
  <c r="H9" i="71"/>
  <c r="G9" i="71"/>
  <c r="F9" i="71"/>
  <c r="H8" i="71"/>
  <c r="G8" i="71"/>
  <c r="F8" i="71"/>
  <c r="M7" i="71"/>
  <c r="I7" i="71"/>
  <c r="C4" i="72" l="1"/>
  <c r="C8" i="72" s="1"/>
  <c r="B4" i="72"/>
  <c r="B8" i="72" s="1"/>
  <c r="H7" i="71"/>
  <c r="G7" i="71"/>
  <c r="F7" i="71"/>
  <c r="M6" i="71"/>
  <c r="I6" i="71"/>
  <c r="H6" i="71"/>
  <c r="L6" i="71" s="1"/>
  <c r="L7" i="71" s="1"/>
  <c r="L8" i="71" s="1"/>
  <c r="L9" i="71" s="1"/>
  <c r="L10" i="71" s="1"/>
  <c r="L11" i="71" s="1"/>
  <c r="L12" i="71" s="1"/>
  <c r="L13" i="71" s="1"/>
  <c r="L14" i="71" s="1"/>
  <c r="L15" i="71" s="1"/>
  <c r="L16" i="71" s="1"/>
  <c r="L17" i="71" s="1"/>
  <c r="L18" i="71" s="1"/>
  <c r="L19" i="71" s="1"/>
  <c r="L20" i="71" s="1"/>
  <c r="L21" i="71" s="1"/>
  <c r="L22" i="71" s="1"/>
  <c r="L23" i="71" s="1"/>
  <c r="L24" i="71" s="1"/>
  <c r="L25" i="71" s="1"/>
  <c r="L26" i="71" s="1"/>
  <c r="L27" i="71" s="1"/>
  <c r="L28" i="71" s="1"/>
  <c r="L29" i="71" s="1"/>
  <c r="L30" i="71" s="1"/>
  <c r="L31" i="71" s="1"/>
  <c r="L32" i="71" s="1"/>
  <c r="L33" i="71" s="1"/>
  <c r="L34" i="71" s="1"/>
  <c r="L35" i="71" s="1"/>
  <c r="L36" i="71" s="1"/>
  <c r="L37" i="71" s="1"/>
  <c r="L38" i="71" s="1"/>
  <c r="L39" i="71" s="1"/>
  <c r="L40" i="71" s="1"/>
  <c r="L41" i="71" s="1"/>
  <c r="L42" i="71" s="1"/>
  <c r="L43" i="71" s="1"/>
  <c r="L44" i="71" s="1"/>
  <c r="L45" i="71" s="1"/>
  <c r="L46" i="71" s="1"/>
  <c r="L47" i="71" s="1"/>
  <c r="L48" i="71" s="1"/>
  <c r="L49" i="71" s="1"/>
  <c r="L50" i="71" s="1"/>
  <c r="L51" i="71" s="1"/>
  <c r="L52" i="71" s="1"/>
  <c r="L53" i="71" s="1"/>
  <c r="L54" i="71" s="1"/>
  <c r="L55" i="71" s="1"/>
  <c r="L56" i="71" s="1"/>
  <c r="L57" i="71" s="1"/>
  <c r="L58" i="71" s="1"/>
  <c r="L59" i="71" s="1"/>
  <c r="L60" i="71" s="1"/>
  <c r="L61" i="71" s="1"/>
  <c r="L62" i="71" s="1"/>
  <c r="L63" i="71" s="1"/>
  <c r="L64" i="71" s="1"/>
  <c r="L65" i="71" s="1"/>
  <c r="L66" i="71" s="1"/>
  <c r="L67" i="71" s="1"/>
  <c r="L68" i="71" s="1"/>
  <c r="L69" i="71" s="1"/>
  <c r="L70" i="71" s="1"/>
  <c r="L71" i="71" s="1"/>
  <c r="L72" i="71" s="1"/>
  <c r="L73" i="71" s="1"/>
  <c r="L74" i="71" s="1"/>
  <c r="L75" i="71" s="1"/>
  <c r="L76" i="71" s="1"/>
  <c r="L77" i="71" s="1"/>
  <c r="L78" i="71" s="1"/>
  <c r="L79" i="71" s="1"/>
  <c r="L80" i="71" s="1"/>
  <c r="L81" i="71" s="1"/>
  <c r="L82" i="71" s="1"/>
  <c r="L83" i="71" s="1"/>
  <c r="L84" i="71" s="1"/>
  <c r="L85" i="71" s="1"/>
  <c r="L86" i="71" s="1"/>
  <c r="L87" i="71" s="1"/>
  <c r="L88" i="71" s="1"/>
  <c r="L89" i="71" s="1"/>
  <c r="L90" i="71" s="1"/>
  <c r="L91" i="71" s="1"/>
  <c r="L92" i="71" s="1"/>
  <c r="L93" i="71" s="1"/>
  <c r="L94" i="71" s="1"/>
  <c r="L95" i="71" s="1"/>
  <c r="L96" i="71" s="1"/>
  <c r="L97" i="71" s="1"/>
  <c r="L98" i="71" s="1"/>
  <c r="L99" i="71" s="1"/>
  <c r="L100" i="71" s="1"/>
  <c r="L101" i="71" s="1"/>
  <c r="L102" i="71" s="1"/>
  <c r="L103" i="71" s="1"/>
  <c r="L104" i="71" s="1"/>
  <c r="L105" i="71" s="1"/>
  <c r="L106" i="71" s="1"/>
  <c r="L107" i="71" s="1"/>
  <c r="L108" i="71" s="1"/>
  <c r="L109" i="71" s="1"/>
  <c r="L110" i="71" s="1"/>
  <c r="L111" i="71" s="1"/>
  <c r="L112" i="71" s="1"/>
  <c r="L113" i="71" s="1"/>
  <c r="L114" i="71" s="1"/>
  <c r="L115" i="71" s="1"/>
  <c r="L116" i="71" s="1"/>
  <c r="G6" i="71"/>
  <c r="K6" i="71" s="1"/>
  <c r="K7" i="71" s="1"/>
  <c r="K8" i="71" s="1"/>
  <c r="K9" i="71" s="1"/>
  <c r="K10" i="71" s="1"/>
  <c r="K11" i="71" s="1"/>
  <c r="K12" i="71" s="1"/>
  <c r="K13" i="71" s="1"/>
  <c r="K14" i="71" s="1"/>
  <c r="K15" i="71" s="1"/>
  <c r="K16" i="71" s="1"/>
  <c r="K17" i="71" s="1"/>
  <c r="K18" i="71" s="1"/>
  <c r="K19" i="71" s="1"/>
  <c r="K20" i="71" s="1"/>
  <c r="K21" i="71" s="1"/>
  <c r="K22" i="71" s="1"/>
  <c r="K23" i="71" s="1"/>
  <c r="K24" i="71" s="1"/>
  <c r="K25" i="71" s="1"/>
  <c r="K26" i="71" s="1"/>
  <c r="K27" i="71" s="1"/>
  <c r="K28" i="71" s="1"/>
  <c r="K29" i="71" s="1"/>
  <c r="K30" i="71" s="1"/>
  <c r="K31" i="71" s="1"/>
  <c r="K32" i="71" s="1"/>
  <c r="K33" i="71" s="1"/>
  <c r="K34" i="71" s="1"/>
  <c r="K35" i="71" s="1"/>
  <c r="K36" i="71" s="1"/>
  <c r="K37" i="71" s="1"/>
  <c r="K38" i="71" s="1"/>
  <c r="K39" i="71" s="1"/>
  <c r="K40" i="71" s="1"/>
  <c r="K41" i="71" s="1"/>
  <c r="K42" i="71" s="1"/>
  <c r="K43" i="71" s="1"/>
  <c r="K44" i="71" s="1"/>
  <c r="K45" i="71" s="1"/>
  <c r="K46" i="71" s="1"/>
  <c r="K47" i="71" s="1"/>
  <c r="K48" i="71" s="1"/>
  <c r="K49" i="71" s="1"/>
  <c r="K50" i="71" s="1"/>
  <c r="K51" i="71" s="1"/>
  <c r="K52" i="71" s="1"/>
  <c r="K53" i="71" s="1"/>
  <c r="K54" i="71" s="1"/>
  <c r="K55" i="71" s="1"/>
  <c r="K56" i="71" s="1"/>
  <c r="K57" i="71" s="1"/>
  <c r="K58" i="71" s="1"/>
  <c r="K59" i="71" s="1"/>
  <c r="K60" i="71" s="1"/>
  <c r="K61" i="71" s="1"/>
  <c r="K62" i="71" s="1"/>
  <c r="K63" i="71" s="1"/>
  <c r="K64" i="71" s="1"/>
  <c r="K65" i="71" s="1"/>
  <c r="K66" i="71" s="1"/>
  <c r="K67" i="71" s="1"/>
  <c r="K68" i="71" s="1"/>
  <c r="K69" i="71" s="1"/>
  <c r="K70" i="71" s="1"/>
  <c r="K71" i="71" s="1"/>
  <c r="K72" i="71" s="1"/>
  <c r="K73" i="71" s="1"/>
  <c r="K74" i="71" s="1"/>
  <c r="K75" i="71" s="1"/>
  <c r="K76" i="71" s="1"/>
  <c r="K77" i="71" s="1"/>
  <c r="K78" i="71" s="1"/>
  <c r="K79" i="71" s="1"/>
  <c r="K80" i="71" s="1"/>
  <c r="K81" i="71" s="1"/>
  <c r="K82" i="71" s="1"/>
  <c r="K83" i="71" s="1"/>
  <c r="K84" i="71" s="1"/>
  <c r="K85" i="71" s="1"/>
  <c r="K86" i="71" s="1"/>
  <c r="K87" i="71" s="1"/>
  <c r="K88" i="71" s="1"/>
  <c r="K89" i="71" s="1"/>
  <c r="K90" i="71" s="1"/>
  <c r="K91" i="71" s="1"/>
  <c r="K92" i="71" s="1"/>
  <c r="K93" i="71" s="1"/>
  <c r="K94" i="71" s="1"/>
  <c r="K95" i="71" s="1"/>
  <c r="K96" i="71" s="1"/>
  <c r="K97" i="71" s="1"/>
  <c r="K98" i="71" s="1"/>
  <c r="K99" i="71" s="1"/>
  <c r="K100" i="71" s="1"/>
  <c r="K101" i="71" s="1"/>
  <c r="K102" i="71" s="1"/>
  <c r="K103" i="71" s="1"/>
  <c r="K104" i="71" s="1"/>
  <c r="K105" i="71" s="1"/>
  <c r="K106" i="71" s="1"/>
  <c r="K107" i="71" s="1"/>
  <c r="K108" i="71" s="1"/>
  <c r="K109" i="71" s="1"/>
  <c r="K110" i="71" s="1"/>
  <c r="K111" i="71" s="1"/>
  <c r="K112" i="71" s="1"/>
  <c r="K113" i="71" s="1"/>
  <c r="K114" i="71" s="1"/>
  <c r="K115" i="71" s="1"/>
  <c r="K116" i="71" s="1"/>
  <c r="F6" i="71"/>
  <c r="J6" i="71" s="1"/>
  <c r="J7" i="71" s="1"/>
  <c r="J8" i="71" s="1"/>
  <c r="J9" i="71" s="1"/>
  <c r="J10" i="71" s="1"/>
  <c r="J11" i="71" s="1"/>
  <c r="J12" i="71" s="1"/>
  <c r="J13" i="71" s="1"/>
  <c r="J14" i="71" s="1"/>
  <c r="J15" i="71" s="1"/>
  <c r="J16" i="71" s="1"/>
  <c r="J17" i="71" s="1"/>
  <c r="J18" i="71" s="1"/>
  <c r="J19" i="71" s="1"/>
  <c r="J20" i="71" s="1"/>
  <c r="J21" i="71" s="1"/>
  <c r="J22" i="71" s="1"/>
  <c r="J23" i="71" s="1"/>
  <c r="J24" i="71" s="1"/>
  <c r="J25" i="71" s="1"/>
  <c r="J26" i="71" s="1"/>
  <c r="J27" i="71" s="1"/>
  <c r="J28" i="71" s="1"/>
  <c r="J29" i="71" s="1"/>
  <c r="J30" i="71" s="1"/>
  <c r="J31" i="71" s="1"/>
  <c r="J32" i="71" s="1"/>
  <c r="J33" i="71" s="1"/>
  <c r="J34" i="71" s="1"/>
  <c r="J35" i="71" s="1"/>
  <c r="J36" i="71" s="1"/>
  <c r="J37" i="71" s="1"/>
  <c r="J38" i="71" s="1"/>
  <c r="J39" i="71" s="1"/>
  <c r="J40" i="71" s="1"/>
  <c r="J41" i="71" s="1"/>
  <c r="J42" i="71" s="1"/>
  <c r="J43" i="71" s="1"/>
  <c r="J44" i="71" s="1"/>
  <c r="J45" i="71" s="1"/>
  <c r="J46" i="71" s="1"/>
  <c r="J47" i="71" s="1"/>
  <c r="J48" i="71" s="1"/>
  <c r="J49" i="71" s="1"/>
  <c r="J50" i="71" s="1"/>
  <c r="J51" i="71" s="1"/>
  <c r="J52" i="71" s="1"/>
  <c r="J53" i="71" s="1"/>
  <c r="J54" i="71" s="1"/>
  <c r="J55" i="71" s="1"/>
  <c r="J56" i="71" s="1"/>
  <c r="J57" i="71" s="1"/>
  <c r="J58" i="71" s="1"/>
  <c r="J59" i="71" s="1"/>
  <c r="J60" i="71" s="1"/>
  <c r="J61" i="71" s="1"/>
  <c r="J62" i="71" s="1"/>
  <c r="J63" i="71" s="1"/>
  <c r="J64" i="71" s="1"/>
  <c r="J65" i="71" s="1"/>
  <c r="J66" i="71" s="1"/>
  <c r="J67" i="71" s="1"/>
  <c r="J68" i="71" s="1"/>
  <c r="J69" i="71" s="1"/>
  <c r="J70" i="71" s="1"/>
  <c r="J71" i="71" s="1"/>
  <c r="J72" i="71" s="1"/>
  <c r="J73" i="71" s="1"/>
  <c r="J74" i="71" s="1"/>
  <c r="J75" i="71" s="1"/>
  <c r="J76" i="71" s="1"/>
  <c r="J77" i="71" s="1"/>
  <c r="J78" i="71" s="1"/>
  <c r="J79" i="71" s="1"/>
  <c r="J80" i="71" s="1"/>
  <c r="J81" i="71" s="1"/>
  <c r="J82" i="71" s="1"/>
  <c r="J83" i="71" s="1"/>
  <c r="J84" i="71" s="1"/>
  <c r="J85" i="71" s="1"/>
  <c r="J86" i="71" s="1"/>
  <c r="J87" i="71" s="1"/>
  <c r="J88" i="71" s="1"/>
  <c r="J89" i="71" s="1"/>
  <c r="J90" i="71" s="1"/>
  <c r="J91" i="71" s="1"/>
  <c r="J92" i="71" s="1"/>
  <c r="J93" i="71" s="1"/>
  <c r="J94" i="71" s="1"/>
  <c r="J95" i="71" s="1"/>
  <c r="J96" i="71" s="1"/>
  <c r="J97" i="71" s="1"/>
  <c r="J98" i="71" s="1"/>
  <c r="J99" i="71" s="1"/>
  <c r="J100" i="71" s="1"/>
  <c r="J101" i="71" s="1"/>
  <c r="J102" i="71" s="1"/>
  <c r="J103" i="71" s="1"/>
  <c r="J104" i="71" s="1"/>
  <c r="J105" i="71" s="1"/>
  <c r="J106" i="71" s="1"/>
  <c r="J107" i="71" s="1"/>
  <c r="J108" i="71" s="1"/>
  <c r="J109" i="71" s="1"/>
  <c r="J110" i="71" s="1"/>
  <c r="J111" i="71" s="1"/>
  <c r="J112" i="71" s="1"/>
  <c r="J113" i="71" s="1"/>
  <c r="J114" i="71" s="1"/>
  <c r="J115" i="71" s="1"/>
  <c r="J116" i="71" s="1"/>
  <c r="B3" i="82"/>
  <c r="B4" i="82"/>
  <c r="B8" i="82"/>
  <c r="B7" i="82"/>
  <c r="B6" i="82"/>
  <c r="B5" i="82"/>
  <c r="D8" i="35" l="1"/>
  <c r="C8" i="35"/>
  <c r="B8" i="35"/>
  <c r="D7" i="35"/>
  <c r="D9" i="35" s="1"/>
  <c r="C7" i="35"/>
  <c r="C10" i="35" s="1"/>
  <c r="B7" i="35"/>
  <c r="B9" i="35" s="1"/>
  <c r="J3" i="35"/>
  <c r="J5" i="35" s="1"/>
  <c r="C9" i="35" l="1"/>
  <c r="B10" i="35"/>
  <c r="D10" i="35"/>
</calcChain>
</file>

<file path=xl/connections.xml><?xml version="1.0" encoding="utf-8"?>
<connections xmlns="http://schemas.openxmlformats.org/spreadsheetml/2006/main">
  <connection id="1" name="Connection9" type="4" refreshedVersion="5" deleted="1" background="1" saveData="1">
    <webPr xl2000="1" htmlTables="1" htmlFormat="all"/>
  </connection>
</connections>
</file>

<file path=xl/sharedStrings.xml><?xml version="1.0" encoding="utf-8"?>
<sst xmlns="http://schemas.openxmlformats.org/spreadsheetml/2006/main" count="132" uniqueCount="49">
  <si>
    <t>Date</t>
  </si>
  <si>
    <t>S&amp;P500</t>
  </si>
  <si>
    <t>NASDAQ</t>
  </si>
  <si>
    <t>Returns</t>
  </si>
  <si>
    <t>Alpha</t>
  </si>
  <si>
    <t>Beta</t>
  </si>
  <si>
    <t>WHICH INVESTMENT WAS BETTER?</t>
  </si>
  <si>
    <t>Investment A</t>
  </si>
  <si>
    <t>Investment B</t>
  </si>
  <si>
    <t>Average return</t>
  </si>
  <si>
    <t>Standard deviation</t>
  </si>
  <si>
    <t>Market portfolio</t>
  </si>
  <si>
    <t>Rho (i,m)</t>
  </si>
  <si>
    <t>Jensen's alpha</t>
  </si>
  <si>
    <t>Traynor</t>
  </si>
  <si>
    <t>Sharpe</t>
  </si>
  <si>
    <t>Risk-free asset</t>
  </si>
  <si>
    <t>Sharpe ratio</t>
  </si>
  <si>
    <t>Treynor ratio</t>
  </si>
  <si>
    <t>R-squared</t>
  </si>
  <si>
    <t>Treynor</t>
  </si>
  <si>
    <t>VFINX</t>
  </si>
  <si>
    <t>Risk-free</t>
  </si>
  <si>
    <t>DJI</t>
  </si>
  <si>
    <r>
      <t xml:space="preserve">Annualized </t>
    </r>
    <r>
      <rPr>
        <sz val="11"/>
        <color theme="1"/>
        <rFont val="Symbol"/>
        <family val="1"/>
        <charset val="2"/>
      </rPr>
      <t>a</t>
    </r>
  </si>
  <si>
    <t>Nasdaq</t>
  </si>
  <si>
    <t>Return sigma</t>
  </si>
  <si>
    <t>Risk Measures with Variable Risk-Free</t>
  </si>
  <si>
    <t>Risk Measures with Constant Risk-Free</t>
  </si>
  <si>
    <t xml:space="preserve">
VFINX
S&amp;P500</t>
  </si>
  <si>
    <t>IXIC
NASDAQ</t>
  </si>
  <si>
    <t>DJI
Dow-Jones</t>
  </si>
  <si>
    <t>COMPARING THE S&amp;P500, NASDAQ, AND THE DOW-JONES</t>
  </si>
  <si>
    <t>Price data</t>
  </si>
  <si>
    <t>Cumulative returns</t>
  </si>
  <si>
    <r>
      <t>COMPUTING THE MARKET MODEL:  r</t>
    </r>
    <r>
      <rPr>
        <b/>
        <vertAlign val="subscript"/>
        <sz val="14"/>
        <color theme="1"/>
        <rFont val="Calibri"/>
        <family val="2"/>
        <scheme val="minor"/>
      </rPr>
      <t>it</t>
    </r>
    <r>
      <rPr>
        <b/>
        <sz val="14"/>
        <color theme="1"/>
        <rFont val="Calibri"/>
        <family val="2"/>
        <scheme val="minor"/>
      </rPr>
      <t xml:space="preserve"> = </t>
    </r>
    <r>
      <rPr>
        <b/>
        <sz val="14"/>
        <color theme="1"/>
        <rFont val="Symbol"/>
        <family val="1"/>
        <charset val="2"/>
      </rPr>
      <t>a</t>
    </r>
    <r>
      <rPr>
        <b/>
        <vertAlign val="subscript"/>
        <sz val="14"/>
        <color theme="1"/>
        <rFont val="Calibri"/>
        <family val="2"/>
        <scheme val="minor"/>
      </rPr>
      <t>i</t>
    </r>
    <r>
      <rPr>
        <b/>
        <sz val="14"/>
        <color theme="1"/>
        <rFont val="Calibri"/>
        <family val="2"/>
        <scheme val="minor"/>
      </rPr>
      <t xml:space="preserve"> + </t>
    </r>
    <r>
      <rPr>
        <b/>
        <sz val="14"/>
        <color theme="1"/>
        <rFont val="Symbol"/>
        <family val="1"/>
        <charset val="2"/>
      </rPr>
      <t>b</t>
    </r>
    <r>
      <rPr>
        <b/>
        <vertAlign val="subscript"/>
        <sz val="14"/>
        <color theme="1"/>
        <rFont val="Calibri"/>
        <family val="2"/>
        <scheme val="minor"/>
      </rPr>
      <t>i</t>
    </r>
    <r>
      <rPr>
        <b/>
        <sz val="14"/>
        <color theme="1"/>
        <rFont val="Calibri"/>
        <family val="2"/>
        <scheme val="minor"/>
      </rPr>
      <t>*r</t>
    </r>
    <r>
      <rPr>
        <b/>
        <vertAlign val="subscript"/>
        <sz val="14"/>
        <color theme="1"/>
        <rFont val="Calibri"/>
        <family val="2"/>
        <scheme val="minor"/>
      </rPr>
      <t>Mt</t>
    </r>
  </si>
  <si>
    <r>
      <t>COMPUTING THE SHARPE RATIO = (Average return - risk-free)/</t>
    </r>
    <r>
      <rPr>
        <b/>
        <sz val="14"/>
        <color theme="1"/>
        <rFont val="Symbol"/>
        <family val="1"/>
        <charset val="2"/>
      </rPr>
      <t>s</t>
    </r>
    <r>
      <rPr>
        <b/>
        <vertAlign val="subscript"/>
        <sz val="14"/>
        <color theme="1"/>
        <rFont val="Arial"/>
        <family val="2"/>
      </rPr>
      <t>return</t>
    </r>
  </si>
  <si>
    <r>
      <t>COMPUTING THE TREYNOR RATIO = (Average return - risk-free)/</t>
    </r>
    <r>
      <rPr>
        <b/>
        <sz val="14"/>
        <color theme="1"/>
        <rFont val="Symbol"/>
        <family val="1"/>
        <charset val="2"/>
      </rPr>
      <t>b</t>
    </r>
    <r>
      <rPr>
        <b/>
        <vertAlign val="subscript"/>
        <sz val="14"/>
        <color theme="1"/>
        <rFont val="Arial"/>
        <family val="2"/>
      </rPr>
      <t>asset</t>
    </r>
  </si>
  <si>
    <t>COMPARING THE S&amp;P500, NASDAQ, AND THE DOW-JONES
Using monthly rate derived from 6 month T-bills to proxy for the risk-free rate</t>
  </si>
  <si>
    <t>Excess returns</t>
  </si>
  <si>
    <t>Page</t>
  </si>
  <si>
    <t>Content</t>
  </si>
  <si>
    <t>Pages 377+378</t>
  </si>
  <si>
    <t>Page 379</t>
  </si>
  <si>
    <t>Page 380</t>
  </si>
  <si>
    <t>Page 381</t>
  </si>
  <si>
    <t>Page 382</t>
  </si>
  <si>
    <t>Page 384</t>
  </si>
  <si>
    <t>CHAPTER 12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</si>
</sst>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(* #,##0.00_);_(* \(#,##0.00\);_(* &quot;-&quot;??_);_(@_)"/>
    <numFmt numFmtId="164" formatCode="_ * #,##0.00_ ;_ * \-#,##0.00_ ;_ * &quot;-&quot;??_ ;_ @_ "/>
    <numFmt numFmtId="165" formatCode="0.0000"/>
    <numFmt numFmtId="166" formatCode="0.000%"/>
    <numFmt numFmtId="167" formatCode="[$-409]d/mmm/yy;@"/>
    <numFmt numFmtId="168" formatCode="#,##0.0000"/>
    <numFmt numFmtId="169" formatCode="#,##0.00000"/>
    <numFmt numFmtId="170" formatCode="0.00000000000000000%"/>
    <numFmt numFmtId="171" formatCode="[$-409]d\-mmm\-yyyy;@"/>
    <numFmt numFmtId="172" formatCode="_ * #,##0.0000_ ;_ * \-#,##0.0000_ ;_ * &quot;-&quot;??_ ;_ @_ "/>
    <numFmt numFmtId="173" formatCode="0.0000%"/>
    <numFmt numFmtId="174" formatCode="_ * #,##0.000_ ;_ * \-#,##0.000_ ;_ * &quot;-&quot;??_ ;_ @_ "/>
  </numFmts>
  <fonts count="20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7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Symbol"/>
      <family val="1"/>
      <charset val="2"/>
    </font>
    <font>
      <b/>
      <vertAlign val="subscript"/>
      <sz val="14"/>
      <color theme="1"/>
      <name val="Calibri"/>
      <family val="2"/>
      <scheme val="minor"/>
    </font>
    <font>
      <b/>
      <sz val="14"/>
      <color theme="1"/>
      <name val="Symbol"/>
      <family val="1"/>
      <charset val="2"/>
    </font>
    <font>
      <b/>
      <vertAlign val="subscript"/>
      <sz val="14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9" fontId="6" fillId="0" borderId="0" applyFont="0" applyFill="0" applyBorder="0" applyAlignment="0" applyProtection="0"/>
    <xf numFmtId="0" fontId="5" fillId="0" borderId="0"/>
    <xf numFmtId="0" fontId="4" fillId="0" borderId="0"/>
    <xf numFmtId="0" fontId="9" fillId="0" borderId="0"/>
    <xf numFmtId="9" fontId="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72">
    <xf numFmtId="0" fontId="0" fillId="0" borderId="0" xfId="0"/>
    <xf numFmtId="10" fontId="0" fillId="0" borderId="0" xfId="1" applyNumberFormat="1" applyFont="1"/>
    <xf numFmtId="10" fontId="0" fillId="0" borderId="0" xfId="0" applyNumberFormat="1"/>
    <xf numFmtId="9" fontId="0" fillId="0" borderId="0" xfId="0" applyNumberFormat="1"/>
    <xf numFmtId="0" fontId="7" fillId="0" borderId="0" xfId="0" applyFont="1"/>
    <xf numFmtId="166" fontId="0" fillId="0" borderId="0" xfId="0" applyNumberFormat="1"/>
    <xf numFmtId="4" fontId="0" fillId="0" borderId="0" xfId="0" applyNumberFormat="1"/>
    <xf numFmtId="0" fontId="3" fillId="0" borderId="0" xfId="6"/>
    <xf numFmtId="167" fontId="3" fillId="0" borderId="0" xfId="6" applyNumberFormat="1"/>
    <xf numFmtId="10" fontId="3" fillId="0" borderId="0" xfId="1" applyNumberFormat="1" applyFont="1"/>
    <xf numFmtId="167" fontId="3" fillId="0" borderId="0" xfId="6" applyNumberFormat="1" applyAlignment="1">
      <alignment horizontal="center"/>
    </xf>
    <xf numFmtId="4" fontId="3" fillId="0" borderId="0" xfId="6" applyNumberFormat="1"/>
    <xf numFmtId="0" fontId="11" fillId="0" borderId="0" xfId="6" applyFont="1" applyAlignment="1">
      <alignment horizontal="center"/>
    </xf>
    <xf numFmtId="0" fontId="3" fillId="0" borderId="0" xfId="6" applyFont="1"/>
    <xf numFmtId="168" fontId="3" fillId="0" borderId="0" xfId="6" applyNumberFormat="1"/>
    <xf numFmtId="165" fontId="3" fillId="0" borderId="0" xfId="6" applyNumberFormat="1"/>
    <xf numFmtId="0" fontId="12" fillId="0" borderId="0" xfId="6" applyFont="1" applyAlignment="1">
      <alignment horizontal="center"/>
    </xf>
    <xf numFmtId="0" fontId="2" fillId="0" borderId="0" xfId="6" applyFont="1"/>
    <xf numFmtId="0" fontId="3" fillId="0" borderId="0" xfId="6" applyAlignment="1">
      <alignment horizontal="center"/>
    </xf>
    <xf numFmtId="168" fontId="2" fillId="0" borderId="0" xfId="6" applyNumberFormat="1" applyFont="1"/>
    <xf numFmtId="168" fontId="2" fillId="2" borderId="0" xfId="6" applyNumberFormat="1" applyFont="1" applyFill="1"/>
    <xf numFmtId="168" fontId="2" fillId="0" borderId="0" xfId="6" applyNumberFormat="1" applyFont="1" applyFill="1"/>
    <xf numFmtId="169" fontId="2" fillId="0" borderId="0" xfId="6" applyNumberFormat="1" applyFont="1"/>
    <xf numFmtId="0" fontId="2" fillId="0" borderId="0" xfId="6" applyFont="1" applyFill="1"/>
    <xf numFmtId="0" fontId="3" fillId="0" borderId="0" xfId="6" applyFill="1"/>
    <xf numFmtId="10" fontId="2" fillId="0" borderId="0" xfId="8" applyNumberFormat="1" applyFont="1" applyFill="1"/>
    <xf numFmtId="169" fontId="2" fillId="0" borderId="0" xfId="6" applyNumberFormat="1" applyFont="1" applyFill="1"/>
    <xf numFmtId="0" fontId="2" fillId="0" borderId="0" xfId="6" applyFont="1" applyFill="1" applyAlignment="1">
      <alignment horizontal="center"/>
    </xf>
    <xf numFmtId="4" fontId="2" fillId="0" borderId="0" xfId="6" applyNumberFormat="1" applyFont="1"/>
    <xf numFmtId="165" fontId="2" fillId="0" borderId="0" xfId="6" applyNumberFormat="1" applyFont="1"/>
    <xf numFmtId="0" fontId="11" fillId="0" borderId="0" xfId="6" applyFont="1" applyAlignment="1">
      <alignment horizontal="center" wrapText="1"/>
    </xf>
    <xf numFmtId="0" fontId="11" fillId="0" borderId="0" xfId="6" applyFont="1" applyAlignment="1">
      <alignment horizontal="left"/>
    </xf>
    <xf numFmtId="0" fontId="2" fillId="2" borderId="0" xfId="6" applyFont="1" applyFill="1"/>
    <xf numFmtId="167" fontId="2" fillId="0" borderId="0" xfId="6" applyNumberFormat="1" applyFont="1" applyAlignment="1">
      <alignment horizontal="center"/>
    </xf>
    <xf numFmtId="0" fontId="10" fillId="0" borderId="0" xfId="6" applyFont="1" applyAlignment="1"/>
    <xf numFmtId="0" fontId="12" fillId="0" borderId="0" xfId="6" applyFont="1" applyFill="1" applyAlignment="1">
      <alignment horizontal="center"/>
    </xf>
    <xf numFmtId="0" fontId="2" fillId="0" borderId="0" xfId="6" applyFont="1" applyAlignment="1">
      <alignment horizontal="center"/>
    </xf>
    <xf numFmtId="10" fontId="2" fillId="0" borderId="0" xfId="1" applyNumberFormat="1" applyFont="1"/>
    <xf numFmtId="166" fontId="2" fillId="0" borderId="0" xfId="1" applyNumberFormat="1" applyFont="1"/>
    <xf numFmtId="10" fontId="3" fillId="0" borderId="0" xfId="6" applyNumberFormat="1"/>
    <xf numFmtId="10" fontId="2" fillId="0" borderId="0" xfId="6" applyNumberFormat="1" applyFont="1"/>
    <xf numFmtId="170" fontId="3" fillId="0" borderId="0" xfId="6" applyNumberFormat="1"/>
    <xf numFmtId="166" fontId="3" fillId="0" borderId="0" xfId="1" applyNumberFormat="1" applyFont="1"/>
    <xf numFmtId="172" fontId="3" fillId="0" borderId="0" xfId="9" applyNumberFormat="1" applyFont="1"/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171" fontId="0" fillId="0" borderId="0" xfId="0" applyNumberFormat="1" applyAlignment="1">
      <alignment horizontal="center"/>
    </xf>
    <xf numFmtId="0" fontId="1" fillId="0" borderId="0" xfId="6" applyFont="1"/>
    <xf numFmtId="10" fontId="2" fillId="0" borderId="0" xfId="6" applyNumberFormat="1" applyFont="1" applyAlignment="1"/>
    <xf numFmtId="173" fontId="2" fillId="0" borderId="0" xfId="6" applyNumberFormat="1" applyFont="1" applyFill="1"/>
    <xf numFmtId="165" fontId="2" fillId="0" borderId="0" xfId="6" applyNumberFormat="1" applyFont="1" applyFill="1"/>
    <xf numFmtId="0" fontId="10" fillId="0" borderId="0" xfId="6" applyFont="1" applyAlignment="1">
      <alignment wrapText="1"/>
    </xf>
    <xf numFmtId="10" fontId="2" fillId="0" borderId="0" xfId="1" applyNumberFormat="1" applyFont="1" applyFill="1"/>
    <xf numFmtId="10" fontId="2" fillId="2" borderId="0" xfId="1" applyNumberFormat="1" applyFont="1" applyFill="1"/>
    <xf numFmtId="174" fontId="2" fillId="0" borderId="0" xfId="9" applyNumberFormat="1" applyFont="1"/>
    <xf numFmtId="174" fontId="2" fillId="2" borderId="0" xfId="9" applyNumberFormat="1" applyFont="1" applyFill="1"/>
    <xf numFmtId="10" fontId="2" fillId="2" borderId="0" xfId="6" applyNumberFormat="1" applyFont="1" applyFill="1"/>
    <xf numFmtId="10" fontId="2" fillId="0" borderId="0" xfId="6" applyNumberFormat="1" applyFont="1" applyFill="1"/>
    <xf numFmtId="166" fontId="2" fillId="2" borderId="0" xfId="1" applyNumberFormat="1" applyFont="1" applyFill="1"/>
    <xf numFmtId="166" fontId="2" fillId="0" borderId="0" xfId="1" applyNumberFormat="1" applyFont="1" applyFill="1"/>
    <xf numFmtId="0" fontId="9" fillId="0" borderId="0" xfId="6" applyFont="1" applyAlignment="1">
      <alignment wrapText="1"/>
    </xf>
    <xf numFmtId="0" fontId="18" fillId="0" borderId="0" xfId="6" applyFont="1" applyAlignment="1"/>
    <xf numFmtId="4" fontId="1" fillId="0" borderId="0" xfId="6" applyNumberFormat="1" applyFont="1"/>
    <xf numFmtId="0" fontId="19" fillId="0" borderId="0" xfId="10" quotePrefix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3" borderId="0" xfId="6" applyFont="1" applyFill="1" applyAlignment="1">
      <alignment horizontal="center"/>
    </xf>
    <xf numFmtId="0" fontId="8" fillId="0" borderId="0" xfId="6" applyFont="1" applyAlignment="1">
      <alignment horizontal="center"/>
    </xf>
    <xf numFmtId="0" fontId="12" fillId="3" borderId="0" xfId="6" applyFont="1" applyFill="1" applyAlignment="1">
      <alignment horizontal="center"/>
    </xf>
    <xf numFmtId="0" fontId="10" fillId="0" borderId="0" xfId="6" applyFont="1" applyAlignment="1">
      <alignment horizontal="center"/>
    </xf>
    <xf numFmtId="0" fontId="10" fillId="0" borderId="0" xfId="6" applyFont="1" applyAlignment="1">
      <alignment horizontal="center" wrapText="1"/>
    </xf>
    <xf numFmtId="0" fontId="2" fillId="4" borderId="0" xfId="6" applyFont="1" applyFill="1" applyAlignment="1">
      <alignment horizontal="center"/>
    </xf>
  </cellXfs>
  <cellStyles count="11">
    <cellStyle name="Comma" xfId="9" builtinId="3"/>
    <cellStyle name="Comma 2" xfId="7"/>
    <cellStyle name="Hyperlink" xfId="10" builtinId="8"/>
    <cellStyle name="Normal" xfId="0" builtinId="0"/>
    <cellStyle name="Normal 2" xfId="2"/>
    <cellStyle name="Normal 3" xfId="3"/>
    <cellStyle name="Normal 4" xfId="4"/>
    <cellStyle name="Normal 5" xfId="6"/>
    <cellStyle name="Percent" xfId="1" builtinId="5"/>
    <cellStyle name="Percent 2" xfId="5"/>
    <cellStyle name="Percent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'Example solution'!$B$2</c:f>
              <c:strCache>
                <c:ptCount val="1"/>
                <c:pt idx="0">
                  <c:v>Investment 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solution'!$B$4</c:f>
              <c:numCache>
                <c:formatCode>0%</c:formatCode>
                <c:ptCount val="1"/>
                <c:pt idx="0">
                  <c:v>0.1</c:v>
                </c:pt>
              </c:numCache>
            </c:numRef>
          </c:xVal>
          <c:yVal>
            <c:numRef>
              <c:f>'Example solution'!$B$3</c:f>
              <c:numCache>
                <c:formatCode>0%</c:formatCode>
                <c:ptCount val="1"/>
                <c:pt idx="0">
                  <c:v>0.09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424-4000-AA40-07F794CC4051}"/>
            </c:ext>
          </c:extLst>
        </c:ser>
        <c:ser>
          <c:idx val="2"/>
          <c:order val="1"/>
          <c:tx>
            <c:strRef>
              <c:f>'Example solution'!$C$2</c:f>
              <c:strCache>
                <c:ptCount val="1"/>
                <c:pt idx="0">
                  <c:v>Investment B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solution'!$C$4</c:f>
              <c:numCache>
                <c:formatCode>0%</c:formatCode>
                <c:ptCount val="1"/>
                <c:pt idx="0">
                  <c:v>0.17</c:v>
                </c:pt>
              </c:numCache>
            </c:numRef>
          </c:xVal>
          <c:yVal>
            <c:numRef>
              <c:f>'Example solution'!$C$3</c:f>
              <c:numCache>
                <c:formatCode>0%</c:formatCode>
                <c:ptCount val="1"/>
                <c:pt idx="0">
                  <c:v>0.15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424-4000-AA40-07F794CC4051}"/>
            </c:ext>
          </c:extLst>
        </c:ser>
        <c:ser>
          <c:idx val="3"/>
          <c:order val="2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spPr>
              <a:ln w="19050" cap="rnd">
                <a:solidFill>
                  <a:schemeClr val="accent1"/>
                </a:solidFill>
                <a:prstDash val="dash"/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424-4000-AA40-07F794CC4051}"/>
              </c:ext>
            </c:extLst>
          </c:dPt>
          <c:dLbls>
            <c:delete val="1"/>
          </c:dLbls>
          <c:xVal>
            <c:numRef>
              <c:f>('Example solution'!$E$4,'Example solution'!$J$4)</c:f>
              <c:numCache>
                <c:formatCode>0%</c:formatCode>
                <c:ptCount val="2"/>
                <c:pt idx="0" formatCode="General">
                  <c:v>0</c:v>
                </c:pt>
                <c:pt idx="1">
                  <c:v>0.24</c:v>
                </c:pt>
              </c:numCache>
            </c:numRef>
          </c:xVal>
          <c:yVal>
            <c:numRef>
              <c:f>('Example solution'!$E$3,'Example solution'!$J$3)</c:f>
              <c:numCache>
                <c:formatCode>0.000%</c:formatCode>
                <c:ptCount val="2"/>
                <c:pt idx="0" formatCode="0%">
                  <c:v>0.02</c:v>
                </c:pt>
                <c:pt idx="1">
                  <c:v>0.16999999999999998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D424-4000-AA40-07F794CC4051}"/>
            </c:ext>
          </c:extLst>
        </c:ser>
        <c:ser>
          <c:idx val="0"/>
          <c:order val="3"/>
          <c:tx>
            <c:strRef>
              <c:f>'Example solution'!$D$2</c:f>
              <c:strCache>
                <c:ptCount val="1"/>
                <c:pt idx="0">
                  <c:v>Market portfolio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solution'!$D$4</c:f>
              <c:numCache>
                <c:formatCode>0%</c:formatCode>
                <c:ptCount val="1"/>
                <c:pt idx="0">
                  <c:v>0.16</c:v>
                </c:pt>
              </c:numCache>
            </c:numRef>
          </c:xVal>
          <c:yVal>
            <c:numRef>
              <c:f>'Example solution'!$D$3</c:f>
              <c:numCache>
                <c:formatCode>0%</c:formatCode>
                <c:ptCount val="1"/>
                <c:pt idx="0">
                  <c:v>0.12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D424-4000-AA40-07F794CC4051}"/>
            </c:ext>
          </c:extLst>
        </c:ser>
        <c:ser>
          <c:idx val="4"/>
          <c:order val="4"/>
          <c:tx>
            <c:strRef>
              <c:f>'Example solution'!$E$2</c:f>
              <c:strCache>
                <c:ptCount val="1"/>
                <c:pt idx="0">
                  <c:v>Risk-free asset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solution'!$E$4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'Example solution'!$E$3</c:f>
              <c:numCache>
                <c:formatCode>0%</c:formatCode>
                <c:ptCount val="1"/>
                <c:pt idx="0">
                  <c:v>0.02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D424-4000-AA40-07F794CC405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28288000"/>
        <c:axId val="228289536"/>
      </c:scatterChart>
      <c:valAx>
        <c:axId val="228288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289536"/>
        <c:crosses val="autoZero"/>
        <c:crossBetween val="midCat"/>
      </c:valAx>
      <c:valAx>
        <c:axId val="22828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288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'Example solution'!$B$2</c:f>
              <c:strCache>
                <c:ptCount val="1"/>
                <c:pt idx="0">
                  <c:v>Investment 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solution'!$B$7</c:f>
              <c:numCache>
                <c:formatCode>#,##0.00</c:formatCode>
                <c:ptCount val="1"/>
                <c:pt idx="0">
                  <c:v>0.25000000000000006</c:v>
                </c:pt>
              </c:numCache>
            </c:numRef>
          </c:xVal>
          <c:yVal>
            <c:numRef>
              <c:f>'Example solution'!$B$3</c:f>
              <c:numCache>
                <c:formatCode>0%</c:formatCode>
                <c:ptCount val="1"/>
                <c:pt idx="0">
                  <c:v>0.09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A5D-40E0-8FEB-5D675BF9D642}"/>
            </c:ext>
          </c:extLst>
        </c:ser>
        <c:ser>
          <c:idx val="2"/>
          <c:order val="1"/>
          <c:tx>
            <c:strRef>
              <c:f>'Example solution'!$C$2</c:f>
              <c:strCache>
                <c:ptCount val="1"/>
                <c:pt idx="0">
                  <c:v>Investment B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solution'!$C$7</c:f>
              <c:numCache>
                <c:formatCode>#,##0.00</c:formatCode>
                <c:ptCount val="1"/>
                <c:pt idx="0">
                  <c:v>0.63750000000000007</c:v>
                </c:pt>
              </c:numCache>
            </c:numRef>
          </c:xVal>
          <c:yVal>
            <c:numRef>
              <c:f>'Example solution'!$C$3</c:f>
              <c:numCache>
                <c:formatCode>0%</c:formatCode>
                <c:ptCount val="1"/>
                <c:pt idx="0">
                  <c:v>0.15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A5D-40E0-8FEB-5D675BF9D642}"/>
            </c:ext>
          </c:extLst>
        </c:ser>
        <c:ser>
          <c:idx val="3"/>
          <c:order val="2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Pt>
            <c:idx val="1"/>
            <c:bubble3D val="0"/>
            <c:spPr>
              <a:ln w="19050" cap="rnd">
                <a:solidFill>
                  <a:schemeClr val="accent1"/>
                </a:solidFill>
                <a:prstDash val="dash"/>
                <a:round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A5D-40E0-8FEB-5D675BF9D642}"/>
              </c:ext>
            </c:extLst>
          </c:dPt>
          <c:dLbls>
            <c:delete val="1"/>
          </c:dLbls>
          <c:xVal>
            <c:numRef>
              <c:f>('Example solution'!$E$4,'Example solution'!$J$5)</c:f>
              <c:numCache>
                <c:formatCode>General</c:formatCode>
                <c:ptCount val="2"/>
                <c:pt idx="0">
                  <c:v>0</c:v>
                </c:pt>
                <c:pt idx="1">
                  <c:v>1.5</c:v>
                </c:pt>
              </c:numCache>
            </c:numRef>
          </c:xVal>
          <c:yVal>
            <c:numRef>
              <c:f>('Example solution'!$E$3,'Example solution'!$J$3)</c:f>
              <c:numCache>
                <c:formatCode>0.000%</c:formatCode>
                <c:ptCount val="2"/>
                <c:pt idx="0" formatCode="0%">
                  <c:v>0.02</c:v>
                </c:pt>
                <c:pt idx="1">
                  <c:v>0.16999999999999998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1A5D-40E0-8FEB-5D675BF9D642}"/>
            </c:ext>
          </c:extLst>
        </c:ser>
        <c:ser>
          <c:idx val="0"/>
          <c:order val="3"/>
          <c:tx>
            <c:strRef>
              <c:f>'Example solution'!$D$2</c:f>
              <c:strCache>
                <c:ptCount val="1"/>
                <c:pt idx="0">
                  <c:v>Market portfolio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solution'!$D$7</c:f>
              <c:numCache>
                <c:formatCode>#,##0.00</c:formatCode>
                <c:ptCount val="1"/>
                <c:pt idx="0">
                  <c:v>1</c:v>
                </c:pt>
              </c:numCache>
            </c:numRef>
          </c:xVal>
          <c:yVal>
            <c:numRef>
              <c:f>'Example solution'!$D$3</c:f>
              <c:numCache>
                <c:formatCode>0%</c:formatCode>
                <c:ptCount val="1"/>
                <c:pt idx="0">
                  <c:v>0.12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1A5D-40E0-8FEB-5D675BF9D642}"/>
            </c:ext>
          </c:extLst>
        </c:ser>
        <c:ser>
          <c:idx val="4"/>
          <c:order val="4"/>
          <c:tx>
            <c:strRef>
              <c:f>'Example solution'!$E$2</c:f>
              <c:strCache>
                <c:ptCount val="1"/>
                <c:pt idx="0">
                  <c:v>Risk-free asset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'Example solution'!$E$4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'Example solution'!$E$3</c:f>
              <c:numCache>
                <c:formatCode>0%</c:formatCode>
                <c:ptCount val="1"/>
                <c:pt idx="0">
                  <c:v>0.02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1A5D-40E0-8FEB-5D675BF9D64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29193600"/>
        <c:axId val="229195136"/>
      </c:scatterChart>
      <c:valAx>
        <c:axId val="229193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195136"/>
        <c:crosses val="autoZero"/>
        <c:crossBetween val="midCat"/>
      </c:valAx>
      <c:valAx>
        <c:axId val="22919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91936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NASDAQ</a:t>
            </a:r>
            <a:r>
              <a:rPr lang="en-US" baseline="0"/>
              <a:t> vs DJ30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'Pages 377+378'!$K$4</c:f>
              <c:strCache>
                <c:ptCount val="1"/>
                <c:pt idx="0">
                  <c:v>Nasdaq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'Pages 377+378'!$A$5:$A$116</c:f>
              <c:numCache>
                <c:formatCode>[$-409]d/mmm/yy;@</c:formatCode>
                <c:ptCount val="112"/>
                <c:pt idx="0">
                  <c:v>38657</c:v>
                </c:pt>
                <c:pt idx="1">
                  <c:v>38687</c:v>
                </c:pt>
                <c:pt idx="2">
                  <c:v>38720</c:v>
                </c:pt>
                <c:pt idx="3">
                  <c:v>38749</c:v>
                </c:pt>
                <c:pt idx="4">
                  <c:v>38777</c:v>
                </c:pt>
                <c:pt idx="5">
                  <c:v>38810</c:v>
                </c:pt>
                <c:pt idx="6">
                  <c:v>38838</c:v>
                </c:pt>
                <c:pt idx="7">
                  <c:v>38869</c:v>
                </c:pt>
                <c:pt idx="8">
                  <c:v>38901</c:v>
                </c:pt>
                <c:pt idx="9">
                  <c:v>38930</c:v>
                </c:pt>
                <c:pt idx="10">
                  <c:v>38961</c:v>
                </c:pt>
                <c:pt idx="11">
                  <c:v>38992</c:v>
                </c:pt>
                <c:pt idx="12">
                  <c:v>39022</c:v>
                </c:pt>
                <c:pt idx="13">
                  <c:v>39052</c:v>
                </c:pt>
                <c:pt idx="14">
                  <c:v>39085</c:v>
                </c:pt>
                <c:pt idx="15">
                  <c:v>39114</c:v>
                </c:pt>
                <c:pt idx="16">
                  <c:v>39142</c:v>
                </c:pt>
                <c:pt idx="17">
                  <c:v>39174</c:v>
                </c:pt>
                <c:pt idx="18">
                  <c:v>39203</c:v>
                </c:pt>
                <c:pt idx="19">
                  <c:v>39234</c:v>
                </c:pt>
                <c:pt idx="20">
                  <c:v>39265</c:v>
                </c:pt>
                <c:pt idx="21">
                  <c:v>39295</c:v>
                </c:pt>
                <c:pt idx="22">
                  <c:v>39329</c:v>
                </c:pt>
                <c:pt idx="23">
                  <c:v>39356</c:v>
                </c:pt>
                <c:pt idx="24">
                  <c:v>39387</c:v>
                </c:pt>
                <c:pt idx="25">
                  <c:v>39419</c:v>
                </c:pt>
                <c:pt idx="26">
                  <c:v>39449</c:v>
                </c:pt>
                <c:pt idx="27">
                  <c:v>39479</c:v>
                </c:pt>
                <c:pt idx="28">
                  <c:v>39510</c:v>
                </c:pt>
                <c:pt idx="29">
                  <c:v>39539</c:v>
                </c:pt>
                <c:pt idx="30">
                  <c:v>39569</c:v>
                </c:pt>
                <c:pt idx="31">
                  <c:v>39601</c:v>
                </c:pt>
                <c:pt idx="32">
                  <c:v>39630</c:v>
                </c:pt>
                <c:pt idx="33">
                  <c:v>39661</c:v>
                </c:pt>
                <c:pt idx="34">
                  <c:v>39693</c:v>
                </c:pt>
                <c:pt idx="35">
                  <c:v>39722</c:v>
                </c:pt>
                <c:pt idx="36">
                  <c:v>39755</c:v>
                </c:pt>
                <c:pt idx="37">
                  <c:v>39783</c:v>
                </c:pt>
                <c:pt idx="38">
                  <c:v>39815</c:v>
                </c:pt>
                <c:pt idx="39">
                  <c:v>39846</c:v>
                </c:pt>
                <c:pt idx="40">
                  <c:v>39874</c:v>
                </c:pt>
                <c:pt idx="41">
                  <c:v>39904</c:v>
                </c:pt>
                <c:pt idx="42">
                  <c:v>39934</c:v>
                </c:pt>
                <c:pt idx="43">
                  <c:v>39965</c:v>
                </c:pt>
                <c:pt idx="44">
                  <c:v>39995</c:v>
                </c:pt>
                <c:pt idx="45">
                  <c:v>40028</c:v>
                </c:pt>
                <c:pt idx="46">
                  <c:v>40057</c:v>
                </c:pt>
                <c:pt idx="47">
                  <c:v>40087</c:v>
                </c:pt>
                <c:pt idx="48">
                  <c:v>40119</c:v>
                </c:pt>
                <c:pt idx="49">
                  <c:v>40148</c:v>
                </c:pt>
                <c:pt idx="50">
                  <c:v>40182</c:v>
                </c:pt>
                <c:pt idx="51">
                  <c:v>40210</c:v>
                </c:pt>
                <c:pt idx="52">
                  <c:v>40238</c:v>
                </c:pt>
                <c:pt idx="53">
                  <c:v>40269</c:v>
                </c:pt>
                <c:pt idx="54">
                  <c:v>40301</c:v>
                </c:pt>
                <c:pt idx="55">
                  <c:v>40330</c:v>
                </c:pt>
                <c:pt idx="56">
                  <c:v>40360</c:v>
                </c:pt>
                <c:pt idx="57">
                  <c:v>40392</c:v>
                </c:pt>
                <c:pt idx="58">
                  <c:v>40422</c:v>
                </c:pt>
                <c:pt idx="59">
                  <c:v>40452</c:v>
                </c:pt>
                <c:pt idx="60">
                  <c:v>40483</c:v>
                </c:pt>
                <c:pt idx="61">
                  <c:v>40513</c:v>
                </c:pt>
                <c:pt idx="62">
                  <c:v>40546</c:v>
                </c:pt>
                <c:pt idx="63">
                  <c:v>40575</c:v>
                </c:pt>
                <c:pt idx="64">
                  <c:v>40603</c:v>
                </c:pt>
                <c:pt idx="65">
                  <c:v>40634</c:v>
                </c:pt>
                <c:pt idx="66">
                  <c:v>40665</c:v>
                </c:pt>
                <c:pt idx="67">
                  <c:v>40695</c:v>
                </c:pt>
                <c:pt idx="68">
                  <c:v>40725</c:v>
                </c:pt>
                <c:pt idx="69">
                  <c:v>40756</c:v>
                </c:pt>
                <c:pt idx="70">
                  <c:v>40787</c:v>
                </c:pt>
                <c:pt idx="71">
                  <c:v>40819</c:v>
                </c:pt>
                <c:pt idx="72">
                  <c:v>40848</c:v>
                </c:pt>
                <c:pt idx="73">
                  <c:v>40878</c:v>
                </c:pt>
                <c:pt idx="74">
                  <c:v>40911</c:v>
                </c:pt>
                <c:pt idx="75">
                  <c:v>40940</c:v>
                </c:pt>
                <c:pt idx="76">
                  <c:v>40969</c:v>
                </c:pt>
                <c:pt idx="77">
                  <c:v>41001</c:v>
                </c:pt>
                <c:pt idx="78">
                  <c:v>41030</c:v>
                </c:pt>
                <c:pt idx="79">
                  <c:v>41061</c:v>
                </c:pt>
                <c:pt idx="80">
                  <c:v>41092</c:v>
                </c:pt>
                <c:pt idx="81">
                  <c:v>41122</c:v>
                </c:pt>
                <c:pt idx="82">
                  <c:v>41156</c:v>
                </c:pt>
                <c:pt idx="83">
                  <c:v>41183</c:v>
                </c:pt>
                <c:pt idx="84">
                  <c:v>41214</c:v>
                </c:pt>
                <c:pt idx="85">
                  <c:v>41246</c:v>
                </c:pt>
                <c:pt idx="86">
                  <c:v>41276</c:v>
                </c:pt>
                <c:pt idx="87">
                  <c:v>41306</c:v>
                </c:pt>
                <c:pt idx="88">
                  <c:v>41334</c:v>
                </c:pt>
                <c:pt idx="89">
                  <c:v>41365</c:v>
                </c:pt>
                <c:pt idx="90">
                  <c:v>41395</c:v>
                </c:pt>
                <c:pt idx="91">
                  <c:v>41428</c:v>
                </c:pt>
                <c:pt idx="92">
                  <c:v>41456</c:v>
                </c:pt>
                <c:pt idx="93">
                  <c:v>41487</c:v>
                </c:pt>
                <c:pt idx="94">
                  <c:v>41520</c:v>
                </c:pt>
                <c:pt idx="95">
                  <c:v>41548</c:v>
                </c:pt>
                <c:pt idx="96">
                  <c:v>41579</c:v>
                </c:pt>
                <c:pt idx="97">
                  <c:v>41610</c:v>
                </c:pt>
                <c:pt idx="98">
                  <c:v>41641</c:v>
                </c:pt>
                <c:pt idx="99">
                  <c:v>41673</c:v>
                </c:pt>
                <c:pt idx="100">
                  <c:v>41701</c:v>
                </c:pt>
                <c:pt idx="101">
                  <c:v>41730</c:v>
                </c:pt>
                <c:pt idx="102">
                  <c:v>41760</c:v>
                </c:pt>
                <c:pt idx="103">
                  <c:v>41792</c:v>
                </c:pt>
                <c:pt idx="104">
                  <c:v>41821</c:v>
                </c:pt>
                <c:pt idx="105">
                  <c:v>41852</c:v>
                </c:pt>
                <c:pt idx="106">
                  <c:v>41884</c:v>
                </c:pt>
                <c:pt idx="107">
                  <c:v>41913</c:v>
                </c:pt>
                <c:pt idx="108">
                  <c:v>41946</c:v>
                </c:pt>
                <c:pt idx="109">
                  <c:v>41974</c:v>
                </c:pt>
                <c:pt idx="110">
                  <c:v>42006</c:v>
                </c:pt>
                <c:pt idx="111">
                  <c:v>42037</c:v>
                </c:pt>
              </c:numCache>
            </c:numRef>
          </c:cat>
          <c:val>
            <c:numRef>
              <c:f>'Pages 377+378'!$K$5:$K$116</c:f>
              <c:numCache>
                <c:formatCode>#,##0.0000</c:formatCode>
                <c:ptCount val="112"/>
                <c:pt idx="0">
                  <c:v>1</c:v>
                </c:pt>
                <c:pt idx="1">
                  <c:v>0.98768373664788855</c:v>
                </c:pt>
                <c:pt idx="2">
                  <c:v>1.0326940808983325</c:v>
                </c:pt>
                <c:pt idx="3">
                  <c:v>1.0217526797848966</c:v>
                </c:pt>
                <c:pt idx="4">
                  <c:v>1.0479080116831805</c:v>
                </c:pt>
                <c:pt idx="5">
                  <c:v>1.040195804940073</c:v>
                </c:pt>
                <c:pt idx="6">
                  <c:v>0.97584212417080252</c:v>
                </c:pt>
                <c:pt idx="7">
                  <c:v>0.97280122083460141</c:v>
                </c:pt>
                <c:pt idx="8">
                  <c:v>0.93669436158373476</c:v>
                </c:pt>
                <c:pt idx="9">
                  <c:v>0.97802327618812568</c:v>
                </c:pt>
                <c:pt idx="10">
                  <c:v>1.0114697374607529</c:v>
                </c:pt>
                <c:pt idx="11">
                  <c:v>1.0599644780154631</c:v>
                </c:pt>
                <c:pt idx="12">
                  <c:v>1.0891025446577967</c:v>
                </c:pt>
                <c:pt idx="13">
                  <c:v>1.0817217528862502</c:v>
                </c:pt>
                <c:pt idx="14">
                  <c:v>1.1035058145101677</c:v>
                </c:pt>
                <c:pt idx="15">
                  <c:v>1.0821068533301028</c:v>
                </c:pt>
                <c:pt idx="16">
                  <c:v>1.084565622880665</c:v>
                </c:pt>
                <c:pt idx="17">
                  <c:v>1.1308972558635233</c:v>
                </c:pt>
                <c:pt idx="18">
                  <c:v>1.1664710717151516</c:v>
                </c:pt>
                <c:pt idx="19">
                  <c:v>1.1658933090833423</c:v>
                </c:pt>
                <c:pt idx="20">
                  <c:v>1.1403829866147699</c:v>
                </c:pt>
                <c:pt idx="21">
                  <c:v>1.1628165407882596</c:v>
                </c:pt>
                <c:pt idx="22">
                  <c:v>1.2099049252992427</c:v>
                </c:pt>
                <c:pt idx="23">
                  <c:v>1.2804973219360214</c:v>
                </c:pt>
                <c:pt idx="24">
                  <c:v>1.191748495883056</c:v>
                </c:pt>
                <c:pt idx="25">
                  <c:v>1.1878610666554961</c:v>
                </c:pt>
                <c:pt idx="26">
                  <c:v>1.0703325996169497</c:v>
                </c:pt>
                <c:pt idx="27">
                  <c:v>1.0173143866446881</c:v>
                </c:pt>
                <c:pt idx="28">
                  <c:v>1.0207271649972225</c:v>
                </c:pt>
                <c:pt idx="29">
                  <c:v>1.0806065757013728</c:v>
                </c:pt>
                <c:pt idx="30">
                  <c:v>1.1298088654317762</c:v>
                </c:pt>
                <c:pt idx="31">
                  <c:v>1.0269434652654297</c:v>
                </c:pt>
                <c:pt idx="32">
                  <c:v>1.0415304310660369</c:v>
                </c:pt>
                <c:pt idx="33">
                  <c:v>1.0603272748260448</c:v>
                </c:pt>
                <c:pt idx="34">
                  <c:v>0.93687794556594017</c:v>
                </c:pt>
                <c:pt idx="35">
                  <c:v>0.7707517381819301</c:v>
                </c:pt>
                <c:pt idx="36">
                  <c:v>0.68772668726504194</c:v>
                </c:pt>
                <c:pt idx="37">
                  <c:v>0.7062951695879367</c:v>
                </c:pt>
                <c:pt idx="38">
                  <c:v>0.66123556476272571</c:v>
                </c:pt>
                <c:pt idx="39">
                  <c:v>0.61708508827583175</c:v>
                </c:pt>
                <c:pt idx="40">
                  <c:v>0.68460060465149741</c:v>
                </c:pt>
                <c:pt idx="41">
                  <c:v>0.76911707892342562</c:v>
                </c:pt>
                <c:pt idx="42">
                  <c:v>0.79465872948732441</c:v>
                </c:pt>
                <c:pt idx="43">
                  <c:v>0.82184859615669725</c:v>
                </c:pt>
                <c:pt idx="44">
                  <c:v>0.88609916516918363</c:v>
                </c:pt>
                <c:pt idx="45">
                  <c:v>0.89978591960614107</c:v>
                </c:pt>
                <c:pt idx="46">
                  <c:v>0.95055573376317692</c:v>
                </c:pt>
                <c:pt idx="47">
                  <c:v>0.91593138984996592</c:v>
                </c:pt>
                <c:pt idx="48">
                  <c:v>0.9604894406023492</c:v>
                </c:pt>
                <c:pt idx="49">
                  <c:v>1.0162708274115424</c:v>
                </c:pt>
                <c:pt idx="50">
                  <c:v>0.96172106693756043</c:v>
                </c:pt>
                <c:pt idx="51">
                  <c:v>1.0024363539512604</c:v>
                </c:pt>
                <c:pt idx="52">
                  <c:v>1.0739602318246799</c:v>
                </c:pt>
                <c:pt idx="53">
                  <c:v>1.1022786712948158</c:v>
                </c:pt>
                <c:pt idx="54">
                  <c:v>1.0108472555963712</c:v>
                </c:pt>
                <c:pt idx="55">
                  <c:v>0.94465291598708967</c:v>
                </c:pt>
                <c:pt idx="56">
                  <c:v>1.0097992132433662</c:v>
                </c:pt>
                <c:pt idx="57">
                  <c:v>0.94679820304553142</c:v>
                </c:pt>
                <c:pt idx="58">
                  <c:v>1.0608199701465411</c:v>
                </c:pt>
                <c:pt idx="59">
                  <c:v>1.1229789375728771</c:v>
                </c:pt>
                <c:pt idx="60">
                  <c:v>1.1188675762843701</c:v>
                </c:pt>
                <c:pt idx="61">
                  <c:v>1.188125346795184</c:v>
                </c:pt>
                <c:pt idx="62">
                  <c:v>1.2092689940752805</c:v>
                </c:pt>
                <c:pt idx="63">
                  <c:v>1.2460789193819801</c:v>
                </c:pt>
                <c:pt idx="64">
                  <c:v>1.2455415048289125</c:v>
                </c:pt>
                <c:pt idx="65">
                  <c:v>1.2869554867446158</c:v>
                </c:pt>
                <c:pt idx="66">
                  <c:v>1.2698291672019937</c:v>
                </c:pt>
                <c:pt idx="67">
                  <c:v>1.2421601083153992</c:v>
                </c:pt>
                <c:pt idx="68">
                  <c:v>1.2344836545651425</c:v>
                </c:pt>
                <c:pt idx="69">
                  <c:v>1.1552475699486155</c:v>
                </c:pt>
                <c:pt idx="70">
                  <c:v>1.0817709552386805</c:v>
                </c:pt>
                <c:pt idx="71">
                  <c:v>1.2022508871482858</c:v>
                </c:pt>
                <c:pt idx="72">
                  <c:v>1.1735563134740175</c:v>
                </c:pt>
                <c:pt idx="73">
                  <c:v>1.1667531723682496</c:v>
                </c:pt>
                <c:pt idx="74">
                  <c:v>1.2602180210606926</c:v>
                </c:pt>
                <c:pt idx="75">
                  <c:v>1.328763535343892</c:v>
                </c:pt>
                <c:pt idx="76">
                  <c:v>1.384603314677298</c:v>
                </c:pt>
                <c:pt idx="77">
                  <c:v>1.3643553956409915</c:v>
                </c:pt>
                <c:pt idx="78">
                  <c:v>1.2662641867062743</c:v>
                </c:pt>
                <c:pt idx="79">
                  <c:v>1.3145036133610155</c:v>
                </c:pt>
                <c:pt idx="80">
                  <c:v>1.3165055525499623</c:v>
                </c:pt>
                <c:pt idx="81">
                  <c:v>1.3735813293724091</c:v>
                </c:pt>
                <c:pt idx="82">
                  <c:v>1.3956476036154561</c:v>
                </c:pt>
                <c:pt idx="83">
                  <c:v>1.3333944906720565</c:v>
                </c:pt>
                <c:pt idx="84">
                  <c:v>1.3481784898144504</c:v>
                </c:pt>
                <c:pt idx="85">
                  <c:v>1.3523301991816992</c:v>
                </c:pt>
                <c:pt idx="86">
                  <c:v>1.4072472395861235</c:v>
                </c:pt>
                <c:pt idx="87">
                  <c:v>1.4153356924993941</c:v>
                </c:pt>
                <c:pt idx="88">
                  <c:v>1.46340498453151</c:v>
                </c:pt>
                <c:pt idx="89">
                  <c:v>1.4908456282372966</c:v>
                </c:pt>
                <c:pt idx="90">
                  <c:v>1.5477780571902482</c:v>
                </c:pt>
                <c:pt idx="91">
                  <c:v>1.5241935728390306</c:v>
                </c:pt>
                <c:pt idx="92">
                  <c:v>1.6241210694599291</c:v>
                </c:pt>
                <c:pt idx="93">
                  <c:v>1.6077740290107629</c:v>
                </c:pt>
                <c:pt idx="94">
                  <c:v>1.68911056948713</c:v>
                </c:pt>
                <c:pt idx="95">
                  <c:v>1.7554974593183379</c:v>
                </c:pt>
                <c:pt idx="96">
                  <c:v>1.8182790205750849</c:v>
                </c:pt>
                <c:pt idx="97">
                  <c:v>1.8705447412070209</c:v>
                </c:pt>
                <c:pt idx="98">
                  <c:v>1.8379805588186033</c:v>
                </c:pt>
                <c:pt idx="99">
                  <c:v>1.9294524345618194</c:v>
                </c:pt>
                <c:pt idx="100">
                  <c:v>1.8805770722044757</c:v>
                </c:pt>
                <c:pt idx="101">
                  <c:v>1.8427638282559831</c:v>
                </c:pt>
                <c:pt idx="102">
                  <c:v>1.9001173345776994</c:v>
                </c:pt>
                <c:pt idx="103">
                  <c:v>1.9742657454704768</c:v>
                </c:pt>
                <c:pt idx="104">
                  <c:v>1.9570632128902317</c:v>
                </c:pt>
                <c:pt idx="105">
                  <c:v>2.0513386105491209</c:v>
                </c:pt>
                <c:pt idx="106">
                  <c:v>2.0124282293825817</c:v>
                </c:pt>
                <c:pt idx="107">
                  <c:v>2.0739424068326255</c:v>
                </c:pt>
                <c:pt idx="108">
                  <c:v>2.1459991086518637</c:v>
                </c:pt>
                <c:pt idx="109">
                  <c:v>2.1211067849278118</c:v>
                </c:pt>
                <c:pt idx="110">
                  <c:v>2.0759577953811532</c:v>
                </c:pt>
                <c:pt idx="111">
                  <c:v>2.094521633353104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7D4-45CE-AC6D-6BE51C315E21}"/>
            </c:ext>
          </c:extLst>
        </c:ser>
        <c:ser>
          <c:idx val="2"/>
          <c:order val="1"/>
          <c:tx>
            <c:strRef>
              <c:f>'Pages 377+378'!$L$4</c:f>
              <c:strCache>
                <c:ptCount val="1"/>
                <c:pt idx="0">
                  <c:v>DJI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'Pages 377+378'!$A$5:$A$116</c:f>
              <c:numCache>
                <c:formatCode>[$-409]d/mmm/yy;@</c:formatCode>
                <c:ptCount val="112"/>
                <c:pt idx="0">
                  <c:v>38657</c:v>
                </c:pt>
                <c:pt idx="1">
                  <c:v>38687</c:v>
                </c:pt>
                <c:pt idx="2">
                  <c:v>38720</c:v>
                </c:pt>
                <c:pt idx="3">
                  <c:v>38749</c:v>
                </c:pt>
                <c:pt idx="4">
                  <c:v>38777</c:v>
                </c:pt>
                <c:pt idx="5">
                  <c:v>38810</c:v>
                </c:pt>
                <c:pt idx="6">
                  <c:v>38838</c:v>
                </c:pt>
                <c:pt idx="7">
                  <c:v>38869</c:v>
                </c:pt>
                <c:pt idx="8">
                  <c:v>38901</c:v>
                </c:pt>
                <c:pt idx="9">
                  <c:v>38930</c:v>
                </c:pt>
                <c:pt idx="10">
                  <c:v>38961</c:v>
                </c:pt>
                <c:pt idx="11">
                  <c:v>38992</c:v>
                </c:pt>
                <c:pt idx="12">
                  <c:v>39022</c:v>
                </c:pt>
                <c:pt idx="13">
                  <c:v>39052</c:v>
                </c:pt>
                <c:pt idx="14">
                  <c:v>39085</c:v>
                </c:pt>
                <c:pt idx="15">
                  <c:v>39114</c:v>
                </c:pt>
                <c:pt idx="16">
                  <c:v>39142</c:v>
                </c:pt>
                <c:pt idx="17">
                  <c:v>39174</c:v>
                </c:pt>
                <c:pt idx="18">
                  <c:v>39203</c:v>
                </c:pt>
                <c:pt idx="19">
                  <c:v>39234</c:v>
                </c:pt>
                <c:pt idx="20">
                  <c:v>39265</c:v>
                </c:pt>
                <c:pt idx="21">
                  <c:v>39295</c:v>
                </c:pt>
                <c:pt idx="22">
                  <c:v>39329</c:v>
                </c:pt>
                <c:pt idx="23">
                  <c:v>39356</c:v>
                </c:pt>
                <c:pt idx="24">
                  <c:v>39387</c:v>
                </c:pt>
                <c:pt idx="25">
                  <c:v>39419</c:v>
                </c:pt>
                <c:pt idx="26">
                  <c:v>39449</c:v>
                </c:pt>
                <c:pt idx="27">
                  <c:v>39479</c:v>
                </c:pt>
                <c:pt idx="28">
                  <c:v>39510</c:v>
                </c:pt>
                <c:pt idx="29">
                  <c:v>39539</c:v>
                </c:pt>
                <c:pt idx="30">
                  <c:v>39569</c:v>
                </c:pt>
                <c:pt idx="31">
                  <c:v>39601</c:v>
                </c:pt>
                <c:pt idx="32">
                  <c:v>39630</c:v>
                </c:pt>
                <c:pt idx="33">
                  <c:v>39661</c:v>
                </c:pt>
                <c:pt idx="34">
                  <c:v>39693</c:v>
                </c:pt>
                <c:pt idx="35">
                  <c:v>39722</c:v>
                </c:pt>
                <c:pt idx="36">
                  <c:v>39755</c:v>
                </c:pt>
                <c:pt idx="37">
                  <c:v>39783</c:v>
                </c:pt>
                <c:pt idx="38">
                  <c:v>39815</c:v>
                </c:pt>
                <c:pt idx="39">
                  <c:v>39846</c:v>
                </c:pt>
                <c:pt idx="40">
                  <c:v>39874</c:v>
                </c:pt>
                <c:pt idx="41">
                  <c:v>39904</c:v>
                </c:pt>
                <c:pt idx="42">
                  <c:v>39934</c:v>
                </c:pt>
                <c:pt idx="43">
                  <c:v>39965</c:v>
                </c:pt>
                <c:pt idx="44">
                  <c:v>39995</c:v>
                </c:pt>
                <c:pt idx="45">
                  <c:v>40028</c:v>
                </c:pt>
                <c:pt idx="46">
                  <c:v>40057</c:v>
                </c:pt>
                <c:pt idx="47">
                  <c:v>40087</c:v>
                </c:pt>
                <c:pt idx="48">
                  <c:v>40119</c:v>
                </c:pt>
                <c:pt idx="49">
                  <c:v>40148</c:v>
                </c:pt>
                <c:pt idx="50">
                  <c:v>40182</c:v>
                </c:pt>
                <c:pt idx="51">
                  <c:v>40210</c:v>
                </c:pt>
                <c:pt idx="52">
                  <c:v>40238</c:v>
                </c:pt>
                <c:pt idx="53">
                  <c:v>40269</c:v>
                </c:pt>
                <c:pt idx="54">
                  <c:v>40301</c:v>
                </c:pt>
                <c:pt idx="55">
                  <c:v>40330</c:v>
                </c:pt>
                <c:pt idx="56">
                  <c:v>40360</c:v>
                </c:pt>
                <c:pt idx="57">
                  <c:v>40392</c:v>
                </c:pt>
                <c:pt idx="58">
                  <c:v>40422</c:v>
                </c:pt>
                <c:pt idx="59">
                  <c:v>40452</c:v>
                </c:pt>
                <c:pt idx="60">
                  <c:v>40483</c:v>
                </c:pt>
                <c:pt idx="61">
                  <c:v>40513</c:v>
                </c:pt>
                <c:pt idx="62">
                  <c:v>40546</c:v>
                </c:pt>
                <c:pt idx="63">
                  <c:v>40575</c:v>
                </c:pt>
                <c:pt idx="64">
                  <c:v>40603</c:v>
                </c:pt>
                <c:pt idx="65">
                  <c:v>40634</c:v>
                </c:pt>
                <c:pt idx="66">
                  <c:v>40665</c:v>
                </c:pt>
                <c:pt idx="67">
                  <c:v>40695</c:v>
                </c:pt>
                <c:pt idx="68">
                  <c:v>40725</c:v>
                </c:pt>
                <c:pt idx="69">
                  <c:v>40756</c:v>
                </c:pt>
                <c:pt idx="70">
                  <c:v>40787</c:v>
                </c:pt>
                <c:pt idx="71">
                  <c:v>40819</c:v>
                </c:pt>
                <c:pt idx="72">
                  <c:v>40848</c:v>
                </c:pt>
                <c:pt idx="73">
                  <c:v>40878</c:v>
                </c:pt>
                <c:pt idx="74">
                  <c:v>40911</c:v>
                </c:pt>
                <c:pt idx="75">
                  <c:v>40940</c:v>
                </c:pt>
                <c:pt idx="76">
                  <c:v>40969</c:v>
                </c:pt>
                <c:pt idx="77">
                  <c:v>41001</c:v>
                </c:pt>
                <c:pt idx="78">
                  <c:v>41030</c:v>
                </c:pt>
                <c:pt idx="79">
                  <c:v>41061</c:v>
                </c:pt>
                <c:pt idx="80">
                  <c:v>41092</c:v>
                </c:pt>
                <c:pt idx="81">
                  <c:v>41122</c:v>
                </c:pt>
                <c:pt idx="82">
                  <c:v>41156</c:v>
                </c:pt>
                <c:pt idx="83">
                  <c:v>41183</c:v>
                </c:pt>
                <c:pt idx="84">
                  <c:v>41214</c:v>
                </c:pt>
                <c:pt idx="85">
                  <c:v>41246</c:v>
                </c:pt>
                <c:pt idx="86">
                  <c:v>41276</c:v>
                </c:pt>
                <c:pt idx="87">
                  <c:v>41306</c:v>
                </c:pt>
                <c:pt idx="88">
                  <c:v>41334</c:v>
                </c:pt>
                <c:pt idx="89">
                  <c:v>41365</c:v>
                </c:pt>
                <c:pt idx="90">
                  <c:v>41395</c:v>
                </c:pt>
                <c:pt idx="91">
                  <c:v>41428</c:v>
                </c:pt>
                <c:pt idx="92">
                  <c:v>41456</c:v>
                </c:pt>
                <c:pt idx="93">
                  <c:v>41487</c:v>
                </c:pt>
                <c:pt idx="94">
                  <c:v>41520</c:v>
                </c:pt>
                <c:pt idx="95">
                  <c:v>41548</c:v>
                </c:pt>
                <c:pt idx="96">
                  <c:v>41579</c:v>
                </c:pt>
                <c:pt idx="97">
                  <c:v>41610</c:v>
                </c:pt>
                <c:pt idx="98">
                  <c:v>41641</c:v>
                </c:pt>
                <c:pt idx="99">
                  <c:v>41673</c:v>
                </c:pt>
                <c:pt idx="100">
                  <c:v>41701</c:v>
                </c:pt>
                <c:pt idx="101">
                  <c:v>41730</c:v>
                </c:pt>
                <c:pt idx="102">
                  <c:v>41760</c:v>
                </c:pt>
                <c:pt idx="103">
                  <c:v>41792</c:v>
                </c:pt>
                <c:pt idx="104">
                  <c:v>41821</c:v>
                </c:pt>
                <c:pt idx="105">
                  <c:v>41852</c:v>
                </c:pt>
                <c:pt idx="106">
                  <c:v>41884</c:v>
                </c:pt>
                <c:pt idx="107">
                  <c:v>41913</c:v>
                </c:pt>
                <c:pt idx="108">
                  <c:v>41946</c:v>
                </c:pt>
                <c:pt idx="109">
                  <c:v>41974</c:v>
                </c:pt>
                <c:pt idx="110">
                  <c:v>42006</c:v>
                </c:pt>
                <c:pt idx="111">
                  <c:v>42037</c:v>
                </c:pt>
              </c:numCache>
            </c:numRef>
          </c:cat>
          <c:val>
            <c:numRef>
              <c:f>'Pages 377+378'!$L$5:$L$116</c:f>
              <c:numCache>
                <c:formatCode>#,##0.0000</c:formatCode>
                <c:ptCount val="112"/>
                <c:pt idx="0">
                  <c:v>1</c:v>
                </c:pt>
                <c:pt idx="1">
                  <c:v>0.99182202645241491</c:v>
                </c:pt>
                <c:pt idx="2">
                  <c:v>1.0054590911555394</c:v>
                </c:pt>
                <c:pt idx="3">
                  <c:v>1.0173553853523456</c:v>
                </c:pt>
                <c:pt idx="4">
                  <c:v>1.0280819764285669</c:v>
                </c:pt>
                <c:pt idx="5">
                  <c:v>1.0519411693613798</c:v>
                </c:pt>
                <c:pt idx="6">
                  <c:v>1.033540977818082</c:v>
                </c:pt>
                <c:pt idx="7">
                  <c:v>1.0318669025424114</c:v>
                </c:pt>
                <c:pt idx="8">
                  <c:v>1.0351484485545526</c:v>
                </c:pt>
                <c:pt idx="9">
                  <c:v>1.0532377553692083</c:v>
                </c:pt>
                <c:pt idx="10">
                  <c:v>1.0808079479304344</c:v>
                </c:pt>
                <c:pt idx="11">
                  <c:v>1.1179785001894875</c:v>
                </c:pt>
                <c:pt idx="12">
                  <c:v>1.1310453997942369</c:v>
                </c:pt>
                <c:pt idx="13">
                  <c:v>1.1533685165188714</c:v>
                </c:pt>
                <c:pt idx="14">
                  <c:v>1.1680401753709029</c:v>
                </c:pt>
                <c:pt idx="15">
                  <c:v>1.1353671424657099</c:v>
                </c:pt>
                <c:pt idx="16">
                  <c:v>1.1432998428450478</c:v>
                </c:pt>
                <c:pt idx="17">
                  <c:v>1.2088716609523711</c:v>
                </c:pt>
                <c:pt idx="18">
                  <c:v>1.2611330229462352</c:v>
                </c:pt>
                <c:pt idx="19">
                  <c:v>1.2408644534032209</c:v>
                </c:pt>
                <c:pt idx="20">
                  <c:v>1.2226678724878102</c:v>
                </c:pt>
                <c:pt idx="21">
                  <c:v>1.236155911709218</c:v>
                </c:pt>
                <c:pt idx="22">
                  <c:v>1.2859334533626616</c:v>
                </c:pt>
                <c:pt idx="23">
                  <c:v>1.2891150472202786</c:v>
                </c:pt>
                <c:pt idx="24">
                  <c:v>1.2374496066958094</c:v>
                </c:pt>
                <c:pt idx="25">
                  <c:v>1.2275568892364215</c:v>
                </c:pt>
                <c:pt idx="26">
                  <c:v>1.1706933555111061</c:v>
                </c:pt>
                <c:pt idx="27">
                  <c:v>1.1351598264444065</c:v>
                </c:pt>
                <c:pt idx="28">
                  <c:v>1.1348359284185066</c:v>
                </c:pt>
                <c:pt idx="29">
                  <c:v>1.1864042171182416</c:v>
                </c:pt>
                <c:pt idx="30">
                  <c:v>1.1695791426003181</c:v>
                </c:pt>
                <c:pt idx="31">
                  <c:v>1.0503559309854076</c:v>
                </c:pt>
                <c:pt idx="32">
                  <c:v>1.0529480184053883</c:v>
                </c:pt>
                <c:pt idx="33">
                  <c:v>1.06830452631796</c:v>
                </c:pt>
                <c:pt idx="34">
                  <c:v>1.0041449730102807</c:v>
                </c:pt>
                <c:pt idx="35">
                  <c:v>0.86295778742896834</c:v>
                </c:pt>
                <c:pt idx="36">
                  <c:v>0.81705961129949245</c:v>
                </c:pt>
                <c:pt idx="37">
                  <c:v>0.81218722347553063</c:v>
                </c:pt>
                <c:pt idx="38">
                  <c:v>0.74041791833048598</c:v>
                </c:pt>
                <c:pt idx="39">
                  <c:v>0.6536197549633328</c:v>
                </c:pt>
                <c:pt idx="40">
                  <c:v>0.7041468975198083</c:v>
                </c:pt>
                <c:pt idx="41">
                  <c:v>0.75589656633777846</c:v>
                </c:pt>
                <c:pt idx="42">
                  <c:v>0.78664003783158543</c:v>
                </c:pt>
                <c:pt idx="43">
                  <c:v>0.78170474993641681</c:v>
                </c:pt>
                <c:pt idx="44">
                  <c:v>0.84876185333976595</c:v>
                </c:pt>
                <c:pt idx="45">
                  <c:v>0.87880755224179918</c:v>
                </c:pt>
                <c:pt idx="46">
                  <c:v>0.89879668755448616</c:v>
                </c:pt>
                <c:pt idx="47">
                  <c:v>0.89883835009484636</c:v>
                </c:pt>
                <c:pt idx="48">
                  <c:v>0.95733520069367617</c:v>
                </c:pt>
                <c:pt idx="49">
                  <c:v>0.96503564120202467</c:v>
                </c:pt>
                <c:pt idx="50">
                  <c:v>0.93165381114167956</c:v>
                </c:pt>
                <c:pt idx="51">
                  <c:v>0.95552321611653779</c:v>
                </c:pt>
                <c:pt idx="52">
                  <c:v>1.0046974245883309</c:v>
                </c:pt>
                <c:pt idx="53">
                  <c:v>1.0187620457907187</c:v>
                </c:pt>
                <c:pt idx="54">
                  <c:v>0.93806697354604129</c:v>
                </c:pt>
                <c:pt idx="55">
                  <c:v>0.90451018025006558</c:v>
                </c:pt>
                <c:pt idx="56">
                  <c:v>0.96854212698976982</c:v>
                </c:pt>
                <c:pt idx="57">
                  <c:v>0.92678512871113428</c:v>
                </c:pt>
                <c:pt idx="58">
                  <c:v>0.99835086672316953</c:v>
                </c:pt>
                <c:pt idx="59">
                  <c:v>1.0289305818530419</c:v>
                </c:pt>
                <c:pt idx="60">
                  <c:v>1.0185222853668723</c:v>
                </c:pt>
                <c:pt idx="61">
                  <c:v>1.0714093026689091</c:v>
                </c:pt>
                <c:pt idx="62">
                  <c:v>1.100506443066521</c:v>
                </c:pt>
                <c:pt idx="63">
                  <c:v>1.131453525188215</c:v>
                </c:pt>
                <c:pt idx="64">
                  <c:v>1.1400961082438033</c:v>
                </c:pt>
                <c:pt idx="65">
                  <c:v>1.1855167513340426</c:v>
                </c:pt>
                <c:pt idx="66">
                  <c:v>1.163237194266777</c:v>
                </c:pt>
                <c:pt idx="67">
                  <c:v>1.1488514762937019</c:v>
                </c:pt>
                <c:pt idx="68">
                  <c:v>1.1237632967219118</c:v>
                </c:pt>
                <c:pt idx="69">
                  <c:v>1.0747427223380324</c:v>
                </c:pt>
                <c:pt idx="70">
                  <c:v>1.0099491997225671</c:v>
                </c:pt>
                <c:pt idx="71">
                  <c:v>1.1063440183195539</c:v>
                </c:pt>
                <c:pt idx="72">
                  <c:v>1.1147348206328433</c:v>
                </c:pt>
                <c:pt idx="73">
                  <c:v>1.1306409788682523</c:v>
                </c:pt>
                <c:pt idx="74">
                  <c:v>1.1690784749132261</c:v>
                </c:pt>
                <c:pt idx="75">
                  <c:v>1.1986142870649272</c:v>
                </c:pt>
                <c:pt idx="76">
                  <c:v>1.2226724820194304</c:v>
                </c:pt>
                <c:pt idx="77">
                  <c:v>1.2228196094587152</c:v>
                </c:pt>
                <c:pt idx="78">
                  <c:v>1.1469183011057695</c:v>
                </c:pt>
                <c:pt idx="79">
                  <c:v>1.1919530493116828</c:v>
                </c:pt>
                <c:pt idx="80">
                  <c:v>1.2038530489019055</c:v>
                </c:pt>
                <c:pt idx="81">
                  <c:v>1.2114563375855196</c:v>
                </c:pt>
                <c:pt idx="82">
                  <c:v>1.2435028119697593</c:v>
                </c:pt>
                <c:pt idx="83">
                  <c:v>1.2119764363778973</c:v>
                </c:pt>
                <c:pt idx="84">
                  <c:v>1.2054170497470316</c:v>
                </c:pt>
                <c:pt idx="85">
                  <c:v>1.2126871325009043</c:v>
                </c:pt>
                <c:pt idx="86">
                  <c:v>1.2826898644974649</c:v>
                </c:pt>
                <c:pt idx="87">
                  <c:v>1.300634754436601</c:v>
                </c:pt>
                <c:pt idx="88">
                  <c:v>1.3491315255601095</c:v>
                </c:pt>
                <c:pt idx="89">
                  <c:v>1.3733091028489988</c:v>
                </c:pt>
                <c:pt idx="90">
                  <c:v>1.3988295382176961</c:v>
                </c:pt>
                <c:pt idx="91">
                  <c:v>1.3797685373253403</c:v>
                </c:pt>
                <c:pt idx="92">
                  <c:v>1.4343629775183713</c:v>
                </c:pt>
                <c:pt idx="93">
                  <c:v>1.3705800093403306</c:v>
                </c:pt>
                <c:pt idx="94">
                  <c:v>1.4001343484591133</c:v>
                </c:pt>
                <c:pt idx="95">
                  <c:v>1.4386393531814909</c:v>
                </c:pt>
                <c:pt idx="96">
                  <c:v>1.4886732841834303</c:v>
                </c:pt>
                <c:pt idx="97">
                  <c:v>1.5340421433827114</c:v>
                </c:pt>
                <c:pt idx="98">
                  <c:v>1.4528075421657942</c:v>
                </c:pt>
                <c:pt idx="99">
                  <c:v>1.510448467244764</c:v>
                </c:pt>
                <c:pt idx="100">
                  <c:v>1.5230296105021104</c:v>
                </c:pt>
                <c:pt idx="101">
                  <c:v>1.5344289405543952</c:v>
                </c:pt>
                <c:pt idx="102">
                  <c:v>1.54704523877805</c:v>
                </c:pt>
                <c:pt idx="103">
                  <c:v>1.5571721132254361</c:v>
                </c:pt>
                <c:pt idx="104">
                  <c:v>1.5328058357229262</c:v>
                </c:pt>
                <c:pt idx="105">
                  <c:v>1.5823296995170615</c:v>
                </c:pt>
                <c:pt idx="106">
                  <c:v>1.5771890834090454</c:v>
                </c:pt>
                <c:pt idx="107">
                  <c:v>1.6093585557550631</c:v>
                </c:pt>
                <c:pt idx="108">
                  <c:v>1.6498662330766556</c:v>
                </c:pt>
                <c:pt idx="109">
                  <c:v>1.6493877968246382</c:v>
                </c:pt>
                <c:pt idx="110">
                  <c:v>1.5884837620091614</c:v>
                </c:pt>
                <c:pt idx="111">
                  <c:v>1.6066303654591758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7D4-45CE-AC6D-6BE51C315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684544"/>
        <c:axId val="228686080"/>
      </c:lineChart>
      <c:dateAx>
        <c:axId val="228684544"/>
        <c:scaling>
          <c:orientation val="minMax"/>
        </c:scaling>
        <c:delete val="0"/>
        <c:axPos val="b"/>
        <c:numFmt formatCode="[$-409]d/mmm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686080"/>
        <c:crosses val="autoZero"/>
        <c:auto val="1"/>
        <c:lblOffset val="100"/>
        <c:baseTimeUnit val="days"/>
      </c:dateAx>
      <c:valAx>
        <c:axId val="22868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684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IXIC vs S&amp;P500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48362707786526682"/>
                  <c:y val="1.810185185185185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'Page 379'!$F$14:$F$124</c:f>
              <c:numCache>
                <c:formatCode>General</c:formatCode>
                <c:ptCount val="111"/>
                <c:pt idx="0">
                  <c:v>2.2698852781766199E-4</c:v>
                </c:pt>
                <c:pt idx="1">
                  <c:v>2.645317637536504E-2</c:v>
                </c:pt>
                <c:pt idx="2">
                  <c:v>2.5432824867106518E-3</c:v>
                </c:pt>
                <c:pt idx="3">
                  <c:v>1.2397741609705415E-2</c:v>
                </c:pt>
                <c:pt idx="4">
                  <c:v>1.3334553191839849E-2</c:v>
                </c:pt>
                <c:pt idx="5">
                  <c:v>-2.8966374063114753E-2</c:v>
                </c:pt>
                <c:pt idx="6">
                  <c:v>1.274859817471885E-3</c:v>
                </c:pt>
                <c:pt idx="7">
                  <c:v>6.0688465165292804E-3</c:v>
                </c:pt>
                <c:pt idx="8">
                  <c:v>2.3619425755035284E-2</c:v>
                </c:pt>
                <c:pt idx="9">
                  <c:v>2.5623442803450747E-2</c:v>
                </c:pt>
                <c:pt idx="10">
                  <c:v>3.2509751043431123E-2</c:v>
                </c:pt>
                <c:pt idx="11">
                  <c:v>1.8812892957577709E-2</c:v>
                </c:pt>
                <c:pt idx="12">
                  <c:v>1.4012703909658253E-2</c:v>
                </c:pt>
                <c:pt idx="13">
                  <c:v>1.4932168167682391E-2</c:v>
                </c:pt>
                <c:pt idx="14">
                  <c:v>-1.9692113277610446E-2</c:v>
                </c:pt>
                <c:pt idx="15">
                  <c:v>1.1120408606429377E-2</c:v>
                </c:pt>
                <c:pt idx="16">
                  <c:v>4.4179483220090132E-2</c:v>
                </c:pt>
                <c:pt idx="17">
                  <c:v>3.4770526702371463E-2</c:v>
                </c:pt>
                <c:pt idx="18">
                  <c:v>-1.6744231651358077E-2</c:v>
                </c:pt>
                <c:pt idx="19">
                  <c:v>-3.0918158532701634E-2</c:v>
                </c:pt>
                <c:pt idx="20">
                  <c:v>1.4983376747712773E-2</c:v>
                </c:pt>
                <c:pt idx="21">
                  <c:v>3.7260269445434258E-2</c:v>
                </c:pt>
                <c:pt idx="22">
                  <c:v>1.5788455751178265E-2</c:v>
                </c:pt>
                <c:pt idx="23">
                  <c:v>-4.1867911110849754E-2</c:v>
                </c:pt>
                <c:pt idx="24">
                  <c:v>-6.908182376423988E-3</c:v>
                </c:pt>
                <c:pt idx="25">
                  <c:v>-6.0155361375297534E-2</c:v>
                </c:pt>
                <c:pt idx="26">
                  <c:v>-3.2514594607233938E-2</c:v>
                </c:pt>
                <c:pt idx="27">
                  <c:v>-4.4602442636098028E-3</c:v>
                </c:pt>
                <c:pt idx="28">
                  <c:v>4.8624272297366211E-2</c:v>
                </c:pt>
                <c:pt idx="29">
                  <c:v>1.2845567775850109E-2</c:v>
                </c:pt>
                <c:pt idx="30">
                  <c:v>-8.4510357205900499E-2</c:v>
                </c:pt>
                <c:pt idx="31">
                  <c:v>-8.3171360916481918E-3</c:v>
                </c:pt>
                <c:pt idx="32">
                  <c:v>1.4463103944321043E-2</c:v>
                </c:pt>
                <c:pt idx="33">
                  <c:v>-8.89585647099701E-2</c:v>
                </c:pt>
                <c:pt idx="34">
                  <c:v>-0.16792413437761577</c:v>
                </c:pt>
                <c:pt idx="35">
                  <c:v>-7.1748362214073214E-2</c:v>
                </c:pt>
                <c:pt idx="36">
                  <c:v>1.0718248135359376E-2</c:v>
                </c:pt>
                <c:pt idx="37">
                  <c:v>-8.4125686359877827E-2</c:v>
                </c:pt>
                <c:pt idx="38">
                  <c:v>-0.10657022779857617</c:v>
                </c:pt>
                <c:pt idx="39">
                  <c:v>8.7775197569199159E-2</c:v>
                </c:pt>
                <c:pt idx="40">
                  <c:v>9.5588105798721124E-2</c:v>
                </c:pt>
                <c:pt idx="41">
                  <c:v>5.6177138289100315E-2</c:v>
                </c:pt>
                <c:pt idx="42">
                  <c:v>2.2113718962675222E-3</c:v>
                </c:pt>
                <c:pt idx="43">
                  <c:v>7.5779000540365571E-2</c:v>
                </c:pt>
                <c:pt idx="44">
                  <c:v>3.5988461302399744E-2</c:v>
                </c:pt>
                <c:pt idx="45">
                  <c:v>3.7259351065443314E-2</c:v>
                </c:pt>
                <c:pt idx="46">
                  <c:v>-1.8676198464794402E-2</c:v>
                </c:pt>
                <c:pt idx="47">
                  <c:v>5.981379973536316E-2</c:v>
                </c:pt>
                <c:pt idx="48">
                  <c:v>1.9463051275184995E-2</c:v>
                </c:pt>
                <c:pt idx="49">
                  <c:v>-3.6037753066981537E-2</c:v>
                </c:pt>
                <c:pt idx="50">
                  <c:v>3.0918415520757803E-2</c:v>
                </c:pt>
                <c:pt idx="51">
                  <c:v>6.0160399834125355E-2</c:v>
                </c:pt>
                <c:pt idx="52">
                  <c:v>1.5780161317405561E-2</c:v>
                </c:pt>
                <c:pt idx="53">
                  <c:v>-7.9959778694224992E-2</c:v>
                </c:pt>
                <c:pt idx="54">
                  <c:v>-5.2497592681752581E-2</c:v>
                </c:pt>
                <c:pt idx="55">
                  <c:v>6.9961029144702591E-2</c:v>
                </c:pt>
                <c:pt idx="56">
                  <c:v>-4.5297970928770415E-2</c:v>
                </c:pt>
                <c:pt idx="57">
                  <c:v>8.9142730390614044E-2</c:v>
                </c:pt>
                <c:pt idx="58">
                  <c:v>3.78832160203737E-2</c:v>
                </c:pt>
                <c:pt idx="59">
                  <c:v>0</c:v>
                </c:pt>
                <c:pt idx="60">
                  <c:v>6.6706132247099648E-2</c:v>
                </c:pt>
                <c:pt idx="61">
                  <c:v>2.3571023462168439E-2</c:v>
                </c:pt>
                <c:pt idx="62">
                  <c:v>3.4162743791741779E-2</c:v>
                </c:pt>
                <c:pt idx="63">
                  <c:v>2.9513094176891741E-4</c:v>
                </c:pt>
                <c:pt idx="64">
                  <c:v>2.9479150174493762E-2</c:v>
                </c:pt>
                <c:pt idx="65">
                  <c:v>-1.145400571521904E-2</c:v>
                </c:pt>
                <c:pt idx="66">
                  <c:v>-1.6735338991567428E-2</c:v>
                </c:pt>
                <c:pt idx="67">
                  <c:v>-2.0468475872972292E-2</c:v>
                </c:pt>
                <c:pt idx="68">
                  <c:v>-5.4464679417623674E-2</c:v>
                </c:pt>
                <c:pt idx="69">
                  <c:v>-7.0583333357219225E-2</c:v>
                </c:pt>
                <c:pt idx="70">
                  <c:v>0.10913799303308691</c:v>
                </c:pt>
                <c:pt idx="71">
                  <c:v>-2.3366549714973761E-3</c:v>
                </c:pt>
                <c:pt idx="72">
                  <c:v>1.0224500898538658E-2</c:v>
                </c:pt>
                <c:pt idx="73">
                  <c:v>4.4645942755155765E-2</c:v>
                </c:pt>
                <c:pt idx="74">
                  <c:v>4.306851304318049E-2</c:v>
                </c:pt>
                <c:pt idx="75">
                  <c:v>3.2827757699087856E-2</c:v>
                </c:pt>
                <c:pt idx="76">
                  <c:v>-6.3953730661525654E-3</c:v>
                </c:pt>
                <c:pt idx="77">
                  <c:v>-6.0178324299625885E-2</c:v>
                </c:pt>
                <c:pt idx="78">
                  <c:v>4.1126114454829166E-2</c:v>
                </c:pt>
                <c:pt idx="79">
                  <c:v>1.3699749249488358E-2</c:v>
                </c:pt>
                <c:pt idx="80">
                  <c:v>2.2393225038305653E-2</c:v>
                </c:pt>
                <c:pt idx="81">
                  <c:v>2.5764737576841279E-2</c:v>
                </c:pt>
                <c:pt idx="82">
                  <c:v>-1.8595241585160127E-2</c:v>
                </c:pt>
                <c:pt idx="83">
                  <c:v>5.5998887014669929E-3</c:v>
                </c:pt>
                <c:pt idx="84">
                  <c:v>8.958281178965688E-3</c:v>
                </c:pt>
                <c:pt idx="85">
                  <c:v>5.1762231098371636E-2</c:v>
                </c:pt>
                <c:pt idx="86">
                  <c:v>1.3389336059841161E-2</c:v>
                </c:pt>
                <c:pt idx="87">
                  <c:v>3.7348199331933118E-2</c:v>
                </c:pt>
                <c:pt idx="88">
                  <c:v>1.9085751307299059E-2</c:v>
                </c:pt>
                <c:pt idx="89">
                  <c:v>2.3274843045835603E-2</c:v>
                </c:pt>
                <c:pt idx="90">
                  <c:v>-1.3493331012184417E-2</c:v>
                </c:pt>
                <c:pt idx="91">
                  <c:v>5.0722762048361014E-2</c:v>
                </c:pt>
                <c:pt idx="92">
                  <c:v>-2.9118800571397041E-2</c:v>
                </c:pt>
                <c:pt idx="93">
                  <c:v>3.1181069624593105E-2</c:v>
                </c:pt>
                <c:pt idx="94">
                  <c:v>4.5865025429657758E-2</c:v>
                </c:pt>
                <c:pt idx="95">
                  <c:v>3.02842302762103E-2</c:v>
                </c:pt>
                <c:pt idx="96">
                  <c:v>2.5166460566766524E-2</c:v>
                </c:pt>
                <c:pt idx="97">
                  <c:v>-3.4691307334441257E-2</c:v>
                </c:pt>
                <c:pt idx="98">
                  <c:v>4.5606580722744816E-2</c:v>
                </c:pt>
                <c:pt idx="99">
                  <c:v>8.2253999068331307E-3</c:v>
                </c:pt>
                <c:pt idx="100">
                  <c:v>7.2408967843258232E-3</c:v>
                </c:pt>
                <c:pt idx="101">
                  <c:v>2.3349396189455307E-2</c:v>
                </c:pt>
                <c:pt idx="102">
                  <c:v>2.0526959556113056E-2</c:v>
                </c:pt>
                <c:pt idx="103">
                  <c:v>-1.3880397245604192E-2</c:v>
                </c:pt>
                <c:pt idx="104">
                  <c:v>3.987204751798834E-2</c:v>
                </c:pt>
                <c:pt idx="105">
                  <c:v>-1.418176685951289E-2</c:v>
                </c:pt>
                <c:pt idx="106">
                  <c:v>2.42320319689735E-2</c:v>
                </c:pt>
                <c:pt idx="107">
                  <c:v>2.682407033182499E-2</c:v>
                </c:pt>
                <c:pt idx="108">
                  <c:v>-2.5359720603388425E-3</c:v>
                </c:pt>
                <c:pt idx="109">
                  <c:v>-3.0122737295535607E-2</c:v>
                </c:pt>
                <c:pt idx="110">
                  <c:v>1.2977113355859382E-2</c:v>
                </c:pt>
              </c:numCache>
            </c:numRef>
          </c:xVal>
          <c:yVal>
            <c:numRef>
              <c:f>'Page 379'!$G$14:$G$124</c:f>
              <c:numCache>
                <c:formatCode>General</c:formatCode>
                <c:ptCount val="111"/>
                <c:pt idx="0">
                  <c:v>-1.2316263352111445E-2</c:v>
                </c:pt>
                <c:pt idx="1">
                  <c:v>4.5571616277903848E-2</c:v>
                </c:pt>
                <c:pt idx="2">
                  <c:v>-1.0595007094374109E-2</c:v>
                </c:pt>
                <c:pt idx="3">
                  <c:v>2.5598496011569383E-2</c:v>
                </c:pt>
                <c:pt idx="4">
                  <c:v>-7.3596218915435996E-3</c:v>
                </c:pt>
                <c:pt idx="5">
                  <c:v>-6.186689127531908E-2</c:v>
                </c:pt>
                <c:pt idx="6">
                  <c:v>-3.1161837154601857E-3</c:v>
                </c:pt>
                <c:pt idx="7">
                  <c:v>-3.7116379459196436E-2</c:v>
                </c:pt>
                <c:pt idx="8">
                  <c:v>4.4122091793648899E-2</c:v>
                </c:pt>
                <c:pt idx="9">
                  <c:v>3.4198021751574048E-2</c:v>
                </c:pt>
                <c:pt idx="10">
                  <c:v>4.7944825988026185E-2</c:v>
                </c:pt>
                <c:pt idx="11">
                  <c:v>2.74896633299333E-2</c:v>
                </c:pt>
                <c:pt idx="12">
                  <c:v>-6.7769484221209542E-3</c:v>
                </c:pt>
                <c:pt idx="13">
                  <c:v>2.0138322600792069E-2</c:v>
                </c:pt>
                <c:pt idx="14">
                  <c:v>-1.9391797395796884E-2</c:v>
                </c:pt>
                <c:pt idx="15">
                  <c:v>2.272205875968325E-3</c:v>
                </c:pt>
                <c:pt idx="16">
                  <c:v>4.2719068358260337E-2</c:v>
                </c:pt>
                <c:pt idx="17">
                  <c:v>3.145627568480136E-2</c:v>
                </c:pt>
                <c:pt idx="18">
                  <c:v>-4.9530815278575613E-4</c:v>
                </c:pt>
                <c:pt idx="19">
                  <c:v>-2.1880494784406346E-2</c:v>
                </c:pt>
                <c:pt idx="20">
                  <c:v>1.9671947439415804E-2</c:v>
                </c:pt>
                <c:pt idx="21">
                  <c:v>4.0495110672456036E-2</c:v>
                </c:pt>
                <c:pt idx="22">
                  <c:v>5.8345408106607488E-2</c:v>
                </c:pt>
                <c:pt idx="23">
                  <c:v>-6.9308091889472623E-2</c:v>
                </c:pt>
                <c:pt idx="24">
                  <c:v>-3.2619543813053875E-3</c:v>
                </c:pt>
                <c:pt idx="25">
                  <c:v>-9.894125696825451E-2</c:v>
                </c:pt>
                <c:pt idx="26">
                  <c:v>-4.9534334459434115E-2</c:v>
                </c:pt>
                <c:pt idx="27">
                  <c:v>3.3546938855257835E-3</c:v>
                </c:pt>
                <c:pt idx="28">
                  <c:v>5.8663483012439732E-2</c:v>
                </c:pt>
                <c:pt idx="29">
                  <c:v>4.5532102836287613E-2</c:v>
                </c:pt>
                <c:pt idx="30">
                  <c:v>-9.104672773746969E-2</c:v>
                </c:pt>
                <c:pt idx="31">
                  <c:v>1.4204253976957792E-2</c:v>
                </c:pt>
                <c:pt idx="32">
                  <c:v>1.8047330350942081E-2</c:v>
                </c:pt>
                <c:pt idx="33">
                  <c:v>-0.11642568496633032</c:v>
                </c:pt>
                <c:pt idx="34">
                  <c:v>-0.17731894338024801</c:v>
                </c:pt>
                <c:pt idx="35">
                  <c:v>-0.10771957662103993</c:v>
                </c:pt>
                <c:pt idx="36">
                  <c:v>2.6999798999713276E-2</c:v>
                </c:pt>
                <c:pt idx="37">
                  <c:v>-6.3797130102842714E-2</c:v>
                </c:pt>
                <c:pt idx="38">
                  <c:v>-6.6769664004289742E-2</c:v>
                </c:pt>
                <c:pt idx="39">
                  <c:v>0.10941038384885871</c:v>
                </c:pt>
                <c:pt idx="40">
                  <c:v>0.12345369504158143</c:v>
                </c:pt>
                <c:pt idx="41">
                  <c:v>3.3209053944882827E-2</c:v>
                </c:pt>
                <c:pt idx="42">
                  <c:v>3.4215777994302643E-2</c:v>
                </c:pt>
                <c:pt idx="43">
                  <c:v>7.8178108854779937E-2</c:v>
                </c:pt>
                <c:pt idx="44">
                  <c:v>1.5446075309577978E-2</c:v>
                </c:pt>
                <c:pt idx="45">
                  <c:v>5.6424326109991929E-2</c:v>
                </c:pt>
                <c:pt idx="46">
                  <c:v>-3.6425369584733192E-2</c:v>
                </c:pt>
                <c:pt idx="47">
                  <c:v>4.8647804023489227E-2</c:v>
                </c:pt>
                <c:pt idx="48">
                  <c:v>5.8076002141378202E-2</c:v>
                </c:pt>
                <c:pt idx="49">
                  <c:v>-5.367640101696225E-2</c:v>
                </c:pt>
                <c:pt idx="50">
                  <c:v>4.2335858507655422E-2</c:v>
                </c:pt>
                <c:pt idx="51">
                  <c:v>7.1350043912011829E-2</c:v>
                </c:pt>
                <c:pt idx="52">
                  <c:v>2.6368238442146419E-2</c:v>
                </c:pt>
                <c:pt idx="53">
                  <c:v>-8.2947641172302355E-2</c:v>
                </c:pt>
                <c:pt idx="54">
                  <c:v>-6.5484017731470945E-2</c:v>
                </c:pt>
                <c:pt idx="55">
                  <c:v>6.8963209824217442E-2</c:v>
                </c:pt>
                <c:pt idx="56">
                  <c:v>-6.2389640803425017E-2</c:v>
                </c:pt>
                <c:pt idx="57">
                  <c:v>0.12042879542255136</c:v>
                </c:pt>
                <c:pt idx="58">
                  <c:v>5.8595208589210079E-2</c:v>
                </c:pt>
                <c:pt idx="59">
                  <c:v>-3.6611205704295546E-3</c:v>
                </c:pt>
                <c:pt idx="60">
                  <c:v>6.1899881611379826E-2</c:v>
                </c:pt>
                <c:pt idx="61">
                  <c:v>1.7795805246583418E-2</c:v>
                </c:pt>
                <c:pt idx="62">
                  <c:v>3.0439815696132966E-2</c:v>
                </c:pt>
                <c:pt idx="63">
                  <c:v>-4.3128452356311353E-4</c:v>
                </c:pt>
                <c:pt idx="64">
                  <c:v>3.3249780721993583E-2</c:v>
                </c:pt>
                <c:pt idx="65">
                  <c:v>-1.3307623860358664E-2</c:v>
                </c:pt>
                <c:pt idx="66">
                  <c:v>-2.1789591546051645E-2</c:v>
                </c:pt>
                <c:pt idx="67">
                  <c:v>-6.1799229413891377E-3</c:v>
                </c:pt>
                <c:pt idx="68">
                  <c:v>-6.4185608552620788E-2</c:v>
                </c:pt>
                <c:pt idx="69">
                  <c:v>-6.3602483676467036E-2</c:v>
                </c:pt>
                <c:pt idx="70">
                  <c:v>0.11137286624877318</c:v>
                </c:pt>
                <c:pt idx="71">
                  <c:v>-2.3867375754100029E-2</c:v>
                </c:pt>
                <c:pt idx="72">
                  <c:v>-5.7970299572832618E-3</c:v>
                </c:pt>
                <c:pt idx="73">
                  <c:v>8.0106787713060346E-2</c:v>
                </c:pt>
                <c:pt idx="74">
                  <c:v>5.4391790259836537E-2</c:v>
                </c:pt>
                <c:pt idx="75">
                  <c:v>4.2023864930154309E-2</c:v>
                </c:pt>
                <c:pt idx="76">
                  <c:v>-1.4623624558507964E-2</c:v>
                </c:pt>
                <c:pt idx="77">
                  <c:v>-7.189564335517773E-2</c:v>
                </c:pt>
                <c:pt idx="78">
                  <c:v>3.8095862744265574E-2</c:v>
                </c:pt>
                <c:pt idx="79">
                  <c:v>1.522962104172576E-3</c:v>
                </c:pt>
                <c:pt idx="80">
                  <c:v>4.3353996275895534E-2</c:v>
                </c:pt>
                <c:pt idx="81">
                  <c:v>1.6064774448506292E-2</c:v>
                </c:pt>
                <c:pt idx="82">
                  <c:v>-4.4605180263364241E-2</c:v>
                </c:pt>
                <c:pt idx="83">
                  <c:v>1.1087490795722799E-2</c:v>
                </c:pt>
                <c:pt idx="84">
                  <c:v>3.0794953328621144E-3</c:v>
                </c:pt>
                <c:pt idx="85">
                  <c:v>4.0609194734876786E-2</c:v>
                </c:pt>
                <c:pt idx="86">
                  <c:v>5.7477127584555365E-3</c:v>
                </c:pt>
                <c:pt idx="87">
                  <c:v>3.3963173745183095E-2</c:v>
                </c:pt>
                <c:pt idx="88">
                  <c:v>1.8751230176089262E-2</c:v>
                </c:pt>
                <c:pt idx="89">
                  <c:v>3.8188010800464856E-2</c:v>
                </c:pt>
                <c:pt idx="90">
                  <c:v>-1.5237639687198823E-2</c:v>
                </c:pt>
                <c:pt idx="91">
                  <c:v>6.5560896202159658E-2</c:v>
                </c:pt>
                <c:pt idx="92">
                  <c:v>-1.0065161247247434E-2</c:v>
                </c:pt>
                <c:pt idx="93">
                  <c:v>5.0589534977382389E-2</c:v>
                </c:pt>
                <c:pt idx="94">
                  <c:v>3.9302868048102457E-2</c:v>
                </c:pt>
                <c:pt idx="95">
                  <c:v>3.5762832309153669E-2</c:v>
                </c:pt>
                <c:pt idx="96">
                  <c:v>2.8744609622897821E-2</c:v>
                </c:pt>
                <c:pt idx="97">
                  <c:v>-1.7408929960907815E-2</c:v>
                </c:pt>
                <c:pt idx="98">
                  <c:v>4.9767596998964603E-2</c:v>
                </c:pt>
                <c:pt idx="99">
                  <c:v>-2.5331208731477872E-2</c:v>
                </c:pt>
                <c:pt idx="100">
                  <c:v>-2.0107255643698085E-2</c:v>
                </c:pt>
                <c:pt idx="101">
                  <c:v>3.1123633664980499E-2</c:v>
                </c:pt>
                <c:pt idx="102">
                  <c:v>3.9023069545995659E-2</c:v>
                </c:pt>
                <c:pt idx="103">
                  <c:v>-8.7133824915478497E-3</c:v>
                </c:pt>
                <c:pt idx="104">
                  <c:v>4.8171871525632293E-2</c:v>
                </c:pt>
                <c:pt idx="105">
                  <c:v>-1.8968287812865525E-2</c:v>
                </c:pt>
                <c:pt idx="106">
                  <c:v>3.0567141005031884E-2</c:v>
                </c:pt>
                <c:pt idx="107">
                  <c:v>3.4743829713808072E-2</c:v>
                </c:pt>
                <c:pt idx="108">
                  <c:v>-1.1599410094671248E-2</c:v>
                </c:pt>
                <c:pt idx="109">
                  <c:v>-2.1285580654155978E-2</c:v>
                </c:pt>
                <c:pt idx="110">
                  <c:v>8.9423002785768979E-3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812-4709-9FB3-93DEC5FFB9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751616"/>
        <c:axId val="228769792"/>
      </c:scatterChart>
      <c:valAx>
        <c:axId val="228751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769792"/>
        <c:crosses val="autoZero"/>
        <c:crossBetween val="midCat"/>
      </c:valAx>
      <c:valAx>
        <c:axId val="228769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87516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DJI vs S&amp;P500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50786329833770782"/>
                  <c:y val="-8.6712598425196848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'Page 379'!$F$14:$F$124</c:f>
              <c:numCache>
                <c:formatCode>General</c:formatCode>
                <c:ptCount val="111"/>
                <c:pt idx="0">
                  <c:v>2.2698852781766199E-4</c:v>
                </c:pt>
                <c:pt idx="1">
                  <c:v>2.645317637536504E-2</c:v>
                </c:pt>
                <c:pt idx="2">
                  <c:v>2.5432824867106518E-3</c:v>
                </c:pt>
                <c:pt idx="3">
                  <c:v>1.2397741609705415E-2</c:v>
                </c:pt>
                <c:pt idx="4">
                  <c:v>1.3334553191839849E-2</c:v>
                </c:pt>
                <c:pt idx="5">
                  <c:v>-2.8966374063114753E-2</c:v>
                </c:pt>
                <c:pt idx="6">
                  <c:v>1.274859817471885E-3</c:v>
                </c:pt>
                <c:pt idx="7">
                  <c:v>6.0688465165292804E-3</c:v>
                </c:pt>
                <c:pt idx="8">
                  <c:v>2.3619425755035284E-2</c:v>
                </c:pt>
                <c:pt idx="9">
                  <c:v>2.5623442803450747E-2</c:v>
                </c:pt>
                <c:pt idx="10">
                  <c:v>3.2509751043431123E-2</c:v>
                </c:pt>
                <c:pt idx="11">
                  <c:v>1.8812892957577709E-2</c:v>
                </c:pt>
                <c:pt idx="12">
                  <c:v>1.4012703909658253E-2</c:v>
                </c:pt>
                <c:pt idx="13">
                  <c:v>1.4932168167682391E-2</c:v>
                </c:pt>
                <c:pt idx="14">
                  <c:v>-1.9692113277610446E-2</c:v>
                </c:pt>
                <c:pt idx="15">
                  <c:v>1.1120408606429377E-2</c:v>
                </c:pt>
                <c:pt idx="16">
                  <c:v>4.4179483220090132E-2</c:v>
                </c:pt>
                <c:pt idx="17">
                  <c:v>3.4770526702371463E-2</c:v>
                </c:pt>
                <c:pt idx="18">
                  <c:v>-1.6744231651358077E-2</c:v>
                </c:pt>
                <c:pt idx="19">
                  <c:v>-3.0918158532701634E-2</c:v>
                </c:pt>
                <c:pt idx="20">
                  <c:v>1.4983376747712773E-2</c:v>
                </c:pt>
                <c:pt idx="21">
                  <c:v>3.7260269445434258E-2</c:v>
                </c:pt>
                <c:pt idx="22">
                  <c:v>1.5788455751178265E-2</c:v>
                </c:pt>
                <c:pt idx="23">
                  <c:v>-4.1867911110849754E-2</c:v>
                </c:pt>
                <c:pt idx="24">
                  <c:v>-6.908182376423988E-3</c:v>
                </c:pt>
                <c:pt idx="25">
                  <c:v>-6.0155361375297534E-2</c:v>
                </c:pt>
                <c:pt idx="26">
                  <c:v>-3.2514594607233938E-2</c:v>
                </c:pt>
                <c:pt idx="27">
                  <c:v>-4.4602442636098028E-3</c:v>
                </c:pt>
                <c:pt idx="28">
                  <c:v>4.8624272297366211E-2</c:v>
                </c:pt>
                <c:pt idx="29">
                  <c:v>1.2845567775850109E-2</c:v>
                </c:pt>
                <c:pt idx="30">
                  <c:v>-8.4510357205900499E-2</c:v>
                </c:pt>
                <c:pt idx="31">
                  <c:v>-8.3171360916481918E-3</c:v>
                </c:pt>
                <c:pt idx="32">
                  <c:v>1.4463103944321043E-2</c:v>
                </c:pt>
                <c:pt idx="33">
                  <c:v>-8.89585647099701E-2</c:v>
                </c:pt>
                <c:pt idx="34">
                  <c:v>-0.16792413437761577</c:v>
                </c:pt>
                <c:pt idx="35">
                  <c:v>-7.1748362214073214E-2</c:v>
                </c:pt>
                <c:pt idx="36">
                  <c:v>1.0718248135359376E-2</c:v>
                </c:pt>
                <c:pt idx="37">
                  <c:v>-8.4125686359877827E-2</c:v>
                </c:pt>
                <c:pt idx="38">
                  <c:v>-0.10657022779857617</c:v>
                </c:pt>
                <c:pt idx="39">
                  <c:v>8.7775197569199159E-2</c:v>
                </c:pt>
                <c:pt idx="40">
                  <c:v>9.5588105798721124E-2</c:v>
                </c:pt>
                <c:pt idx="41">
                  <c:v>5.6177138289100315E-2</c:v>
                </c:pt>
                <c:pt idx="42">
                  <c:v>2.2113718962675222E-3</c:v>
                </c:pt>
                <c:pt idx="43">
                  <c:v>7.5779000540365571E-2</c:v>
                </c:pt>
                <c:pt idx="44">
                  <c:v>3.5988461302399744E-2</c:v>
                </c:pt>
                <c:pt idx="45">
                  <c:v>3.7259351065443314E-2</c:v>
                </c:pt>
                <c:pt idx="46">
                  <c:v>-1.8676198464794402E-2</c:v>
                </c:pt>
                <c:pt idx="47">
                  <c:v>5.981379973536316E-2</c:v>
                </c:pt>
                <c:pt idx="48">
                  <c:v>1.9463051275184995E-2</c:v>
                </c:pt>
                <c:pt idx="49">
                  <c:v>-3.6037753066981537E-2</c:v>
                </c:pt>
                <c:pt idx="50">
                  <c:v>3.0918415520757803E-2</c:v>
                </c:pt>
                <c:pt idx="51">
                  <c:v>6.0160399834125355E-2</c:v>
                </c:pt>
                <c:pt idx="52">
                  <c:v>1.5780161317405561E-2</c:v>
                </c:pt>
                <c:pt idx="53">
                  <c:v>-7.9959778694224992E-2</c:v>
                </c:pt>
                <c:pt idx="54">
                  <c:v>-5.2497592681752581E-2</c:v>
                </c:pt>
                <c:pt idx="55">
                  <c:v>6.9961029144702591E-2</c:v>
                </c:pt>
                <c:pt idx="56">
                  <c:v>-4.5297970928770415E-2</c:v>
                </c:pt>
                <c:pt idx="57">
                  <c:v>8.9142730390614044E-2</c:v>
                </c:pt>
                <c:pt idx="58">
                  <c:v>3.78832160203737E-2</c:v>
                </c:pt>
                <c:pt idx="59">
                  <c:v>0</c:v>
                </c:pt>
                <c:pt idx="60">
                  <c:v>6.6706132247099648E-2</c:v>
                </c:pt>
                <c:pt idx="61">
                  <c:v>2.3571023462168439E-2</c:v>
                </c:pt>
                <c:pt idx="62">
                  <c:v>3.4162743791741779E-2</c:v>
                </c:pt>
                <c:pt idx="63">
                  <c:v>2.9513094176891741E-4</c:v>
                </c:pt>
                <c:pt idx="64">
                  <c:v>2.9479150174493762E-2</c:v>
                </c:pt>
                <c:pt idx="65">
                  <c:v>-1.145400571521904E-2</c:v>
                </c:pt>
                <c:pt idx="66">
                  <c:v>-1.6735338991567428E-2</c:v>
                </c:pt>
                <c:pt idx="67">
                  <c:v>-2.0468475872972292E-2</c:v>
                </c:pt>
                <c:pt idx="68">
                  <c:v>-5.4464679417623674E-2</c:v>
                </c:pt>
                <c:pt idx="69">
                  <c:v>-7.0583333357219225E-2</c:v>
                </c:pt>
                <c:pt idx="70">
                  <c:v>0.10913799303308691</c:v>
                </c:pt>
                <c:pt idx="71">
                  <c:v>-2.3366549714973761E-3</c:v>
                </c:pt>
                <c:pt idx="72">
                  <c:v>1.0224500898538658E-2</c:v>
                </c:pt>
                <c:pt idx="73">
                  <c:v>4.4645942755155765E-2</c:v>
                </c:pt>
                <c:pt idx="74">
                  <c:v>4.306851304318049E-2</c:v>
                </c:pt>
                <c:pt idx="75">
                  <c:v>3.2827757699087856E-2</c:v>
                </c:pt>
                <c:pt idx="76">
                  <c:v>-6.3953730661525654E-3</c:v>
                </c:pt>
                <c:pt idx="77">
                  <c:v>-6.0178324299625885E-2</c:v>
                </c:pt>
                <c:pt idx="78">
                  <c:v>4.1126114454829166E-2</c:v>
                </c:pt>
                <c:pt idx="79">
                  <c:v>1.3699749249488358E-2</c:v>
                </c:pt>
                <c:pt idx="80">
                  <c:v>2.2393225038305653E-2</c:v>
                </c:pt>
                <c:pt idx="81">
                  <c:v>2.5764737576841279E-2</c:v>
                </c:pt>
                <c:pt idx="82">
                  <c:v>-1.8595241585160127E-2</c:v>
                </c:pt>
                <c:pt idx="83">
                  <c:v>5.5998887014669929E-3</c:v>
                </c:pt>
                <c:pt idx="84">
                  <c:v>8.958281178965688E-3</c:v>
                </c:pt>
                <c:pt idx="85">
                  <c:v>5.1762231098371636E-2</c:v>
                </c:pt>
                <c:pt idx="86">
                  <c:v>1.3389336059841161E-2</c:v>
                </c:pt>
                <c:pt idx="87">
                  <c:v>3.7348199331933118E-2</c:v>
                </c:pt>
                <c:pt idx="88">
                  <c:v>1.9085751307299059E-2</c:v>
                </c:pt>
                <c:pt idx="89">
                  <c:v>2.3274843045835603E-2</c:v>
                </c:pt>
                <c:pt idx="90">
                  <c:v>-1.3493331012184417E-2</c:v>
                </c:pt>
                <c:pt idx="91">
                  <c:v>5.0722762048361014E-2</c:v>
                </c:pt>
                <c:pt idx="92">
                  <c:v>-2.9118800571397041E-2</c:v>
                </c:pt>
                <c:pt idx="93">
                  <c:v>3.1181069624593105E-2</c:v>
                </c:pt>
                <c:pt idx="94">
                  <c:v>4.5865025429657758E-2</c:v>
                </c:pt>
                <c:pt idx="95">
                  <c:v>3.02842302762103E-2</c:v>
                </c:pt>
                <c:pt idx="96">
                  <c:v>2.5166460566766524E-2</c:v>
                </c:pt>
                <c:pt idx="97">
                  <c:v>-3.4691307334441257E-2</c:v>
                </c:pt>
                <c:pt idx="98">
                  <c:v>4.5606580722744816E-2</c:v>
                </c:pt>
                <c:pt idx="99">
                  <c:v>8.2253999068331307E-3</c:v>
                </c:pt>
                <c:pt idx="100">
                  <c:v>7.2408967843258232E-3</c:v>
                </c:pt>
                <c:pt idx="101">
                  <c:v>2.3349396189455307E-2</c:v>
                </c:pt>
                <c:pt idx="102">
                  <c:v>2.0526959556113056E-2</c:v>
                </c:pt>
                <c:pt idx="103">
                  <c:v>-1.3880397245604192E-2</c:v>
                </c:pt>
                <c:pt idx="104">
                  <c:v>3.987204751798834E-2</c:v>
                </c:pt>
                <c:pt idx="105">
                  <c:v>-1.418176685951289E-2</c:v>
                </c:pt>
                <c:pt idx="106">
                  <c:v>2.42320319689735E-2</c:v>
                </c:pt>
                <c:pt idx="107">
                  <c:v>2.682407033182499E-2</c:v>
                </c:pt>
                <c:pt idx="108">
                  <c:v>-2.5359720603388425E-3</c:v>
                </c:pt>
                <c:pt idx="109">
                  <c:v>-3.0122737295535607E-2</c:v>
                </c:pt>
                <c:pt idx="110">
                  <c:v>1.2977113355859382E-2</c:v>
                </c:pt>
              </c:numCache>
            </c:numRef>
          </c:xVal>
          <c:yVal>
            <c:numRef>
              <c:f>'Page 379'!$H$14:$H$124</c:f>
              <c:numCache>
                <c:formatCode>General</c:formatCode>
                <c:ptCount val="111"/>
                <c:pt idx="0">
                  <c:v>-8.1779735475850934E-3</c:v>
                </c:pt>
                <c:pt idx="1">
                  <c:v>1.3749507814322381E-2</c:v>
                </c:pt>
                <c:pt idx="2">
                  <c:v>1.1831703846980179E-2</c:v>
                </c:pt>
                <c:pt idx="3">
                  <c:v>1.0543602786853512E-2</c:v>
                </c:pt>
                <c:pt idx="4">
                  <c:v>2.320748099844816E-2</c:v>
                </c:pt>
                <c:pt idx="5">
                  <c:v>-1.7491654551811564E-2</c:v>
                </c:pt>
                <c:pt idx="6">
                  <c:v>-1.6197473652226346E-3</c:v>
                </c:pt>
                <c:pt idx="7">
                  <c:v>3.1802027994654036E-3</c:v>
                </c:pt>
                <c:pt idx="8">
                  <c:v>1.7475084699122068E-2</c:v>
                </c:pt>
                <c:pt idx="9">
                  <c:v>2.6176608672332957E-2</c:v>
                </c:pt>
                <c:pt idx="10">
                  <c:v>3.4391449776279392E-2</c:v>
                </c:pt>
                <c:pt idx="11">
                  <c:v>1.1687970388101876E-2</c:v>
                </c:pt>
                <c:pt idx="12">
                  <c:v>1.9736711478332891E-2</c:v>
                </c:pt>
                <c:pt idx="13">
                  <c:v>1.2720703436845948E-2</c:v>
                </c:pt>
                <c:pt idx="14">
                  <c:v>-2.7972524913210117E-2</c:v>
                </c:pt>
                <c:pt idx="15">
                  <c:v>6.9869032514981999E-3</c:v>
                </c:pt>
                <c:pt idx="16">
                  <c:v>5.7353124394866395E-2</c:v>
                </c:pt>
                <c:pt idx="17">
                  <c:v>4.3231522155703139E-2</c:v>
                </c:pt>
                <c:pt idx="18">
                  <c:v>-1.6071714223820033E-2</c:v>
                </c:pt>
                <c:pt idx="19">
                  <c:v>-1.4664438863974616E-2</c:v>
                </c:pt>
                <c:pt idx="20">
                  <c:v>1.1031646062608313E-2</c:v>
                </c:pt>
                <c:pt idx="21">
                  <c:v>4.0268012458571478E-2</c:v>
                </c:pt>
                <c:pt idx="22">
                  <c:v>2.4741512473271943E-3</c:v>
                </c:pt>
                <c:pt idx="23">
                  <c:v>-4.0078223146859937E-2</c:v>
                </c:pt>
                <c:pt idx="24">
                  <c:v>-7.9944406672066703E-3</c:v>
                </c:pt>
                <c:pt idx="25">
                  <c:v>-4.6322524213673111E-2</c:v>
                </c:pt>
                <c:pt idx="26">
                  <c:v>-3.0352550391973709E-2</c:v>
                </c:pt>
                <c:pt idx="27">
                  <c:v>-2.8533253058693475E-4</c:v>
                </c:pt>
                <c:pt idx="28">
                  <c:v>4.5441184411212587E-2</c:v>
                </c:pt>
                <c:pt idx="29">
                  <c:v>-1.4181570054421444E-2</c:v>
                </c:pt>
                <c:pt idx="30">
                  <c:v>-0.10193684828359906</c:v>
                </c:pt>
                <c:pt idx="31">
                  <c:v>2.4678181400366039E-3</c:v>
                </c:pt>
                <c:pt idx="32">
                  <c:v>1.4584298221889336E-2</c:v>
                </c:pt>
                <c:pt idx="33">
                  <c:v>-6.0057363539226971E-2</c:v>
                </c:pt>
                <c:pt idx="34">
                  <c:v>-0.14060438420366106</c:v>
                </c:pt>
                <c:pt idx="35">
                  <c:v>-5.3187046687673378E-2</c:v>
                </c:pt>
                <c:pt idx="36">
                  <c:v>-5.9633198809233567E-3</c:v>
                </c:pt>
                <c:pt idx="37">
                  <c:v>-8.8365469279272468E-2</c:v>
                </c:pt>
                <c:pt idx="38">
                  <c:v>-0.11722860997592821</c:v>
                </c:pt>
                <c:pt idx="39">
                  <c:v>7.73035731750642E-2</c:v>
                </c:pt>
                <c:pt idx="40">
                  <c:v>7.3492717216032899E-2</c:v>
                </c:pt>
                <c:pt idx="41">
                  <c:v>4.0671532141963729E-2</c:v>
                </c:pt>
                <c:pt idx="42">
                  <c:v>-6.2738834254775222E-3</c:v>
                </c:pt>
                <c:pt idx="43">
                  <c:v>8.5783159701669387E-2</c:v>
                </c:pt>
                <c:pt idx="44">
                  <c:v>3.5399445420181586E-2</c:v>
                </c:pt>
                <c:pt idx="45">
                  <c:v>2.2745748214948236E-2</c:v>
                </c:pt>
                <c:pt idx="46">
                  <c:v>4.6353687031874813E-5</c:v>
                </c:pt>
                <c:pt idx="47">
                  <c:v>6.5080501508037791E-2</c:v>
                </c:pt>
                <c:pt idx="48">
                  <c:v>8.0436199387308172E-3</c:v>
                </c:pt>
                <c:pt idx="49">
                  <c:v>-3.4591292419796527E-2</c:v>
                </c:pt>
                <c:pt idx="50">
                  <c:v>2.562046619613767E-2</c:v>
                </c:pt>
                <c:pt idx="51">
                  <c:v>5.1463122656138172E-2</c:v>
                </c:pt>
                <c:pt idx="52">
                  <c:v>1.3998862600997253E-2</c:v>
                </c:pt>
                <c:pt idx="53">
                  <c:v>-7.9208950292259273E-2</c:v>
                </c:pt>
                <c:pt idx="54">
                  <c:v>-3.5772278784238387E-2</c:v>
                </c:pt>
                <c:pt idx="55">
                  <c:v>7.0791847496953109E-2</c:v>
                </c:pt>
                <c:pt idx="56">
                  <c:v>-4.3113249403426979E-2</c:v>
                </c:pt>
                <c:pt idx="57">
                  <c:v>7.7219342213184383E-2</c:v>
                </c:pt>
                <c:pt idx="58">
                  <c:v>3.0630228458900843E-2</c:v>
                </c:pt>
                <c:pt idx="59">
                  <c:v>-1.011564499076778E-2</c:v>
                </c:pt>
                <c:pt idx="60">
                  <c:v>5.192524313101976E-2</c:v>
                </c:pt>
                <c:pt idx="61">
                  <c:v>2.7157819448767384E-2</c:v>
                </c:pt>
                <c:pt idx="62">
                  <c:v>2.812076414151754E-2</c:v>
                </c:pt>
                <c:pt idx="63">
                  <c:v>7.6384781727121265E-3</c:v>
                </c:pt>
                <c:pt idx="64">
                  <c:v>3.9839310705309661E-2</c:v>
                </c:pt>
                <c:pt idx="65">
                  <c:v>-1.8793118732565173E-2</c:v>
                </c:pt>
                <c:pt idx="66">
                  <c:v>-1.2366968700775471E-2</c:v>
                </c:pt>
                <c:pt idx="67">
                  <c:v>-2.1837617907518259E-2</c:v>
                </c:pt>
                <c:pt idx="68">
                  <c:v>-4.3621796980623517E-2</c:v>
                </c:pt>
                <c:pt idx="69">
                  <c:v>-6.0287472777216022E-2</c:v>
                </c:pt>
                <c:pt idx="70">
                  <c:v>9.5445215089497992E-2</c:v>
                </c:pt>
                <c:pt idx="71">
                  <c:v>7.584261472335152E-3</c:v>
                </c:pt>
                <c:pt idx="72">
                  <c:v>1.4269006351105951E-2</c:v>
                </c:pt>
                <c:pt idx="73">
                  <c:v>3.3996199291705276E-2</c:v>
                </c:pt>
                <c:pt idx="74">
                  <c:v>2.5264182675071023E-2</c:v>
                </c:pt>
                <c:pt idx="75">
                  <c:v>2.0071673777070531E-2</c:v>
                </c:pt>
                <c:pt idx="76">
                  <c:v>1.2033266590072422E-4</c:v>
                </c:pt>
                <c:pt idx="77">
                  <c:v>-6.207073207350966E-2</c:v>
                </c:pt>
                <c:pt idx="78">
                  <c:v>3.9265872872108032E-2</c:v>
                </c:pt>
                <c:pt idx="79">
                  <c:v>9.9836143689506773E-3</c:v>
                </c:pt>
                <c:pt idx="80">
                  <c:v>6.3157946815430854E-3</c:v>
                </c:pt>
                <c:pt idx="81">
                  <c:v>2.6452851324472393E-2</c:v>
                </c:pt>
                <c:pt idx="82">
                  <c:v>-2.5352878407989277E-2</c:v>
                </c:pt>
                <c:pt idx="83">
                  <c:v>-5.4121403964495496E-3</c:v>
                </c:pt>
                <c:pt idx="84">
                  <c:v>6.031176309807762E-3</c:v>
                </c:pt>
                <c:pt idx="85">
                  <c:v>5.7725302858780303E-2</c:v>
                </c:pt>
                <c:pt idx="86">
                  <c:v>1.3990045790349015E-2</c:v>
                </c:pt>
                <c:pt idx="87">
                  <c:v>3.7287002333346031E-2</c:v>
                </c:pt>
                <c:pt idx="88">
                  <c:v>1.792084524809523E-2</c:v>
                </c:pt>
                <c:pt idx="89">
                  <c:v>1.8583169161082491E-2</c:v>
                </c:pt>
                <c:pt idx="90">
                  <c:v>-1.3626392903199669E-2</c:v>
                </c:pt>
                <c:pt idx="91">
                  <c:v>3.9567825121495703E-2</c:v>
                </c:pt>
                <c:pt idx="92">
                  <c:v>-4.4467801510321481E-2</c:v>
                </c:pt>
                <c:pt idx="93">
                  <c:v>2.1563381135996096E-2</c:v>
                </c:pt>
                <c:pt idx="94">
                  <c:v>2.7500935724313447E-2</c:v>
                </c:pt>
                <c:pt idx="95">
                  <c:v>3.4778647540324448E-2</c:v>
                </c:pt>
                <c:pt idx="96">
                  <c:v>3.0476035058402351E-2</c:v>
                </c:pt>
                <c:pt idx="97">
                  <c:v>-5.2954608559701577E-2</c:v>
                </c:pt>
                <c:pt idx="98">
                  <c:v>3.9675540913726826E-2</c:v>
                </c:pt>
                <c:pt idx="99">
                  <c:v>8.329409132570964E-3</c:v>
                </c:pt>
                <c:pt idx="100">
                  <c:v>7.4846411216697994E-3</c:v>
                </c:pt>
                <c:pt idx="101">
                  <c:v>8.2221456401210258E-3</c:v>
                </c:pt>
                <c:pt idx="102">
                  <c:v>6.545945906135886E-3</c:v>
                </c:pt>
                <c:pt idx="103">
                  <c:v>-1.5647774125648217E-2</c:v>
                </c:pt>
                <c:pt idx="104">
                  <c:v>3.2309287086435212E-2</c:v>
                </c:pt>
                <c:pt idx="105">
                  <c:v>-3.2487642174604536E-3</c:v>
                </c:pt>
                <c:pt idx="106">
                  <c:v>2.0396712533975014E-2</c:v>
                </c:pt>
                <c:pt idx="107">
                  <c:v>2.5170076100653249E-2</c:v>
                </c:pt>
                <c:pt idx="108">
                  <c:v>-2.8998487418296914E-4</c:v>
                </c:pt>
                <c:pt idx="109">
                  <c:v>-3.6925236704629327E-2</c:v>
                </c:pt>
                <c:pt idx="110">
                  <c:v>1.1423852030481019E-2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504-4E18-8142-6FC98C2D88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551744"/>
        <c:axId val="231553280"/>
      </c:scatterChart>
      <c:valAx>
        <c:axId val="231551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553280"/>
        <c:crosses val="autoZero"/>
        <c:crossBetween val="midCat"/>
      </c:valAx>
      <c:valAx>
        <c:axId val="231553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551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22225</xdr:colOff>
      <xdr:row>11</xdr:row>
      <xdr:rowOff>60325</xdr:rowOff>
    </xdr:from>
    <xdr:to>
      <xdr:col>5</xdr:col>
      <xdr:colOff>180975</xdr:colOff>
      <xdr:row>28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11</xdr:row>
      <xdr:rowOff>0</xdr:rowOff>
    </xdr:from>
    <xdr:to>
      <xdr:col>14</xdr:col>
      <xdr:colOff>304800</xdr:colOff>
      <xdr:row>28</xdr:row>
      <xdr:rowOff>44450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171448</xdr:colOff>
      <xdr:row>7</xdr:row>
      <xdr:rowOff>176212</xdr:rowOff>
    </xdr:from>
    <xdr:to>
      <xdr:col>21</xdr:col>
      <xdr:colOff>209548</xdr:colOff>
      <xdr:row>23</xdr:row>
      <xdr:rowOff>23812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80962</xdr:rowOff>
    </xdr:from>
    <xdr:to>
      <xdr:col>6</xdr:col>
      <xdr:colOff>419100</xdr:colOff>
      <xdr:row>30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569118</xdr:colOff>
      <xdr:row>15</xdr:row>
      <xdr:rowOff>64293</xdr:rowOff>
    </xdr:from>
    <xdr:to>
      <xdr:col>13</xdr:col>
      <xdr:colOff>607218</xdr:colOff>
      <xdr:row>30</xdr:row>
      <xdr:rowOff>92868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371475</xdr:colOff>
          <xdr:row>5</xdr:row>
          <xdr:rowOff>76200</xdr:rowOff>
        </xdr:from>
        <xdr:to>
          <xdr:col>14</xdr:col>
          <xdr:colOff>714375</xdr:colOff>
          <xdr:row>7</xdr:row>
          <xdr:rowOff>57150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69850</xdr:colOff>
      <xdr:row>6</xdr:row>
      <xdr:rowOff>28575</xdr:rowOff>
    </xdr:from>
    <xdr:to>
      <xdr:col>12</xdr:col>
      <xdr:colOff>292100</xdr:colOff>
      <xdr:row>6</xdr:row>
      <xdr:rowOff>127000</xdr:rowOff>
    </xdr:to>
    <xdr:sp macro="" textlink="">
      <xdr:nvSpPr>
        <xdr:cNvPr id="3" name="Left Arrow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8280400" y="1381125"/>
          <a:ext cx="222250" cy="98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ExternalData_3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ExternalData_4" connectionId="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ExternalData_4" connectionId="1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ExternalData_3" connectionId="1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ExternalData_4" connectionId="1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ExternalData_3" connectionId="1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ExternalData_4" connectionId="1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ExternalData_3" connectionId="1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ExternalData_4" connectionId="1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ExternalData_3" connectionId="1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ExternalData_3" connectionId="1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ExternalData_2" connectionId="1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ExternalData_4" connectionId="1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ExternalData_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8.xml"/><Relationship Id="rId5" Type="http://schemas.openxmlformats.org/officeDocument/2006/relationships/queryTable" Target="../queryTables/queryTable7.xml"/><Relationship Id="rId4" Type="http://schemas.openxmlformats.org/officeDocument/2006/relationships/queryTable" Target="../queryTables/queryTable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0.xml"/><Relationship Id="rId2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3.bin"/><Relationship Id="rId5" Type="http://schemas.openxmlformats.org/officeDocument/2006/relationships/queryTable" Target="../queryTables/queryTable12.xml"/><Relationship Id="rId4" Type="http://schemas.openxmlformats.org/officeDocument/2006/relationships/queryTable" Target="../queryTables/queryTable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4.xml"/><Relationship Id="rId2" Type="http://schemas.openxmlformats.org/officeDocument/2006/relationships/queryTable" Target="../queryTables/queryTable13.xml"/><Relationship Id="rId1" Type="http://schemas.openxmlformats.org/officeDocument/2006/relationships/printerSettings" Target="../printerSettings/printerSettings4.bin"/><Relationship Id="rId5" Type="http://schemas.openxmlformats.org/officeDocument/2006/relationships/queryTable" Target="../queryTables/queryTable16.xml"/><Relationship Id="rId4" Type="http://schemas.openxmlformats.org/officeDocument/2006/relationships/queryTable" Target="../queryTables/queryTable1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8.xml"/><Relationship Id="rId2" Type="http://schemas.openxmlformats.org/officeDocument/2006/relationships/queryTable" Target="../queryTables/queryTable17.xml"/><Relationship Id="rId1" Type="http://schemas.openxmlformats.org/officeDocument/2006/relationships/printerSettings" Target="../printerSettings/printerSettings5.bin"/><Relationship Id="rId5" Type="http://schemas.openxmlformats.org/officeDocument/2006/relationships/queryTable" Target="../queryTables/queryTable20.xml"/><Relationship Id="rId4" Type="http://schemas.openxmlformats.org/officeDocument/2006/relationships/queryTable" Target="../queryTables/queryTable1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23.xml"/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2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queryTable" Target="../queryTables/queryTable21.xml"/><Relationship Id="rId5" Type="http://schemas.openxmlformats.org/officeDocument/2006/relationships/image" Target="../media/image1.emf"/><Relationship Id="rId10" Type="http://schemas.openxmlformats.org/officeDocument/2006/relationships/queryTable" Target="../queryTables/queryTable25.xml"/><Relationship Id="rId4" Type="http://schemas.openxmlformats.org/officeDocument/2006/relationships/oleObject" Target="../embeddings/oleObject1.bin"/><Relationship Id="rId9" Type="http://schemas.openxmlformats.org/officeDocument/2006/relationships/queryTable" Target="../queryTables/queryTable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10"/>
  <sheetViews>
    <sheetView workbookViewId="0">
      <selection activeCell="I6" sqref="I6"/>
    </sheetView>
  </sheetViews>
  <sheetFormatPr defaultRowHeight="12.75"/>
  <cols>
    <col min="1" max="1" width="15.7109375" bestFit="1" customWidth="1"/>
    <col min="2" max="2" width="12" bestFit="1" customWidth="1"/>
    <col min="3" max="3" width="12.140625" bestFit="1" customWidth="1"/>
    <col min="4" max="4" width="14.5703125" bestFit="1" customWidth="1"/>
    <col min="5" max="5" width="13.85546875" bestFit="1" customWidth="1"/>
    <col min="10" max="10" width="8" bestFit="1" customWidth="1"/>
  </cols>
  <sheetData>
    <row r="1" spans="1:10" ht="18.75">
      <c r="A1" s="64" t="s">
        <v>6</v>
      </c>
      <c r="B1" s="64"/>
      <c r="C1" s="64"/>
      <c r="D1" s="64"/>
      <c r="E1" s="64"/>
    </row>
    <row r="2" spans="1:10">
      <c r="B2" s="4" t="s">
        <v>7</v>
      </c>
      <c r="C2" s="4" t="s">
        <v>8</v>
      </c>
      <c r="D2" s="4" t="s">
        <v>11</v>
      </c>
      <c r="E2" s="4" t="s">
        <v>16</v>
      </c>
    </row>
    <row r="3" spans="1:10">
      <c r="A3" t="s">
        <v>9</v>
      </c>
      <c r="B3" s="3">
        <v>0.09</v>
      </c>
      <c r="C3" s="3">
        <v>0.15</v>
      </c>
      <c r="D3" s="3">
        <v>0.12</v>
      </c>
      <c r="E3" s="3">
        <v>0.02</v>
      </c>
      <c r="J3" s="5">
        <f>J4/D4*(D3-E3)+E3</f>
        <v>0.16999999999999998</v>
      </c>
    </row>
    <row r="4" spans="1:10">
      <c r="A4" t="s">
        <v>10</v>
      </c>
      <c r="B4" s="3">
        <v>0.1</v>
      </c>
      <c r="C4" s="3">
        <v>0.17</v>
      </c>
      <c r="D4" s="3">
        <v>0.16</v>
      </c>
      <c r="E4">
        <v>0</v>
      </c>
      <c r="J4" s="3">
        <v>0.24</v>
      </c>
    </row>
    <row r="5" spans="1:10">
      <c r="J5">
        <f>(J3-E3)/(D3-E3)</f>
        <v>1.5</v>
      </c>
    </row>
    <row r="6" spans="1:10">
      <c r="A6" t="s">
        <v>12</v>
      </c>
      <c r="B6">
        <v>0.4</v>
      </c>
      <c r="C6">
        <v>0.6</v>
      </c>
      <c r="D6">
        <v>1</v>
      </c>
    </row>
    <row r="7" spans="1:10">
      <c r="A7" t="s">
        <v>5</v>
      </c>
      <c r="B7" s="6">
        <f>B6*B4/$D$4</f>
        <v>0.25000000000000006</v>
      </c>
      <c r="C7" s="6">
        <f>C6*C4/$D$4</f>
        <v>0.63750000000000007</v>
      </c>
      <c r="D7" s="6">
        <f>D6*D4/$D$4</f>
        <v>1</v>
      </c>
    </row>
    <row r="8" spans="1:10">
      <c r="A8" t="s">
        <v>15</v>
      </c>
      <c r="B8" s="6">
        <f>(B3-$E$3)/B4</f>
        <v>0.69999999999999984</v>
      </c>
      <c r="C8" s="6">
        <f>(C3-$E$3)/C4</f>
        <v>0.76470588235294112</v>
      </c>
      <c r="D8" s="6">
        <f>(D3-$E$3)/D4</f>
        <v>0.62499999999999989</v>
      </c>
    </row>
    <row r="9" spans="1:10">
      <c r="A9" t="s">
        <v>13</v>
      </c>
      <c r="B9" s="1">
        <f>B3-($E$3+B7*($D$3-$E$3))</f>
        <v>4.4999999999999991E-2</v>
      </c>
      <c r="C9" s="1">
        <f>C3-($E$3+C7*($D$3-$E$3))</f>
        <v>6.6249999999999989E-2</v>
      </c>
      <c r="D9" s="1">
        <f>D3-($E$3+D7*($D$3-$E$3))</f>
        <v>0</v>
      </c>
    </row>
    <row r="10" spans="1:10">
      <c r="A10" t="s">
        <v>14</v>
      </c>
      <c r="B10" s="2">
        <f>(B3-$E$3)/B7</f>
        <v>0.27999999999999992</v>
      </c>
      <c r="C10" s="2">
        <f>(C3-$E$3)/C7</f>
        <v>0.20392156862745098</v>
      </c>
      <c r="D10" s="2">
        <f>(D3-$E$3)/D7</f>
        <v>9.9999999999999992E-2</v>
      </c>
    </row>
  </sheetData>
  <mergeCells count="1">
    <mergeCell ref="A1:E1"/>
  </mergeCells>
  <conditionalFormatting sqref="B10:D1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D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D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2" sqref="A2"/>
    </sheetView>
  </sheetViews>
  <sheetFormatPr defaultRowHeight="12.75"/>
  <cols>
    <col min="1" max="1" width="14.140625" bestFit="1" customWidth="1"/>
    <col min="2" max="2" width="121.7109375" bestFit="1" customWidth="1"/>
  </cols>
  <sheetData>
    <row r="1" spans="1:2">
      <c r="A1" s="65" t="s">
        <v>48</v>
      </c>
      <c r="B1" s="65"/>
    </row>
    <row r="2" spans="1:2">
      <c r="A2" s="4" t="s">
        <v>40</v>
      </c>
      <c r="B2" s="4" t="s">
        <v>41</v>
      </c>
    </row>
    <row r="3" spans="1:2">
      <c r="A3" s="63" t="s">
        <v>42</v>
      </c>
      <c r="B3" t="str">
        <f ca="1">INDIRECT(ADDRESS(1,1,1,1,A3))</f>
        <v>COMPARING THE S&amp;P500, NASDAQ, AND THE DOW-JONES</v>
      </c>
    </row>
    <row r="4" spans="1:2">
      <c r="A4" s="63" t="s">
        <v>43</v>
      </c>
      <c r="B4" t="str">
        <f t="shared" ref="B4:B8" ca="1" si="0">INDIRECT(ADDRESS(1,1,1,1,A4))</f>
        <v>COMPUTING THE MARKET MODEL:  rit = ai + bi*rMt</v>
      </c>
    </row>
    <row r="5" spans="1:2">
      <c r="A5" s="63" t="s">
        <v>44</v>
      </c>
      <c r="B5" t="str">
        <f t="shared" ca="1" si="0"/>
        <v>COMPUTING THE SHARPE RATIO = (Average return - risk-free)/sreturn</v>
      </c>
    </row>
    <row r="6" spans="1:2">
      <c r="A6" s="63" t="s">
        <v>45</v>
      </c>
      <c r="B6" t="str">
        <f t="shared" ca="1" si="0"/>
        <v>COMPUTING THE TREYNOR RATIO = (Average return - risk-free)/basset</v>
      </c>
    </row>
    <row r="7" spans="1:2">
      <c r="A7" s="63" t="s">
        <v>46</v>
      </c>
      <c r="B7" t="str">
        <f t="shared" ca="1" si="0"/>
        <v>COMPARING THE S&amp;P500, NASDAQ, AND THE DOW-JONES</v>
      </c>
    </row>
    <row r="8" spans="1:2">
      <c r="A8" s="63" t="s">
        <v>47</v>
      </c>
      <c r="B8" t="str">
        <f t="shared" ca="1" si="0"/>
        <v>COMPARING THE S&amp;P500, NASDAQ, AND THE DOW-JONES
Using monthly rate derived from 6 month T-bills to proxy for the risk-free rate</v>
      </c>
    </row>
  </sheetData>
  <mergeCells count="1">
    <mergeCell ref="A1:B1"/>
  </mergeCells>
  <hyperlinks>
    <hyperlink ref="A3" location="'Pages 377+378'!A1" display="'Pages 377+378'!A1"/>
    <hyperlink ref="A4" location="'Page 379'!A1" display="'Page 379'!A1"/>
    <hyperlink ref="A5" location="'Page 380'!A1" display="'Page 380'!A1"/>
    <hyperlink ref="A6" location="'Page 381'!A1" display="'Page 381'!A1"/>
    <hyperlink ref="A7" location="'Page 382'!A1" display="'Page 382'!A1"/>
    <hyperlink ref="A8" location="'Page 384'!A1" display="'Page 384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16"/>
  <sheetViews>
    <sheetView workbookViewId="0">
      <selection activeCell="E19" sqref="E19"/>
    </sheetView>
  </sheetViews>
  <sheetFormatPr defaultColWidth="9.140625" defaultRowHeight="15"/>
  <cols>
    <col min="1" max="1" width="9.85546875" style="7" bestFit="1" customWidth="1"/>
    <col min="2" max="3" width="9.140625" style="7"/>
    <col min="4" max="4" width="9.85546875" style="7" customWidth="1"/>
    <col min="5" max="5" width="11.85546875" style="7" customWidth="1"/>
    <col min="6" max="8" width="9.140625" style="7"/>
    <col min="9" max="9" width="11" style="7" bestFit="1" customWidth="1"/>
    <col min="10" max="12" width="9.140625" style="7"/>
    <col min="13" max="13" width="12.42578125" style="7" bestFit="1" customWidth="1"/>
    <col min="14" max="16384" width="9.140625" style="7"/>
  </cols>
  <sheetData>
    <row r="1" spans="1:13" ht="18.75">
      <c r="A1" s="67" t="s">
        <v>32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s="13" customForma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3">
      <c r="B3" s="66" t="s">
        <v>33</v>
      </c>
      <c r="C3" s="66"/>
      <c r="D3" s="66"/>
      <c r="F3" s="66" t="s">
        <v>3</v>
      </c>
      <c r="G3" s="66"/>
      <c r="H3" s="66"/>
      <c r="J3" s="66" t="s">
        <v>34</v>
      </c>
      <c r="K3" s="66"/>
      <c r="L3" s="66"/>
    </row>
    <row r="4" spans="1:13" s="18" customFormat="1" ht="30" customHeight="1">
      <c r="A4" s="12" t="s">
        <v>0</v>
      </c>
      <c r="B4" s="30" t="s">
        <v>29</v>
      </c>
      <c r="C4" s="30" t="s">
        <v>30</v>
      </c>
      <c r="D4" s="30" t="s">
        <v>31</v>
      </c>
      <c r="F4" s="12" t="s">
        <v>1</v>
      </c>
      <c r="G4" s="12" t="s">
        <v>25</v>
      </c>
      <c r="H4" s="12" t="s">
        <v>23</v>
      </c>
      <c r="J4" s="12" t="s">
        <v>1</v>
      </c>
      <c r="K4" s="12" t="s">
        <v>25</v>
      </c>
      <c r="L4" s="12" t="s">
        <v>23</v>
      </c>
    </row>
    <row r="5" spans="1:13">
      <c r="A5" s="8">
        <v>38657</v>
      </c>
      <c r="B5" s="11">
        <v>95.555490000000006</v>
      </c>
      <c r="C5" s="11">
        <v>2232.8200700000002</v>
      </c>
      <c r="D5" s="11">
        <v>10805.87012</v>
      </c>
      <c r="J5" s="14">
        <v>1</v>
      </c>
      <c r="K5" s="14">
        <v>1</v>
      </c>
      <c r="L5" s="14">
        <v>1</v>
      </c>
      <c r="M5" s="15"/>
    </row>
    <row r="6" spans="1:13">
      <c r="A6" s="8">
        <v>38687</v>
      </c>
      <c r="B6" s="11">
        <v>95.577179999999998</v>
      </c>
      <c r="C6" s="11">
        <v>2205.3200700000002</v>
      </c>
      <c r="D6" s="11">
        <v>10717.5</v>
      </c>
      <c r="F6" s="9">
        <f>B6/B5-1</f>
        <v>2.2698852781766199E-4</v>
      </c>
      <c r="G6" s="9">
        <f>C6/C5-1</f>
        <v>-1.2316263352111445E-2</v>
      </c>
      <c r="H6" s="9">
        <f>D6/D5-1</f>
        <v>-8.1779735475850934E-3</v>
      </c>
      <c r="I6" s="7" t="e">
        <f ca="1">getformula(H6)</f>
        <v>#NAME?</v>
      </c>
      <c r="J6" s="14">
        <f t="shared" ref="J6:J37" si="0">J5*(1+F6)</f>
        <v>1.0002269885278177</v>
      </c>
      <c r="K6" s="14">
        <f t="shared" ref="K6:K37" si="1">K5*(1+G6)</f>
        <v>0.98768373664788855</v>
      </c>
      <c r="L6" s="14">
        <f t="shared" ref="L6:L37" si="2">L5*(1+H6)</f>
        <v>0.99182202645241491</v>
      </c>
      <c r="M6" s="7" t="e">
        <f ca="1">getformula(L6)</f>
        <v>#NAME?</v>
      </c>
    </row>
    <row r="7" spans="1:13">
      <c r="A7" s="8">
        <v>38720</v>
      </c>
      <c r="B7" s="11">
        <v>98.105500000000006</v>
      </c>
      <c r="C7" s="11">
        <v>2305.8200700000002</v>
      </c>
      <c r="D7" s="11">
        <v>10864.860350000001</v>
      </c>
      <c r="F7" s="9">
        <f t="shared" ref="F7:H70" si="3">B7/B6-1</f>
        <v>2.645317637536504E-2</v>
      </c>
      <c r="G7" s="9">
        <f t="shared" si="3"/>
        <v>4.5571616277903848E-2</v>
      </c>
      <c r="H7" s="9">
        <f t="shared" si="3"/>
        <v>1.3749507814322381E-2</v>
      </c>
      <c r="I7" s="7" t="e">
        <f ca="1">getformula(H7)</f>
        <v>#NAME?</v>
      </c>
      <c r="J7" s="14">
        <f t="shared" si="0"/>
        <v>1.0266861694707443</v>
      </c>
      <c r="K7" s="14">
        <f t="shared" si="1"/>
        <v>1.0326940808983325</v>
      </c>
      <c r="L7" s="14">
        <f t="shared" si="2"/>
        <v>1.0054590911555394</v>
      </c>
      <c r="M7" s="7" t="e">
        <f ca="1">getformula(L7)</f>
        <v>#NAME?</v>
      </c>
    </row>
    <row r="8" spans="1:13">
      <c r="A8" s="8">
        <v>38749</v>
      </c>
      <c r="B8" s="11">
        <v>98.355009999999993</v>
      </c>
      <c r="C8" s="11">
        <v>2281.3898899999999</v>
      </c>
      <c r="D8" s="11">
        <v>10993.410159999999</v>
      </c>
      <c r="F8" s="9">
        <f t="shared" si="3"/>
        <v>2.5432824867106518E-3</v>
      </c>
      <c r="G8" s="9">
        <f t="shared" si="3"/>
        <v>-1.0595007094374109E-2</v>
      </c>
      <c r="H8" s="9">
        <f t="shared" si="3"/>
        <v>1.1831703846980179E-2</v>
      </c>
      <c r="J8" s="14">
        <f t="shared" si="0"/>
        <v>1.0292973224249073</v>
      </c>
      <c r="K8" s="14">
        <f t="shared" si="1"/>
        <v>1.0217526797848966</v>
      </c>
      <c r="L8" s="14">
        <f t="shared" si="2"/>
        <v>1.0173553853523456</v>
      </c>
    </row>
    <row r="9" spans="1:13">
      <c r="A9" s="8">
        <v>38777</v>
      </c>
      <c r="B9" s="11">
        <v>99.574389999999994</v>
      </c>
      <c r="C9" s="11">
        <v>2339.7900399999999</v>
      </c>
      <c r="D9" s="11">
        <v>11109.320309999999</v>
      </c>
      <c r="F9" s="9">
        <f t="shared" si="3"/>
        <v>1.2397741609705415E-2</v>
      </c>
      <c r="G9" s="9">
        <f t="shared" si="3"/>
        <v>2.5598496011569383E-2</v>
      </c>
      <c r="H9" s="9">
        <f t="shared" si="3"/>
        <v>1.0543602786853512E-2</v>
      </c>
      <c r="J9" s="14">
        <f t="shared" si="0"/>
        <v>1.042058284667893</v>
      </c>
      <c r="K9" s="14">
        <f t="shared" si="1"/>
        <v>1.0479080116831805</v>
      </c>
      <c r="L9" s="14">
        <f t="shared" si="2"/>
        <v>1.0280819764285669</v>
      </c>
    </row>
    <row r="10" spans="1:13">
      <c r="A10" s="8">
        <v>38810</v>
      </c>
      <c r="B10" s="11">
        <v>100.90217</v>
      </c>
      <c r="C10" s="11">
        <v>2322.5700700000002</v>
      </c>
      <c r="D10" s="11">
        <v>11367.139649999999</v>
      </c>
      <c r="F10" s="9">
        <f t="shared" si="3"/>
        <v>1.3334553191839849E-2</v>
      </c>
      <c r="G10" s="9">
        <f t="shared" si="3"/>
        <v>-7.3596218915435996E-3</v>
      </c>
      <c r="H10" s="9">
        <f t="shared" si="3"/>
        <v>2.320748099844816E-2</v>
      </c>
      <c r="J10" s="14">
        <f t="shared" si="0"/>
        <v>1.0559536662937943</v>
      </c>
      <c r="K10" s="14">
        <f t="shared" si="1"/>
        <v>1.040195804940073</v>
      </c>
      <c r="L10" s="14">
        <f t="shared" si="2"/>
        <v>1.0519411693613798</v>
      </c>
    </row>
    <row r="11" spans="1:13">
      <c r="A11" s="8">
        <v>38838</v>
      </c>
      <c r="B11" s="11">
        <v>97.979399999999998</v>
      </c>
      <c r="C11" s="11">
        <v>2178.87988</v>
      </c>
      <c r="D11" s="11">
        <v>11168.309569999999</v>
      </c>
      <c r="F11" s="9">
        <f t="shared" si="3"/>
        <v>-2.8966374063114753E-2</v>
      </c>
      <c r="G11" s="9">
        <f t="shared" si="3"/>
        <v>-6.186689127531908E-2</v>
      </c>
      <c r="H11" s="9">
        <f t="shared" si="3"/>
        <v>-1.7491654551811564E-2</v>
      </c>
      <c r="J11" s="14">
        <f t="shared" si="0"/>
        <v>1.0253665174026108</v>
      </c>
      <c r="K11" s="14">
        <f t="shared" si="1"/>
        <v>0.97584212417080252</v>
      </c>
      <c r="L11" s="14">
        <f t="shared" si="2"/>
        <v>1.033540977818082</v>
      </c>
    </row>
    <row r="12" spans="1:13">
      <c r="A12" s="8">
        <v>38869</v>
      </c>
      <c r="B12" s="11">
        <v>98.104309999999998</v>
      </c>
      <c r="C12" s="11">
        <v>2172.0900900000001</v>
      </c>
      <c r="D12" s="11">
        <v>11150.219730000001</v>
      </c>
      <c r="F12" s="9">
        <f t="shared" si="3"/>
        <v>1.274859817471885E-3</v>
      </c>
      <c r="G12" s="9">
        <f t="shared" si="3"/>
        <v>-3.1161837154601857E-3</v>
      </c>
      <c r="H12" s="9">
        <f t="shared" si="3"/>
        <v>-1.6197473652226346E-3</v>
      </c>
      <c r="J12" s="14">
        <f t="shared" si="0"/>
        <v>1.0266737159738284</v>
      </c>
      <c r="K12" s="14">
        <f t="shared" si="1"/>
        <v>0.97280122083460141</v>
      </c>
      <c r="L12" s="14">
        <f t="shared" si="2"/>
        <v>1.0318669025424114</v>
      </c>
    </row>
    <row r="13" spans="1:13">
      <c r="A13" s="8">
        <v>38901</v>
      </c>
      <c r="B13" s="11">
        <v>98.699690000000004</v>
      </c>
      <c r="C13" s="11">
        <v>2091.4699700000001</v>
      </c>
      <c r="D13" s="11">
        <v>11185.679690000001</v>
      </c>
      <c r="F13" s="9">
        <f t="shared" si="3"/>
        <v>6.0688465165292804E-3</v>
      </c>
      <c r="G13" s="9">
        <f t="shared" si="3"/>
        <v>-3.7116379459196436E-2</v>
      </c>
      <c r="H13" s="9">
        <f t="shared" si="3"/>
        <v>3.1802027994654036E-3</v>
      </c>
      <c r="J13" s="14">
        <f t="shared" si="0"/>
        <v>1.0329044411786283</v>
      </c>
      <c r="K13" s="14">
        <f t="shared" si="1"/>
        <v>0.93669436158373476</v>
      </c>
      <c r="L13" s="14">
        <f t="shared" si="2"/>
        <v>1.0351484485545526</v>
      </c>
    </row>
    <row r="14" spans="1:13">
      <c r="A14" s="8">
        <v>38930</v>
      </c>
      <c r="B14" s="11">
        <v>101.03091999999999</v>
      </c>
      <c r="C14" s="11">
        <v>2183.75</v>
      </c>
      <c r="D14" s="11">
        <v>11381.150390000001</v>
      </c>
      <c r="F14" s="9">
        <f t="shared" si="3"/>
        <v>2.3619425755035284E-2</v>
      </c>
      <c r="G14" s="9">
        <f t="shared" si="3"/>
        <v>4.4122091793648899E-2</v>
      </c>
      <c r="H14" s="9">
        <f t="shared" si="3"/>
        <v>1.7475084699122068E-2</v>
      </c>
      <c r="J14" s="14">
        <f t="shared" si="0"/>
        <v>1.0573010509390932</v>
      </c>
      <c r="K14" s="14">
        <f t="shared" si="1"/>
        <v>0.97802327618812568</v>
      </c>
      <c r="L14" s="14">
        <f t="shared" si="2"/>
        <v>1.0532377553692083</v>
      </c>
    </row>
    <row r="15" spans="1:13">
      <c r="A15" s="8">
        <v>38961</v>
      </c>
      <c r="B15" s="11">
        <v>103.61968</v>
      </c>
      <c r="C15" s="11">
        <v>2258.4299299999998</v>
      </c>
      <c r="D15" s="11">
        <v>11679.070309999999</v>
      </c>
      <c r="F15" s="9">
        <f t="shared" si="3"/>
        <v>2.5623442803450747E-2</v>
      </c>
      <c r="G15" s="9">
        <f t="shared" si="3"/>
        <v>3.4198021751574048E-2</v>
      </c>
      <c r="H15" s="9">
        <f t="shared" si="3"/>
        <v>2.6176608672332957E-2</v>
      </c>
      <c r="J15" s="14">
        <f t="shared" si="0"/>
        <v>1.0843927439438594</v>
      </c>
      <c r="K15" s="14">
        <f t="shared" si="1"/>
        <v>1.0114697374607529</v>
      </c>
      <c r="L15" s="14">
        <f t="shared" si="2"/>
        <v>1.0808079479304344</v>
      </c>
    </row>
    <row r="16" spans="1:13">
      <c r="A16" s="8">
        <v>38992</v>
      </c>
      <c r="B16" s="11">
        <v>106.98833</v>
      </c>
      <c r="C16" s="11">
        <v>2366.7099600000001</v>
      </c>
      <c r="D16" s="11">
        <v>12080.73047</v>
      </c>
      <c r="F16" s="9">
        <f t="shared" si="3"/>
        <v>3.2509751043431123E-2</v>
      </c>
      <c r="G16" s="9">
        <f t="shared" si="3"/>
        <v>4.7944825988026185E-2</v>
      </c>
      <c r="H16" s="9">
        <f t="shared" si="3"/>
        <v>3.4391449776279392E-2</v>
      </c>
      <c r="J16" s="14">
        <f t="shared" si="0"/>
        <v>1.1196460820827774</v>
      </c>
      <c r="K16" s="14">
        <f t="shared" si="1"/>
        <v>1.0599644780154631</v>
      </c>
      <c r="L16" s="14">
        <f t="shared" si="2"/>
        <v>1.1179785001894875</v>
      </c>
    </row>
    <row r="17" spans="1:12">
      <c r="A17" s="8">
        <v>39022</v>
      </c>
      <c r="B17" s="11">
        <v>109.00109</v>
      </c>
      <c r="C17" s="11">
        <v>2431.7700199999999</v>
      </c>
      <c r="D17" s="11">
        <v>12221.929690000001</v>
      </c>
      <c r="F17" s="9">
        <f t="shared" si="3"/>
        <v>1.8812892957577709E-2</v>
      </c>
      <c r="G17" s="9">
        <f t="shared" si="3"/>
        <v>2.74896633299333E-2</v>
      </c>
      <c r="H17" s="9">
        <f t="shared" si="3"/>
        <v>1.1687970388101876E-2</v>
      </c>
      <c r="J17" s="14">
        <f t="shared" si="0"/>
        <v>1.1407098639753719</v>
      </c>
      <c r="K17" s="14">
        <f t="shared" si="1"/>
        <v>1.0891025446577967</v>
      </c>
      <c r="L17" s="14">
        <f t="shared" si="2"/>
        <v>1.1310453997942369</v>
      </c>
    </row>
    <row r="18" spans="1:12">
      <c r="A18" s="8">
        <v>39052</v>
      </c>
      <c r="B18" s="11">
        <v>110.52849000000001</v>
      </c>
      <c r="C18" s="11">
        <v>2415.2900399999999</v>
      </c>
      <c r="D18" s="11">
        <v>12463.150390000001</v>
      </c>
      <c r="F18" s="9">
        <f t="shared" si="3"/>
        <v>1.4012703909658253E-2</v>
      </c>
      <c r="G18" s="9">
        <f t="shared" si="3"/>
        <v>-6.7769484221209542E-3</v>
      </c>
      <c r="H18" s="9">
        <f t="shared" si="3"/>
        <v>1.9736711478332891E-2</v>
      </c>
      <c r="J18" s="14">
        <f t="shared" si="0"/>
        <v>1.1566942935460853</v>
      </c>
      <c r="K18" s="14">
        <f t="shared" si="1"/>
        <v>1.0817217528862502</v>
      </c>
      <c r="L18" s="14">
        <f t="shared" si="2"/>
        <v>1.1533685165188714</v>
      </c>
    </row>
    <row r="19" spans="1:12">
      <c r="A19" s="8">
        <v>39085</v>
      </c>
      <c r="B19" s="11">
        <v>112.17892000000001</v>
      </c>
      <c r="C19" s="11">
        <v>2463.9299299999998</v>
      </c>
      <c r="D19" s="11">
        <v>12621.690430000001</v>
      </c>
      <c r="F19" s="9">
        <f t="shared" si="3"/>
        <v>1.4932168167682391E-2</v>
      </c>
      <c r="G19" s="9">
        <f t="shared" si="3"/>
        <v>2.0138322600792069E-2</v>
      </c>
      <c r="H19" s="9">
        <f t="shared" si="3"/>
        <v>1.2720703436845948E-2</v>
      </c>
      <c r="J19" s="14">
        <f t="shared" si="0"/>
        <v>1.173966247255914</v>
      </c>
      <c r="K19" s="14">
        <f t="shared" si="1"/>
        <v>1.1035058145101677</v>
      </c>
      <c r="L19" s="14">
        <f t="shared" si="2"/>
        <v>1.1680401753709029</v>
      </c>
    </row>
    <row r="20" spans="1:12">
      <c r="A20" s="8">
        <v>39114</v>
      </c>
      <c r="B20" s="11">
        <v>109.96988</v>
      </c>
      <c r="C20" s="11">
        <v>2416.1498999999999</v>
      </c>
      <c r="D20" s="11">
        <v>12268.62988</v>
      </c>
      <c r="F20" s="9">
        <f t="shared" si="3"/>
        <v>-1.9692113277610446E-2</v>
      </c>
      <c r="G20" s="9">
        <f t="shared" si="3"/>
        <v>-1.9391797395796884E-2</v>
      </c>
      <c r="H20" s="9">
        <f t="shared" si="3"/>
        <v>-2.7972524913210117E-2</v>
      </c>
      <c r="J20" s="14">
        <f t="shared" si="0"/>
        <v>1.1508483709308592</v>
      </c>
      <c r="K20" s="14">
        <f t="shared" si="1"/>
        <v>1.0821068533301028</v>
      </c>
      <c r="L20" s="14">
        <f t="shared" si="2"/>
        <v>1.1353671424657099</v>
      </c>
    </row>
    <row r="21" spans="1:12">
      <c r="A21" s="8">
        <v>39142</v>
      </c>
      <c r="B21" s="11">
        <v>111.19279</v>
      </c>
      <c r="C21" s="11">
        <v>2421.6398899999999</v>
      </c>
      <c r="D21" s="11">
        <v>12354.349609999999</v>
      </c>
      <c r="F21" s="9">
        <f t="shared" si="3"/>
        <v>1.1120408606429377E-2</v>
      </c>
      <c r="G21" s="9">
        <f t="shared" si="3"/>
        <v>2.272205875968325E-3</v>
      </c>
      <c r="H21" s="9">
        <f t="shared" si="3"/>
        <v>6.9869032514981999E-3</v>
      </c>
      <c r="J21" s="14">
        <f t="shared" si="0"/>
        <v>1.1636462750596539</v>
      </c>
      <c r="K21" s="14">
        <f t="shared" si="1"/>
        <v>1.084565622880665</v>
      </c>
      <c r="L21" s="14">
        <f t="shared" si="2"/>
        <v>1.1432998428450478</v>
      </c>
    </row>
    <row r="22" spans="1:12">
      <c r="A22" s="8">
        <v>39174</v>
      </c>
      <c r="B22" s="11">
        <v>116.10523000000001</v>
      </c>
      <c r="C22" s="11">
        <v>2525.0900900000001</v>
      </c>
      <c r="D22" s="11">
        <v>13062.910159999999</v>
      </c>
      <c r="F22" s="9">
        <f t="shared" si="3"/>
        <v>4.4179483220090132E-2</v>
      </c>
      <c r="G22" s="9">
        <f t="shared" si="3"/>
        <v>4.2719068358260337E-2</v>
      </c>
      <c r="H22" s="9">
        <f t="shared" si="3"/>
        <v>5.7353124394866395E-2</v>
      </c>
      <c r="J22" s="14">
        <f t="shared" si="0"/>
        <v>1.2150555661427722</v>
      </c>
      <c r="K22" s="14">
        <f t="shared" si="1"/>
        <v>1.1308972558635233</v>
      </c>
      <c r="L22" s="14">
        <f t="shared" si="2"/>
        <v>1.2088716609523711</v>
      </c>
    </row>
    <row r="23" spans="1:12">
      <c r="A23" s="8">
        <v>39203</v>
      </c>
      <c r="B23" s="11">
        <v>120.14227</v>
      </c>
      <c r="C23" s="11">
        <v>2604.5200199999999</v>
      </c>
      <c r="D23" s="11">
        <v>13627.639649999999</v>
      </c>
      <c r="F23" s="9">
        <f t="shared" si="3"/>
        <v>3.4770526702371463E-2</v>
      </c>
      <c r="G23" s="9">
        <f t="shared" si="3"/>
        <v>3.145627568480136E-2</v>
      </c>
      <c r="H23" s="9">
        <f t="shared" si="3"/>
        <v>4.3231522155703139E-2</v>
      </c>
      <c r="J23" s="14">
        <f t="shared" si="0"/>
        <v>1.2573036881502047</v>
      </c>
      <c r="K23" s="14">
        <f t="shared" si="1"/>
        <v>1.1664710717151516</v>
      </c>
      <c r="L23" s="14">
        <f t="shared" si="2"/>
        <v>1.2611330229462352</v>
      </c>
    </row>
    <row r="24" spans="1:12">
      <c r="A24" s="8">
        <v>39234</v>
      </c>
      <c r="B24" s="11">
        <v>118.13057999999999</v>
      </c>
      <c r="C24" s="11">
        <v>2603.2299800000001</v>
      </c>
      <c r="D24" s="11">
        <v>13408.62012</v>
      </c>
      <c r="F24" s="9">
        <f t="shared" si="3"/>
        <v>-1.6744231651358077E-2</v>
      </c>
      <c r="G24" s="9">
        <f t="shared" si="3"/>
        <v>-4.9530815278575613E-4</v>
      </c>
      <c r="H24" s="9">
        <f t="shared" si="3"/>
        <v>-1.6071714223820033E-2</v>
      </c>
      <c r="J24" s="14">
        <f t="shared" si="0"/>
        <v>1.2362511039397108</v>
      </c>
      <c r="K24" s="14">
        <f t="shared" si="1"/>
        <v>1.1658933090833423</v>
      </c>
      <c r="L24" s="14">
        <f t="shared" si="2"/>
        <v>1.2408644534032209</v>
      </c>
    </row>
    <row r="25" spans="1:12">
      <c r="A25" s="8">
        <v>39265</v>
      </c>
      <c r="B25" s="11">
        <v>114.4782</v>
      </c>
      <c r="C25" s="11">
        <v>2546.2700199999999</v>
      </c>
      <c r="D25" s="11">
        <v>13211.990229999999</v>
      </c>
      <c r="F25" s="9">
        <f t="shared" si="3"/>
        <v>-3.0918158532701634E-2</v>
      </c>
      <c r="G25" s="9">
        <f t="shared" si="3"/>
        <v>-2.1880494784406346E-2</v>
      </c>
      <c r="H25" s="9">
        <f t="shared" si="3"/>
        <v>-1.4664438863974616E-2</v>
      </c>
      <c r="J25" s="14">
        <f t="shared" si="0"/>
        <v>1.1980284963218755</v>
      </c>
      <c r="K25" s="14">
        <f t="shared" si="1"/>
        <v>1.1403829866147699</v>
      </c>
      <c r="L25" s="14">
        <f t="shared" si="2"/>
        <v>1.2226678724878102</v>
      </c>
    </row>
    <row r="26" spans="1:12">
      <c r="A26" s="8">
        <v>39295</v>
      </c>
      <c r="B26" s="11">
        <v>116.19347</v>
      </c>
      <c r="C26" s="11">
        <v>2596.3601100000001</v>
      </c>
      <c r="D26" s="11">
        <v>13357.740229999999</v>
      </c>
      <c r="F26" s="9">
        <f t="shared" si="3"/>
        <v>1.4983376747712773E-2</v>
      </c>
      <c r="G26" s="9">
        <f t="shared" si="3"/>
        <v>1.9671947439415804E-2</v>
      </c>
      <c r="H26" s="9">
        <f t="shared" si="3"/>
        <v>1.1031646062608313E-2</v>
      </c>
      <c r="J26" s="14">
        <f t="shared" si="0"/>
        <v>1.2159790086367619</v>
      </c>
      <c r="K26" s="14">
        <f t="shared" si="1"/>
        <v>1.1628165407882596</v>
      </c>
      <c r="L26" s="14">
        <f t="shared" si="2"/>
        <v>1.236155911709218</v>
      </c>
    </row>
    <row r="27" spans="1:12">
      <c r="A27" s="8">
        <v>39329</v>
      </c>
      <c r="B27" s="11">
        <v>120.52287</v>
      </c>
      <c r="C27" s="11">
        <v>2701.5</v>
      </c>
      <c r="D27" s="11">
        <v>13895.62988</v>
      </c>
      <c r="F27" s="9">
        <f t="shared" si="3"/>
        <v>3.7260269445434258E-2</v>
      </c>
      <c r="G27" s="9">
        <f t="shared" si="3"/>
        <v>4.0495110672456036E-2</v>
      </c>
      <c r="H27" s="9">
        <f t="shared" si="3"/>
        <v>4.0268012458571478E-2</v>
      </c>
      <c r="J27" s="14">
        <f t="shared" si="0"/>
        <v>1.2612867141385598</v>
      </c>
      <c r="K27" s="14">
        <f t="shared" si="1"/>
        <v>1.2099049252992427</v>
      </c>
      <c r="L27" s="14">
        <f t="shared" si="2"/>
        <v>1.2859334533626616</v>
      </c>
    </row>
    <row r="28" spans="1:12">
      <c r="A28" s="8">
        <v>39356</v>
      </c>
      <c r="B28" s="11">
        <v>122.42574</v>
      </c>
      <c r="C28" s="11">
        <v>2859.12012</v>
      </c>
      <c r="D28" s="11">
        <v>13930.009770000001</v>
      </c>
      <c r="F28" s="9">
        <f t="shared" si="3"/>
        <v>1.5788455751178265E-2</v>
      </c>
      <c r="G28" s="9">
        <f t="shared" si="3"/>
        <v>5.8345408106607488E-2</v>
      </c>
      <c r="H28" s="9">
        <f t="shared" si="3"/>
        <v>2.4741512473271943E-3</v>
      </c>
      <c r="J28" s="14">
        <f t="shared" si="0"/>
        <v>1.2812004836142854</v>
      </c>
      <c r="K28" s="14">
        <f t="shared" si="1"/>
        <v>1.2804973219360214</v>
      </c>
      <c r="L28" s="14">
        <f t="shared" si="2"/>
        <v>1.2891150472202786</v>
      </c>
    </row>
    <row r="29" spans="1:12">
      <c r="A29" s="8">
        <v>39387</v>
      </c>
      <c r="B29" s="11">
        <v>117.30003000000001</v>
      </c>
      <c r="C29" s="11">
        <v>2660.9599600000001</v>
      </c>
      <c r="D29" s="11">
        <v>13371.719730000001</v>
      </c>
      <c r="F29" s="9">
        <f t="shared" si="3"/>
        <v>-4.1867911110849754E-2</v>
      </c>
      <c r="G29" s="9">
        <f t="shared" si="3"/>
        <v>-6.9308091889472623E-2</v>
      </c>
      <c r="H29" s="9">
        <f t="shared" si="3"/>
        <v>-4.0078223146859937E-2</v>
      </c>
      <c r="J29" s="14">
        <f t="shared" si="0"/>
        <v>1.2275592956511447</v>
      </c>
      <c r="K29" s="14">
        <f t="shared" si="1"/>
        <v>1.191748495883056</v>
      </c>
      <c r="L29" s="14">
        <f t="shared" si="2"/>
        <v>1.2374496066958094</v>
      </c>
    </row>
    <row r="30" spans="1:12">
      <c r="A30" s="8">
        <v>39419</v>
      </c>
      <c r="B30" s="11">
        <v>116.4897</v>
      </c>
      <c r="C30" s="11">
        <v>2652.2800299999999</v>
      </c>
      <c r="D30" s="11">
        <v>13264.820309999999</v>
      </c>
      <c r="F30" s="9">
        <f t="shared" si="3"/>
        <v>-6.908182376423988E-3</v>
      </c>
      <c r="G30" s="9">
        <f t="shared" si="3"/>
        <v>-3.2619543813053875E-3</v>
      </c>
      <c r="H30" s="9">
        <f t="shared" si="3"/>
        <v>-7.9944406672066703E-3</v>
      </c>
      <c r="J30" s="14">
        <f t="shared" si="0"/>
        <v>1.2190790921589121</v>
      </c>
      <c r="K30" s="14">
        <f t="shared" si="1"/>
        <v>1.1878610666554961</v>
      </c>
      <c r="L30" s="14">
        <f t="shared" si="2"/>
        <v>1.2275568892364215</v>
      </c>
    </row>
    <row r="31" spans="1:12">
      <c r="A31" s="8">
        <v>39449</v>
      </c>
      <c r="B31" s="11">
        <v>109.48222</v>
      </c>
      <c r="C31" s="11">
        <v>2389.8601100000001</v>
      </c>
      <c r="D31" s="11">
        <v>12650.360350000001</v>
      </c>
      <c r="F31" s="9">
        <f t="shared" si="3"/>
        <v>-6.0155361375297534E-2</v>
      </c>
      <c r="G31" s="9">
        <f t="shared" si="3"/>
        <v>-9.894125696825451E-2</v>
      </c>
      <c r="H31" s="9">
        <f t="shared" si="3"/>
        <v>-4.6322524213673111E-2</v>
      </c>
      <c r="J31" s="14">
        <f t="shared" si="0"/>
        <v>1.1457449488250231</v>
      </c>
      <c r="K31" s="14">
        <f t="shared" si="1"/>
        <v>1.0703325996169497</v>
      </c>
      <c r="L31" s="14">
        <f t="shared" si="2"/>
        <v>1.1706933555111061</v>
      </c>
    </row>
    <row r="32" spans="1:12">
      <c r="A32" s="8">
        <v>39479</v>
      </c>
      <c r="B32" s="11">
        <v>105.92245</v>
      </c>
      <c r="C32" s="11">
        <v>2271.4799800000001</v>
      </c>
      <c r="D32" s="11">
        <v>12266.389649999999</v>
      </c>
      <c r="F32" s="9">
        <f t="shared" si="3"/>
        <v>-3.2514594607233938E-2</v>
      </c>
      <c r="G32" s="9">
        <f t="shared" si="3"/>
        <v>-4.9534334459434115E-2</v>
      </c>
      <c r="H32" s="9">
        <f t="shared" si="3"/>
        <v>-3.0352550391973709E-2</v>
      </c>
      <c r="J32" s="14">
        <f t="shared" si="0"/>
        <v>1.1084915162906914</v>
      </c>
      <c r="K32" s="14">
        <f t="shared" si="1"/>
        <v>1.0173143866446881</v>
      </c>
      <c r="L32" s="14">
        <f t="shared" si="2"/>
        <v>1.1351598264444065</v>
      </c>
    </row>
    <row r="33" spans="1:12">
      <c r="A33" s="8">
        <v>39510</v>
      </c>
      <c r="B33" s="11">
        <v>105.45001000000001</v>
      </c>
      <c r="C33" s="11">
        <v>2279.1001000000001</v>
      </c>
      <c r="D33" s="11">
        <v>12262.889649999999</v>
      </c>
      <c r="F33" s="9">
        <f t="shared" si="3"/>
        <v>-4.4602442636098028E-3</v>
      </c>
      <c r="G33" s="9">
        <f t="shared" si="3"/>
        <v>3.3546938855257835E-3</v>
      </c>
      <c r="H33" s="9">
        <f t="shared" si="3"/>
        <v>-2.8533253058693475E-4</v>
      </c>
      <c r="J33" s="14">
        <f t="shared" si="0"/>
        <v>1.1035473733638956</v>
      </c>
      <c r="K33" s="14">
        <f t="shared" si="1"/>
        <v>1.0207271649972225</v>
      </c>
      <c r="L33" s="14">
        <f t="shared" si="2"/>
        <v>1.1348359284185066</v>
      </c>
    </row>
    <row r="34" spans="1:12">
      <c r="A34" s="8">
        <v>39539</v>
      </c>
      <c r="B34" s="11">
        <v>110.57744</v>
      </c>
      <c r="C34" s="11">
        <v>2412.8000499999998</v>
      </c>
      <c r="D34" s="11">
        <v>12820.12988</v>
      </c>
      <c r="F34" s="9">
        <f t="shared" si="3"/>
        <v>4.8624272297366211E-2</v>
      </c>
      <c r="G34" s="9">
        <f t="shared" si="3"/>
        <v>5.8663483012439732E-2</v>
      </c>
      <c r="H34" s="9">
        <f t="shared" si="3"/>
        <v>4.5441184411212587E-2</v>
      </c>
      <c r="J34" s="14">
        <f t="shared" si="0"/>
        <v>1.1572065613393849</v>
      </c>
      <c r="K34" s="14">
        <f t="shared" si="1"/>
        <v>1.0806065757013728</v>
      </c>
      <c r="L34" s="14">
        <f t="shared" si="2"/>
        <v>1.1864042171182416</v>
      </c>
    </row>
    <row r="35" spans="1:12">
      <c r="A35" s="8">
        <v>39569</v>
      </c>
      <c r="B35" s="11">
        <v>111.99787000000001</v>
      </c>
      <c r="C35" s="11">
        <v>2522.6599099999999</v>
      </c>
      <c r="D35" s="11">
        <v>12638.320309999999</v>
      </c>
      <c r="F35" s="9">
        <f t="shared" si="3"/>
        <v>1.2845567775850109E-2</v>
      </c>
      <c r="G35" s="9">
        <f t="shared" si="3"/>
        <v>4.5532102836287613E-2</v>
      </c>
      <c r="H35" s="9">
        <f t="shared" si="3"/>
        <v>-1.4181570054421444E-2</v>
      </c>
      <c r="J35" s="14">
        <f t="shared" si="0"/>
        <v>1.1720715366537284</v>
      </c>
      <c r="K35" s="14">
        <f t="shared" si="1"/>
        <v>1.1298088654317762</v>
      </c>
      <c r="L35" s="14">
        <f t="shared" si="2"/>
        <v>1.1695791426003181</v>
      </c>
    </row>
    <row r="36" spans="1:12">
      <c r="A36" s="8">
        <v>39601</v>
      </c>
      <c r="B36" s="11">
        <v>102.53288999999999</v>
      </c>
      <c r="C36" s="11">
        <v>2292.9799800000001</v>
      </c>
      <c r="D36" s="11">
        <v>11350.009770000001</v>
      </c>
      <c r="F36" s="9">
        <f t="shared" si="3"/>
        <v>-8.4510357205900499E-2</v>
      </c>
      <c r="G36" s="9">
        <f t="shared" si="3"/>
        <v>-9.104672773746969E-2</v>
      </c>
      <c r="H36" s="9">
        <f t="shared" si="3"/>
        <v>-0.10193684828359906</v>
      </c>
      <c r="J36" s="14">
        <f t="shared" si="0"/>
        <v>1.0730193524202531</v>
      </c>
      <c r="K36" s="14">
        <f t="shared" si="1"/>
        <v>1.0269434652654297</v>
      </c>
      <c r="L36" s="14">
        <f t="shared" si="2"/>
        <v>1.0503559309854076</v>
      </c>
    </row>
    <row r="37" spans="1:12">
      <c r="A37" s="8">
        <v>39630</v>
      </c>
      <c r="B37" s="11">
        <v>101.68011</v>
      </c>
      <c r="C37" s="11">
        <v>2325.5500499999998</v>
      </c>
      <c r="D37" s="11">
        <v>11378.01953</v>
      </c>
      <c r="F37" s="9">
        <f t="shared" si="3"/>
        <v>-8.3171360916481918E-3</v>
      </c>
      <c r="G37" s="9">
        <f t="shared" si="3"/>
        <v>1.4204253976957792E-2</v>
      </c>
      <c r="H37" s="9">
        <f t="shared" si="3"/>
        <v>2.4678181400366039E-3</v>
      </c>
      <c r="J37" s="14">
        <f t="shared" si="0"/>
        <v>1.0640949044372017</v>
      </c>
      <c r="K37" s="14">
        <f t="shared" si="1"/>
        <v>1.0415304310660369</v>
      </c>
      <c r="L37" s="14">
        <f t="shared" si="2"/>
        <v>1.0529480184053883</v>
      </c>
    </row>
    <row r="38" spans="1:12">
      <c r="A38" s="8">
        <v>39661</v>
      </c>
      <c r="B38" s="11">
        <v>103.15072000000001</v>
      </c>
      <c r="C38" s="11">
        <v>2367.5200199999999</v>
      </c>
      <c r="D38" s="11">
        <v>11543.95996</v>
      </c>
      <c r="F38" s="9">
        <f t="shared" si="3"/>
        <v>1.4463103944321043E-2</v>
      </c>
      <c r="G38" s="9">
        <f t="shared" si="3"/>
        <v>1.8047330350942081E-2</v>
      </c>
      <c r="H38" s="9">
        <f t="shared" si="3"/>
        <v>1.4584298221889336E-2</v>
      </c>
      <c r="J38" s="14">
        <f t="shared" ref="J38:J69" si="4">J37*(1+F38)</f>
        <v>1.0794850196466992</v>
      </c>
      <c r="K38" s="14">
        <f t="shared" ref="K38:K69" si="5">K37*(1+G38)</f>
        <v>1.0603272748260448</v>
      </c>
      <c r="L38" s="14">
        <f t="shared" ref="L38:L69" si="6">L37*(1+H38)</f>
        <v>1.06830452631796</v>
      </c>
    </row>
    <row r="39" spans="1:12">
      <c r="A39" s="8">
        <v>39693</v>
      </c>
      <c r="B39" s="11">
        <v>93.974580000000003</v>
      </c>
      <c r="C39" s="11">
        <v>2091.87988</v>
      </c>
      <c r="D39" s="11">
        <v>10850.660159999999</v>
      </c>
      <c r="F39" s="9">
        <f t="shared" si="3"/>
        <v>-8.89585647099701E-2</v>
      </c>
      <c r="G39" s="9">
        <f t="shared" si="3"/>
        <v>-0.11642568496633032</v>
      </c>
      <c r="H39" s="9">
        <f t="shared" si="3"/>
        <v>-6.0057363539226971E-2</v>
      </c>
      <c r="J39" s="14">
        <f t="shared" si="4"/>
        <v>0.98345558167301494</v>
      </c>
      <c r="K39" s="14">
        <f t="shared" si="5"/>
        <v>0.93687794556594017</v>
      </c>
      <c r="L39" s="14">
        <f t="shared" si="6"/>
        <v>1.0041449730102807</v>
      </c>
    </row>
    <row r="40" spans="1:12">
      <c r="A40" s="8">
        <v>39722</v>
      </c>
      <c r="B40" s="11">
        <v>78.193979999999996</v>
      </c>
      <c r="C40" s="11">
        <v>1720.9499499999999</v>
      </c>
      <c r="D40" s="11">
        <v>9325.0097700000006</v>
      </c>
      <c r="F40" s="9">
        <f t="shared" si="3"/>
        <v>-0.16792413437761577</v>
      </c>
      <c r="G40" s="9">
        <f t="shared" si="3"/>
        <v>-0.17731894338024801</v>
      </c>
      <c r="H40" s="9">
        <f t="shared" si="3"/>
        <v>-0.14060438420366106</v>
      </c>
      <c r="J40" s="14">
        <f t="shared" si="4"/>
        <v>0.81830965442173931</v>
      </c>
      <c r="K40" s="14">
        <f t="shared" si="5"/>
        <v>0.7707517381819301</v>
      </c>
      <c r="L40" s="14">
        <f t="shared" si="6"/>
        <v>0.86295778742896834</v>
      </c>
    </row>
    <row r="41" spans="1:12">
      <c r="A41" s="8">
        <v>39755</v>
      </c>
      <c r="B41" s="11">
        <v>72.583690000000004</v>
      </c>
      <c r="C41" s="11">
        <v>1535.5699500000001</v>
      </c>
      <c r="D41" s="11">
        <v>8829.0400399999999</v>
      </c>
      <c r="F41" s="9">
        <f t="shared" si="3"/>
        <v>-7.1748362214073214E-2</v>
      </c>
      <c r="G41" s="9">
        <f t="shared" si="3"/>
        <v>-0.10771957662103993</v>
      </c>
      <c r="H41" s="9">
        <f t="shared" si="3"/>
        <v>-5.3187046687673378E-2</v>
      </c>
      <c r="J41" s="14">
        <f t="shared" si="4"/>
        <v>0.75959727693301526</v>
      </c>
      <c r="K41" s="14">
        <f t="shared" si="5"/>
        <v>0.68772668726504194</v>
      </c>
      <c r="L41" s="14">
        <f t="shared" si="6"/>
        <v>0.81705961129949245</v>
      </c>
    </row>
    <row r="42" spans="1:12">
      <c r="A42" s="8">
        <v>39783</v>
      </c>
      <c r="B42" s="11">
        <v>73.361660000000001</v>
      </c>
      <c r="C42" s="11">
        <v>1577.0300299999999</v>
      </c>
      <c r="D42" s="11">
        <v>8776.3896499999992</v>
      </c>
      <c r="F42" s="9">
        <f t="shared" si="3"/>
        <v>1.0718248135359376E-2</v>
      </c>
      <c r="G42" s="9">
        <f t="shared" si="3"/>
        <v>2.6999798999713276E-2</v>
      </c>
      <c r="H42" s="9">
        <f t="shared" si="3"/>
        <v>-5.9633198809233567E-3</v>
      </c>
      <c r="J42" s="14">
        <f t="shared" si="4"/>
        <v>0.76773882903012658</v>
      </c>
      <c r="K42" s="14">
        <f t="shared" si="5"/>
        <v>0.7062951695879367</v>
      </c>
      <c r="L42" s="14">
        <f t="shared" si="6"/>
        <v>0.81218722347553063</v>
      </c>
    </row>
    <row r="43" spans="1:12">
      <c r="A43" s="8">
        <v>39815</v>
      </c>
      <c r="B43" s="11">
        <v>67.190060000000003</v>
      </c>
      <c r="C43" s="11">
        <v>1476.42004</v>
      </c>
      <c r="D43" s="11">
        <v>8000.8598599999996</v>
      </c>
      <c r="F43" s="9">
        <f t="shared" si="3"/>
        <v>-8.4125686359877827E-2</v>
      </c>
      <c r="G43" s="9">
        <f t="shared" si="3"/>
        <v>-6.3797130102842714E-2</v>
      </c>
      <c r="H43" s="9">
        <f t="shared" si="3"/>
        <v>-8.8365469279272468E-2</v>
      </c>
      <c r="J43" s="14">
        <f t="shared" si="4"/>
        <v>0.70315227309283823</v>
      </c>
      <c r="K43" s="14">
        <f t="shared" si="5"/>
        <v>0.66123556476272571</v>
      </c>
      <c r="L43" s="14">
        <f t="shared" si="6"/>
        <v>0.74041791833048598</v>
      </c>
    </row>
    <row r="44" spans="1:12">
      <c r="A44" s="8">
        <v>39846</v>
      </c>
      <c r="B44" s="11">
        <v>60.029600000000002</v>
      </c>
      <c r="C44" s="11">
        <v>1377.83997</v>
      </c>
      <c r="D44" s="11">
        <v>7062.9301800000003</v>
      </c>
      <c r="F44" s="9">
        <f t="shared" si="3"/>
        <v>-0.10657022779857617</v>
      </c>
      <c r="G44" s="9">
        <f t="shared" si="3"/>
        <v>-6.6769664004289742E-2</v>
      </c>
      <c r="H44" s="9">
        <f t="shared" si="3"/>
        <v>-0.11722860997592821</v>
      </c>
      <c r="J44" s="14">
        <f t="shared" si="4"/>
        <v>0.62821717517224784</v>
      </c>
      <c r="K44" s="14">
        <f t="shared" si="5"/>
        <v>0.61708508827583175</v>
      </c>
      <c r="L44" s="14">
        <f t="shared" si="6"/>
        <v>0.6536197549633328</v>
      </c>
    </row>
    <row r="45" spans="1:12">
      <c r="A45" s="8">
        <v>39874</v>
      </c>
      <c r="B45" s="11">
        <v>65.29871</v>
      </c>
      <c r="C45" s="11">
        <v>1528.58997</v>
      </c>
      <c r="D45" s="11">
        <v>7608.9199200000003</v>
      </c>
      <c r="F45" s="9">
        <f t="shared" si="3"/>
        <v>8.7775197569199159E-2</v>
      </c>
      <c r="G45" s="9">
        <f t="shared" si="3"/>
        <v>0.10941038384885871</v>
      </c>
      <c r="H45" s="9">
        <f t="shared" si="3"/>
        <v>7.73035731750642E-2</v>
      </c>
      <c r="J45" s="14">
        <f t="shared" si="4"/>
        <v>0.68335906183935613</v>
      </c>
      <c r="K45" s="14">
        <f t="shared" si="5"/>
        <v>0.68460060465149741</v>
      </c>
      <c r="L45" s="14">
        <f t="shared" si="6"/>
        <v>0.7041468975198083</v>
      </c>
    </row>
    <row r="46" spans="1:12">
      <c r="A46" s="8">
        <v>39904</v>
      </c>
      <c r="B46" s="11">
        <v>71.540490000000005</v>
      </c>
      <c r="C46" s="11">
        <v>1717.3000500000001</v>
      </c>
      <c r="D46" s="11">
        <v>8168.1201199999996</v>
      </c>
      <c r="F46" s="9">
        <f t="shared" si="3"/>
        <v>9.5588105798721124E-2</v>
      </c>
      <c r="G46" s="9">
        <f t="shared" si="3"/>
        <v>0.12345369504158143</v>
      </c>
      <c r="H46" s="9">
        <f t="shared" si="3"/>
        <v>7.3492717216032899E-2</v>
      </c>
      <c r="J46" s="14">
        <f t="shared" si="4"/>
        <v>0.74868006014097133</v>
      </c>
      <c r="K46" s="14">
        <f t="shared" si="5"/>
        <v>0.76911707892342562</v>
      </c>
      <c r="L46" s="14">
        <f t="shared" si="6"/>
        <v>0.75589656633777846</v>
      </c>
    </row>
    <row r="47" spans="1:12">
      <c r="A47" s="8">
        <v>39934</v>
      </c>
      <c r="B47" s="11">
        <v>75.559430000000006</v>
      </c>
      <c r="C47" s="11">
        <v>1774.32996</v>
      </c>
      <c r="D47" s="11">
        <v>8500.3300799999997</v>
      </c>
      <c r="F47" s="9">
        <f t="shared" si="3"/>
        <v>5.6177138289100315E-2</v>
      </c>
      <c r="G47" s="9">
        <f t="shared" si="3"/>
        <v>3.3209053944882827E-2</v>
      </c>
      <c r="H47" s="9">
        <f t="shared" si="3"/>
        <v>4.0671532141963729E-2</v>
      </c>
      <c r="J47" s="14">
        <f t="shared" si="4"/>
        <v>0.79073876341380256</v>
      </c>
      <c r="K47" s="14">
        <f t="shared" si="5"/>
        <v>0.79465872948732441</v>
      </c>
      <c r="L47" s="14">
        <f t="shared" si="6"/>
        <v>0.78664003783158543</v>
      </c>
    </row>
    <row r="48" spans="1:12">
      <c r="A48" s="8">
        <v>39965</v>
      </c>
      <c r="B48" s="11">
        <v>75.726519999999994</v>
      </c>
      <c r="C48" s="11">
        <v>1835.0400400000001</v>
      </c>
      <c r="D48" s="11">
        <v>8447</v>
      </c>
      <c r="F48" s="9">
        <f t="shared" si="3"/>
        <v>2.2113718962675222E-3</v>
      </c>
      <c r="G48" s="9">
        <f t="shared" si="3"/>
        <v>3.4215777994302643E-2</v>
      </c>
      <c r="H48" s="9">
        <f t="shared" si="3"/>
        <v>-6.2738834254775222E-3</v>
      </c>
      <c r="J48" s="14">
        <f t="shared" si="4"/>
        <v>0.79248738089250514</v>
      </c>
      <c r="K48" s="14">
        <f t="shared" si="5"/>
        <v>0.82184859615669725</v>
      </c>
      <c r="L48" s="14">
        <f t="shared" si="6"/>
        <v>0.78170474993641681</v>
      </c>
    </row>
    <row r="49" spans="1:12">
      <c r="A49" s="8">
        <v>39995</v>
      </c>
      <c r="B49" s="11">
        <v>81.465000000000003</v>
      </c>
      <c r="C49" s="11">
        <v>1978.5</v>
      </c>
      <c r="D49" s="11">
        <v>9171.6103500000008</v>
      </c>
      <c r="F49" s="9">
        <f t="shared" si="3"/>
        <v>7.5779000540365571E-2</v>
      </c>
      <c r="G49" s="9">
        <f t="shared" si="3"/>
        <v>7.8178108854779937E-2</v>
      </c>
      <c r="H49" s="9">
        <f t="shared" si="3"/>
        <v>8.5783159701669387E-2</v>
      </c>
      <c r="J49" s="14">
        <f t="shared" si="4"/>
        <v>0.85254128255739114</v>
      </c>
      <c r="K49" s="14">
        <f t="shared" si="5"/>
        <v>0.88609916516918363</v>
      </c>
      <c r="L49" s="14">
        <f t="shared" si="6"/>
        <v>0.84876185333976595</v>
      </c>
    </row>
    <row r="50" spans="1:12">
      <c r="A50" s="8">
        <v>40028</v>
      </c>
      <c r="B50" s="11">
        <v>84.396799999999999</v>
      </c>
      <c r="C50" s="11">
        <v>2009.06006</v>
      </c>
      <c r="D50" s="11">
        <v>9496.2802699999993</v>
      </c>
      <c r="F50" s="9">
        <f t="shared" si="3"/>
        <v>3.5988461302399744E-2</v>
      </c>
      <c r="G50" s="9">
        <f t="shared" si="3"/>
        <v>1.5446075309577978E-2</v>
      </c>
      <c r="H50" s="9">
        <f t="shared" si="3"/>
        <v>3.5399445420181586E-2</v>
      </c>
      <c r="J50" s="14">
        <f t="shared" si="4"/>
        <v>0.88322293151340603</v>
      </c>
      <c r="K50" s="14">
        <f t="shared" si="5"/>
        <v>0.89978591960614107</v>
      </c>
      <c r="L50" s="14">
        <f t="shared" si="6"/>
        <v>0.87880755224179918</v>
      </c>
    </row>
    <row r="51" spans="1:12">
      <c r="A51" s="8">
        <v>40057</v>
      </c>
      <c r="B51" s="11">
        <v>87.541370000000001</v>
      </c>
      <c r="C51" s="11">
        <v>2122.4199199999998</v>
      </c>
      <c r="D51" s="11">
        <v>9712.2802699999993</v>
      </c>
      <c r="F51" s="9">
        <f t="shared" si="3"/>
        <v>3.7259351065443314E-2</v>
      </c>
      <c r="G51" s="9">
        <f t="shared" si="3"/>
        <v>5.6424326109991929E-2</v>
      </c>
      <c r="H51" s="9">
        <f t="shared" si="3"/>
        <v>2.2745748214948236E-2</v>
      </c>
      <c r="J51" s="14">
        <f t="shared" si="4"/>
        <v>0.91613124478771402</v>
      </c>
      <c r="K51" s="14">
        <f t="shared" si="5"/>
        <v>0.95055573376317692</v>
      </c>
      <c r="L51" s="14">
        <f t="shared" si="6"/>
        <v>0.89879668755448616</v>
      </c>
    </row>
    <row r="52" spans="1:12">
      <c r="A52" s="8">
        <v>40087</v>
      </c>
      <c r="B52" s="11">
        <v>85.90643</v>
      </c>
      <c r="C52" s="11">
        <v>2045.1099899999999</v>
      </c>
      <c r="D52" s="11">
        <v>9712.7304700000004</v>
      </c>
      <c r="F52" s="9">
        <f t="shared" si="3"/>
        <v>-1.8676198464794402E-2</v>
      </c>
      <c r="G52" s="9">
        <f t="shared" si="3"/>
        <v>-3.6425369584733192E-2</v>
      </c>
      <c r="H52" s="9">
        <f t="shared" si="3"/>
        <v>4.6353687031874813E-5</v>
      </c>
      <c r="J52" s="14">
        <f t="shared" si="4"/>
        <v>0.89902139584025953</v>
      </c>
      <c r="K52" s="14">
        <f t="shared" si="5"/>
        <v>0.91593138984996592</v>
      </c>
      <c r="L52" s="14">
        <f t="shared" si="6"/>
        <v>0.89883835009484636</v>
      </c>
    </row>
    <row r="53" spans="1:12">
      <c r="A53" s="8">
        <v>40119</v>
      </c>
      <c r="B53" s="11">
        <v>91.044820000000001</v>
      </c>
      <c r="C53" s="11">
        <v>2144.6001000000001</v>
      </c>
      <c r="D53" s="11">
        <v>10344.839840000001</v>
      </c>
      <c r="F53" s="9">
        <f t="shared" si="3"/>
        <v>5.981379973536316E-2</v>
      </c>
      <c r="G53" s="9">
        <f t="shared" si="3"/>
        <v>4.8647804023489227E-2</v>
      </c>
      <c r="H53" s="9">
        <f t="shared" si="3"/>
        <v>6.5080501508037791E-2</v>
      </c>
      <c r="J53" s="14">
        <f t="shared" si="4"/>
        <v>0.95279528156885551</v>
      </c>
      <c r="K53" s="14">
        <f t="shared" si="5"/>
        <v>0.9604894406023492</v>
      </c>
      <c r="L53" s="14">
        <f t="shared" si="6"/>
        <v>0.95733520069367617</v>
      </c>
    </row>
    <row r="54" spans="1:12">
      <c r="A54" s="8">
        <v>40148</v>
      </c>
      <c r="B54" s="11">
        <v>92.816829999999996</v>
      </c>
      <c r="C54" s="11">
        <v>2269.1498999999999</v>
      </c>
      <c r="D54" s="11">
        <v>10428.049800000001</v>
      </c>
      <c r="F54" s="9">
        <f t="shared" si="3"/>
        <v>1.9463051275184995E-2</v>
      </c>
      <c r="G54" s="9">
        <f t="shared" si="3"/>
        <v>5.8076002141378202E-2</v>
      </c>
      <c r="H54" s="9">
        <f t="shared" si="3"/>
        <v>8.0436199387308172E-3</v>
      </c>
      <c r="J54" s="14">
        <f t="shared" si="4"/>
        <v>0.97133958498878448</v>
      </c>
      <c r="K54" s="14">
        <f t="shared" si="5"/>
        <v>1.0162708274115424</v>
      </c>
      <c r="L54" s="14">
        <f t="shared" si="6"/>
        <v>0.96503564120202467</v>
      </c>
    </row>
    <row r="55" spans="1:12">
      <c r="A55" s="8">
        <v>40182</v>
      </c>
      <c r="B55" s="11">
        <v>89.471919999999997</v>
      </c>
      <c r="C55" s="11">
        <v>2147.3501000000001</v>
      </c>
      <c r="D55" s="11">
        <v>10067.33008</v>
      </c>
      <c r="F55" s="9">
        <f t="shared" si="3"/>
        <v>-3.6037753066981537E-2</v>
      </c>
      <c r="G55" s="9">
        <f t="shared" si="3"/>
        <v>-5.367640101696225E-2</v>
      </c>
      <c r="H55" s="9">
        <f t="shared" si="3"/>
        <v>-3.4591292419796527E-2</v>
      </c>
      <c r="J55" s="14">
        <f t="shared" si="4"/>
        <v>0.93633468888077431</v>
      </c>
      <c r="K55" s="14">
        <f t="shared" si="5"/>
        <v>0.96172106693756043</v>
      </c>
      <c r="L55" s="14">
        <f t="shared" si="6"/>
        <v>0.93165381114167956</v>
      </c>
    </row>
    <row r="56" spans="1:12">
      <c r="A56" s="8">
        <v>40210</v>
      </c>
      <c r="B56" s="11">
        <v>92.238249999999994</v>
      </c>
      <c r="C56" s="11">
        <v>2238.26001</v>
      </c>
      <c r="D56" s="11">
        <v>10325.259770000001</v>
      </c>
      <c r="F56" s="9">
        <f t="shared" si="3"/>
        <v>3.0918415520757803E-2</v>
      </c>
      <c r="G56" s="9">
        <f t="shared" si="3"/>
        <v>4.2335858507655422E-2</v>
      </c>
      <c r="H56" s="9">
        <f t="shared" si="3"/>
        <v>2.562046619613767E-2</v>
      </c>
      <c r="J56" s="14">
        <f t="shared" si="4"/>
        <v>0.96528467385808958</v>
      </c>
      <c r="K56" s="14">
        <f t="shared" si="5"/>
        <v>1.0024363539512604</v>
      </c>
      <c r="L56" s="14">
        <f t="shared" si="6"/>
        <v>0.95552321611653779</v>
      </c>
    </row>
    <row r="57" spans="1:12">
      <c r="A57" s="8">
        <v>40238</v>
      </c>
      <c r="B57" s="11">
        <v>97.78734</v>
      </c>
      <c r="C57" s="11">
        <v>2397.9599600000001</v>
      </c>
      <c r="D57" s="11">
        <v>10856.62988</v>
      </c>
      <c r="F57" s="9">
        <f t="shared" si="3"/>
        <v>6.0160399834125355E-2</v>
      </c>
      <c r="G57" s="9">
        <f t="shared" si="3"/>
        <v>7.1350043912011829E-2</v>
      </c>
      <c r="H57" s="9">
        <f t="shared" si="3"/>
        <v>5.1463122656138172E-2</v>
      </c>
      <c r="J57" s="14">
        <f t="shared" si="4"/>
        <v>1.0233565857911455</v>
      </c>
      <c r="K57" s="14">
        <f t="shared" si="5"/>
        <v>1.0739602318246799</v>
      </c>
      <c r="L57" s="14">
        <f t="shared" si="6"/>
        <v>1.0046974245883309</v>
      </c>
    </row>
    <row r="58" spans="1:12">
      <c r="A58" s="8">
        <v>40269</v>
      </c>
      <c r="B58" s="11">
        <v>99.330439999999996</v>
      </c>
      <c r="C58" s="11">
        <v>2461.1899400000002</v>
      </c>
      <c r="D58" s="11">
        <v>11008.610350000001</v>
      </c>
      <c r="F58" s="9">
        <f t="shared" si="3"/>
        <v>1.5780161317405561E-2</v>
      </c>
      <c r="G58" s="9">
        <f t="shared" si="3"/>
        <v>2.6368238442146419E-2</v>
      </c>
      <c r="H58" s="9">
        <f t="shared" si="3"/>
        <v>1.3998862600997253E-2</v>
      </c>
      <c r="J58" s="14">
        <f t="shared" si="4"/>
        <v>1.0395053178001592</v>
      </c>
      <c r="K58" s="14">
        <f t="shared" si="5"/>
        <v>1.1022786712948158</v>
      </c>
      <c r="L58" s="14">
        <f t="shared" si="6"/>
        <v>1.0187620457907187</v>
      </c>
    </row>
    <row r="59" spans="1:12">
      <c r="A59" s="8">
        <v>40301</v>
      </c>
      <c r="B59" s="11">
        <v>91.388000000000005</v>
      </c>
      <c r="C59" s="11">
        <v>2257.0400399999999</v>
      </c>
      <c r="D59" s="11">
        <v>10136.62988</v>
      </c>
      <c r="F59" s="9">
        <f t="shared" si="3"/>
        <v>-7.9959778694224992E-2</v>
      </c>
      <c r="G59" s="9">
        <f t="shared" si="3"/>
        <v>-8.2947641172302355E-2</v>
      </c>
      <c r="H59" s="9">
        <f t="shared" si="3"/>
        <v>-7.9208950292259273E-2</v>
      </c>
      <c r="J59" s="14">
        <f t="shared" si="4"/>
        <v>0.95638670263738845</v>
      </c>
      <c r="K59" s="14">
        <f t="shared" si="5"/>
        <v>1.0108472555963712</v>
      </c>
      <c r="L59" s="14">
        <f t="shared" si="6"/>
        <v>0.93806697354604129</v>
      </c>
    </row>
    <row r="60" spans="1:12">
      <c r="A60" s="8">
        <v>40330</v>
      </c>
      <c r="B60" s="11">
        <v>86.590350000000001</v>
      </c>
      <c r="C60" s="11">
        <v>2109.23999</v>
      </c>
      <c r="D60" s="11">
        <v>9774.0195299999996</v>
      </c>
      <c r="F60" s="9">
        <f t="shared" si="3"/>
        <v>-5.2497592681752581E-2</v>
      </c>
      <c r="G60" s="9">
        <f t="shared" si="3"/>
        <v>-6.5484017731470945E-2</v>
      </c>
      <c r="H60" s="9">
        <f t="shared" si="3"/>
        <v>-3.5772278784238387E-2</v>
      </c>
      <c r="J60" s="14">
        <f t="shared" si="4"/>
        <v>0.90617870307608639</v>
      </c>
      <c r="K60" s="14">
        <f t="shared" si="5"/>
        <v>0.94465291598708967</v>
      </c>
      <c r="L60" s="14">
        <f t="shared" si="6"/>
        <v>0.90451018025006558</v>
      </c>
    </row>
    <row r="61" spans="1:12">
      <c r="A61" s="8">
        <v>40360</v>
      </c>
      <c r="B61" s="11">
        <v>92.648300000000006</v>
      </c>
      <c r="C61" s="11">
        <v>2254.6999500000002</v>
      </c>
      <c r="D61" s="11">
        <v>10465.940430000001</v>
      </c>
      <c r="F61" s="9">
        <f t="shared" si="3"/>
        <v>6.9961029144702591E-2</v>
      </c>
      <c r="G61" s="9">
        <f t="shared" si="3"/>
        <v>6.8963209824217442E-2</v>
      </c>
      <c r="H61" s="9">
        <f t="shared" si="3"/>
        <v>7.0791847496953109E-2</v>
      </c>
      <c r="J61" s="14">
        <f t="shared" si="4"/>
        <v>0.96957589773230124</v>
      </c>
      <c r="K61" s="14">
        <f t="shared" si="5"/>
        <v>1.0097992132433662</v>
      </c>
      <c r="L61" s="14">
        <f t="shared" si="6"/>
        <v>0.96854212698976982</v>
      </c>
    </row>
    <row r="62" spans="1:12">
      <c r="A62" s="8">
        <v>40392</v>
      </c>
      <c r="B62" s="11">
        <v>88.451520000000002</v>
      </c>
      <c r="C62" s="11">
        <v>2114.0300299999999</v>
      </c>
      <c r="D62" s="11">
        <v>10014.719730000001</v>
      </c>
      <c r="F62" s="9">
        <f t="shared" si="3"/>
        <v>-4.5297970928770415E-2</v>
      </c>
      <c r="G62" s="9">
        <f t="shared" si="3"/>
        <v>-6.2389640803425017E-2</v>
      </c>
      <c r="H62" s="9">
        <f t="shared" si="3"/>
        <v>-4.3113249403426979E-2</v>
      </c>
      <c r="J62" s="14">
        <f t="shared" si="4"/>
        <v>0.92565607690358698</v>
      </c>
      <c r="K62" s="14">
        <f t="shared" si="5"/>
        <v>0.94679820304553142</v>
      </c>
      <c r="L62" s="14">
        <f t="shared" si="6"/>
        <v>0.92678512871113428</v>
      </c>
    </row>
    <row r="63" spans="1:12">
      <c r="A63" s="8">
        <v>40422</v>
      </c>
      <c r="B63" s="11">
        <v>96.336330000000004</v>
      </c>
      <c r="C63" s="11">
        <v>2368.62012</v>
      </c>
      <c r="D63" s="11">
        <v>10788.049800000001</v>
      </c>
      <c r="F63" s="9">
        <f t="shared" si="3"/>
        <v>8.9142730390614044E-2</v>
      </c>
      <c r="G63" s="9">
        <f t="shared" si="3"/>
        <v>0.12042879542255136</v>
      </c>
      <c r="H63" s="9">
        <f t="shared" si="3"/>
        <v>7.7219342213184383E-2</v>
      </c>
      <c r="J63" s="14">
        <f t="shared" si="4"/>
        <v>1.0081715870014369</v>
      </c>
      <c r="K63" s="14">
        <f t="shared" si="5"/>
        <v>1.0608199701465411</v>
      </c>
      <c r="L63" s="14">
        <f t="shared" si="6"/>
        <v>0.99835086672316953</v>
      </c>
    </row>
    <row r="64" spans="1:12">
      <c r="A64" s="8">
        <v>40452</v>
      </c>
      <c r="B64" s="11">
        <v>99.985860000000002</v>
      </c>
      <c r="C64" s="11">
        <v>2507.4099099999999</v>
      </c>
      <c r="D64" s="11">
        <v>11118.490229999999</v>
      </c>
      <c r="F64" s="9">
        <f t="shared" si="3"/>
        <v>3.78832160203737E-2</v>
      </c>
      <c r="G64" s="9">
        <f t="shared" si="3"/>
        <v>5.8595208589210079E-2</v>
      </c>
      <c r="H64" s="9">
        <f t="shared" si="3"/>
        <v>3.0630228458900843E-2</v>
      </c>
      <c r="J64" s="14">
        <f t="shared" si="4"/>
        <v>1.0463643690174154</v>
      </c>
      <c r="K64" s="14">
        <f t="shared" si="5"/>
        <v>1.1229789375728771</v>
      </c>
      <c r="L64" s="14">
        <f t="shared" si="6"/>
        <v>1.0289305818530419</v>
      </c>
    </row>
    <row r="65" spans="1:12">
      <c r="A65" s="8">
        <v>40483</v>
      </c>
      <c r="B65" s="11">
        <v>99.985860000000002</v>
      </c>
      <c r="C65" s="11">
        <v>2498.2299800000001</v>
      </c>
      <c r="D65" s="11">
        <v>11006.01953</v>
      </c>
      <c r="F65" s="9">
        <f t="shared" si="3"/>
        <v>0</v>
      </c>
      <c r="G65" s="9">
        <f t="shared" si="3"/>
        <v>-3.6611205704295546E-3</v>
      </c>
      <c r="H65" s="9">
        <f t="shared" si="3"/>
        <v>-1.011564499076778E-2</v>
      </c>
      <c r="J65" s="14">
        <f t="shared" si="4"/>
        <v>1.0463643690174154</v>
      </c>
      <c r="K65" s="14">
        <f t="shared" si="5"/>
        <v>1.1188675762843701</v>
      </c>
      <c r="L65" s="14">
        <f t="shared" si="6"/>
        <v>1.0185222853668723</v>
      </c>
    </row>
    <row r="66" spans="1:12">
      <c r="A66" s="8">
        <v>40513</v>
      </c>
      <c r="B66" s="11">
        <v>106.65553</v>
      </c>
      <c r="C66" s="11">
        <v>2652.87012</v>
      </c>
      <c r="D66" s="11">
        <v>11577.509770000001</v>
      </c>
      <c r="F66" s="9">
        <f t="shared" si="3"/>
        <v>6.6706132247099648E-2</v>
      </c>
      <c r="G66" s="9">
        <f t="shared" si="3"/>
        <v>6.1899881611379826E-2</v>
      </c>
      <c r="H66" s="9">
        <f t="shared" si="3"/>
        <v>5.192524313101976E-2</v>
      </c>
      <c r="J66" s="14">
        <f t="shared" si="4"/>
        <v>1.116163288995744</v>
      </c>
      <c r="K66" s="14">
        <f t="shared" si="5"/>
        <v>1.188125346795184</v>
      </c>
      <c r="L66" s="14">
        <f t="shared" si="6"/>
        <v>1.0714093026689091</v>
      </c>
    </row>
    <row r="67" spans="1:12">
      <c r="A67" s="8">
        <v>40546</v>
      </c>
      <c r="B67" s="11">
        <v>109.16951</v>
      </c>
      <c r="C67" s="11">
        <v>2700.0800800000002</v>
      </c>
      <c r="D67" s="11">
        <v>11891.929690000001</v>
      </c>
      <c r="F67" s="9">
        <f t="shared" si="3"/>
        <v>2.3571023462168439E-2</v>
      </c>
      <c r="G67" s="9">
        <f t="shared" si="3"/>
        <v>1.7795805246583418E-2</v>
      </c>
      <c r="H67" s="9">
        <f t="shared" si="3"/>
        <v>2.7157819448767384E-2</v>
      </c>
      <c r="J67" s="14">
        <f t="shared" si="4"/>
        <v>1.1424724000682738</v>
      </c>
      <c r="K67" s="14">
        <f t="shared" si="5"/>
        <v>1.2092689940752805</v>
      </c>
      <c r="L67" s="14">
        <f t="shared" si="6"/>
        <v>1.100506443066521</v>
      </c>
    </row>
    <row r="68" spans="1:12">
      <c r="A68" s="8">
        <v>40575</v>
      </c>
      <c r="B68" s="11">
        <v>112.89904</v>
      </c>
      <c r="C68" s="11">
        <v>2782.2700199999999</v>
      </c>
      <c r="D68" s="11">
        <v>12226.339840000001</v>
      </c>
      <c r="F68" s="9">
        <f t="shared" si="3"/>
        <v>3.4162743791741779E-2</v>
      </c>
      <c r="G68" s="9">
        <f t="shared" si="3"/>
        <v>3.0439815696132966E-2</v>
      </c>
      <c r="H68" s="9">
        <f t="shared" si="3"/>
        <v>2.812076414151754E-2</v>
      </c>
      <c r="J68" s="14">
        <f t="shared" si="4"/>
        <v>1.1815023919609424</v>
      </c>
      <c r="K68" s="14">
        <f t="shared" si="5"/>
        <v>1.2460789193819801</v>
      </c>
      <c r="L68" s="14">
        <f t="shared" si="6"/>
        <v>1.131453525188215</v>
      </c>
    </row>
    <row r="69" spans="1:12">
      <c r="A69" s="8">
        <v>40603</v>
      </c>
      <c r="B69" s="11">
        <v>112.93236</v>
      </c>
      <c r="C69" s="11">
        <v>2781.0700700000002</v>
      </c>
      <c r="D69" s="11">
        <v>12319.73047</v>
      </c>
      <c r="F69" s="9">
        <f t="shared" si="3"/>
        <v>2.9513094176891741E-4</v>
      </c>
      <c r="G69" s="9">
        <f t="shared" si="3"/>
        <v>-4.3128452356311353E-4</v>
      </c>
      <c r="H69" s="9">
        <f t="shared" si="3"/>
        <v>7.6384781727121265E-3</v>
      </c>
      <c r="J69" s="14">
        <f t="shared" si="4"/>
        <v>1.181851089874584</v>
      </c>
      <c r="K69" s="14">
        <f t="shared" si="5"/>
        <v>1.2455415048289125</v>
      </c>
      <c r="L69" s="14">
        <f t="shared" si="6"/>
        <v>1.1400961082438033</v>
      </c>
    </row>
    <row r="70" spans="1:12">
      <c r="A70" s="8">
        <v>40634</v>
      </c>
      <c r="B70" s="11">
        <v>116.26151</v>
      </c>
      <c r="C70" s="11">
        <v>2873.5400399999999</v>
      </c>
      <c r="D70" s="11">
        <v>12810.54004</v>
      </c>
      <c r="F70" s="9">
        <f t="shared" si="3"/>
        <v>2.9479150174493762E-2</v>
      </c>
      <c r="G70" s="9">
        <f t="shared" si="3"/>
        <v>3.3249780721993583E-2</v>
      </c>
      <c r="H70" s="9">
        <f t="shared" si="3"/>
        <v>3.9839310705309661E-2</v>
      </c>
      <c r="J70" s="14">
        <f t="shared" ref="J70:J101" si="7">J69*(1+F70)</f>
        <v>1.216691055636886</v>
      </c>
      <c r="K70" s="14">
        <f t="shared" ref="K70:K101" si="8">K69*(1+G70)</f>
        <v>1.2869554867446158</v>
      </c>
      <c r="L70" s="14">
        <f t="shared" ref="L70:L101" si="9">L69*(1+H70)</f>
        <v>1.1855167513340426</v>
      </c>
    </row>
    <row r="71" spans="1:12">
      <c r="A71" s="8">
        <v>40665</v>
      </c>
      <c r="B71" s="11">
        <v>114.92985</v>
      </c>
      <c r="C71" s="11">
        <v>2835.3000499999998</v>
      </c>
      <c r="D71" s="11">
        <v>12569.79004</v>
      </c>
      <c r="F71" s="9">
        <f t="shared" ref="F71:H116" si="10">B71/B70-1</f>
        <v>-1.145400571521904E-2</v>
      </c>
      <c r="G71" s="9">
        <f t="shared" si="10"/>
        <v>-1.3307623860358664E-2</v>
      </c>
      <c r="H71" s="9">
        <f t="shared" si="10"/>
        <v>-1.8793118732565173E-2</v>
      </c>
      <c r="J71" s="14">
        <f t="shared" si="7"/>
        <v>1.2027550693319651</v>
      </c>
      <c r="K71" s="14">
        <f t="shared" si="8"/>
        <v>1.2698291672019937</v>
      </c>
      <c r="L71" s="14">
        <f t="shared" si="9"/>
        <v>1.163237194266777</v>
      </c>
    </row>
    <row r="72" spans="1:12">
      <c r="A72" s="8">
        <v>40695</v>
      </c>
      <c r="B72" s="11">
        <v>113.00646</v>
      </c>
      <c r="C72" s="11">
        <v>2773.5200199999999</v>
      </c>
      <c r="D72" s="11">
        <v>12414.339840000001</v>
      </c>
      <c r="F72" s="9">
        <f t="shared" si="10"/>
        <v>-1.6735338991567428E-2</v>
      </c>
      <c r="G72" s="9">
        <f t="shared" si="10"/>
        <v>-2.1789591546051645E-2</v>
      </c>
      <c r="H72" s="9">
        <f t="shared" si="10"/>
        <v>-1.2366968700775471E-2</v>
      </c>
      <c r="J72" s="14">
        <f t="shared" si="7"/>
        <v>1.1826265555228685</v>
      </c>
      <c r="K72" s="14">
        <f t="shared" si="8"/>
        <v>1.2421601083153992</v>
      </c>
      <c r="L72" s="14">
        <f t="shared" si="9"/>
        <v>1.1488514762937019</v>
      </c>
    </row>
    <row r="73" spans="1:12">
      <c r="A73" s="8">
        <v>40725</v>
      </c>
      <c r="B73" s="11">
        <v>110.69338999999999</v>
      </c>
      <c r="C73" s="11">
        <v>2756.37988</v>
      </c>
      <c r="D73" s="11">
        <v>12143.240229999999</v>
      </c>
      <c r="F73" s="9">
        <f t="shared" si="10"/>
        <v>-2.0468475872972292E-2</v>
      </c>
      <c r="G73" s="9">
        <f t="shared" si="10"/>
        <v>-6.1799229413891377E-3</v>
      </c>
      <c r="H73" s="9">
        <f t="shared" si="10"/>
        <v>-2.1837617907518259E-2</v>
      </c>
      <c r="J73" s="14">
        <f t="shared" si="7"/>
        <v>1.1584199924044123</v>
      </c>
      <c r="K73" s="14">
        <f t="shared" si="8"/>
        <v>1.2344836545651425</v>
      </c>
      <c r="L73" s="14">
        <f t="shared" si="9"/>
        <v>1.1237632967219118</v>
      </c>
    </row>
    <row r="74" spans="1:12">
      <c r="A74" s="8">
        <v>40756</v>
      </c>
      <c r="B74" s="11">
        <v>104.66451000000001</v>
      </c>
      <c r="C74" s="11">
        <v>2579.4599600000001</v>
      </c>
      <c r="D74" s="11">
        <v>11613.530269999999</v>
      </c>
      <c r="F74" s="9">
        <f t="shared" si="10"/>
        <v>-5.4464679417623674E-2</v>
      </c>
      <c r="G74" s="9">
        <f t="shared" si="10"/>
        <v>-6.4185608552620788E-2</v>
      </c>
      <c r="H74" s="9">
        <f t="shared" si="10"/>
        <v>-4.3621796980623517E-2</v>
      </c>
      <c r="J74" s="14">
        <f t="shared" si="7"/>
        <v>1.09532701888714</v>
      </c>
      <c r="K74" s="14">
        <f t="shared" si="8"/>
        <v>1.1552475699486155</v>
      </c>
      <c r="L74" s="14">
        <f t="shared" si="9"/>
        <v>1.0747427223380324</v>
      </c>
    </row>
    <row r="75" spans="1:12">
      <c r="A75" s="8">
        <v>40787</v>
      </c>
      <c r="B75" s="11">
        <v>97.276939999999996</v>
      </c>
      <c r="C75" s="11">
        <v>2415.3998999999999</v>
      </c>
      <c r="D75" s="11">
        <v>10913.37988</v>
      </c>
      <c r="F75" s="9">
        <f t="shared" si="10"/>
        <v>-7.0583333357219225E-2</v>
      </c>
      <c r="G75" s="9">
        <f t="shared" si="10"/>
        <v>-6.3602483676467036E-2</v>
      </c>
      <c r="H75" s="9">
        <f t="shared" si="10"/>
        <v>-6.0287472777216022E-2</v>
      </c>
      <c r="J75" s="14">
        <f t="shared" si="7"/>
        <v>1.01801518677786</v>
      </c>
      <c r="K75" s="14">
        <f t="shared" si="8"/>
        <v>1.0817709552386805</v>
      </c>
      <c r="L75" s="14">
        <f t="shared" si="9"/>
        <v>1.0099491997225671</v>
      </c>
    </row>
    <row r="76" spans="1:12">
      <c r="A76" s="8">
        <v>40819</v>
      </c>
      <c r="B76" s="11">
        <v>107.89355</v>
      </c>
      <c r="C76" s="11">
        <v>2684.4099099999999</v>
      </c>
      <c r="D76" s="11">
        <v>11955.009770000001</v>
      </c>
      <c r="F76" s="9">
        <f t="shared" si="10"/>
        <v>0.10913799303308691</v>
      </c>
      <c r="G76" s="9">
        <f t="shared" si="10"/>
        <v>0.11137286624877318</v>
      </c>
      <c r="H76" s="9">
        <f t="shared" si="10"/>
        <v>9.5445215089497992E-2</v>
      </c>
      <c r="J76" s="14">
        <f t="shared" si="7"/>
        <v>1.1291193211399988</v>
      </c>
      <c r="K76" s="14">
        <f t="shared" si="8"/>
        <v>1.2022508871482858</v>
      </c>
      <c r="L76" s="14">
        <f t="shared" si="9"/>
        <v>1.1063440183195539</v>
      </c>
    </row>
    <row r="77" spans="1:12">
      <c r="A77" s="8">
        <v>40848</v>
      </c>
      <c r="B77" s="11">
        <v>107.64144</v>
      </c>
      <c r="C77" s="11">
        <v>2620.3400900000001</v>
      </c>
      <c r="D77" s="11">
        <v>12045.679690000001</v>
      </c>
      <c r="F77" s="9">
        <f t="shared" si="10"/>
        <v>-2.3366549714973761E-3</v>
      </c>
      <c r="G77" s="9">
        <f t="shared" si="10"/>
        <v>-2.3867375754100029E-2</v>
      </c>
      <c r="H77" s="9">
        <f t="shared" si="10"/>
        <v>7.584261472335152E-3</v>
      </c>
      <c r="J77" s="14">
        <f t="shared" si="7"/>
        <v>1.1264809588648432</v>
      </c>
      <c r="K77" s="14">
        <f t="shared" si="8"/>
        <v>1.1735563134740175</v>
      </c>
      <c r="L77" s="14">
        <f t="shared" si="9"/>
        <v>1.1147348206328433</v>
      </c>
    </row>
    <row r="78" spans="1:12">
      <c r="A78" s="8">
        <v>40878</v>
      </c>
      <c r="B78" s="11">
        <v>108.74202</v>
      </c>
      <c r="C78" s="11">
        <v>2605.1498999999999</v>
      </c>
      <c r="D78" s="11">
        <v>12217.559569999999</v>
      </c>
      <c r="F78" s="9">
        <f t="shared" si="10"/>
        <v>1.0224500898538658E-2</v>
      </c>
      <c r="G78" s="9">
        <f t="shared" si="10"/>
        <v>-5.7970299572832618E-3</v>
      </c>
      <c r="H78" s="9">
        <f t="shared" si="10"/>
        <v>1.4269006351105951E-2</v>
      </c>
      <c r="J78" s="14">
        <f t="shared" si="7"/>
        <v>1.1379986644409434</v>
      </c>
      <c r="K78" s="14">
        <f t="shared" si="8"/>
        <v>1.1667531723682496</v>
      </c>
      <c r="L78" s="14">
        <f t="shared" si="9"/>
        <v>1.1306409788682523</v>
      </c>
    </row>
    <row r="79" spans="1:12">
      <c r="A79" s="8">
        <v>40911</v>
      </c>
      <c r="B79" s="11">
        <v>113.59690999999999</v>
      </c>
      <c r="C79" s="11">
        <v>2813.8400900000001</v>
      </c>
      <c r="D79" s="11">
        <v>12632.910159999999</v>
      </c>
      <c r="F79" s="9">
        <f t="shared" si="10"/>
        <v>4.4645942755155765E-2</v>
      </c>
      <c r="G79" s="9">
        <f t="shared" si="10"/>
        <v>8.0106787713060346E-2</v>
      </c>
      <c r="H79" s="9">
        <f t="shared" si="10"/>
        <v>3.3996199291705276E-2</v>
      </c>
      <c r="J79" s="14">
        <f t="shared" si="7"/>
        <v>1.1888056876690176</v>
      </c>
      <c r="K79" s="14">
        <f t="shared" si="8"/>
        <v>1.2602180210606926</v>
      </c>
      <c r="L79" s="14">
        <f t="shared" si="9"/>
        <v>1.1690784749132261</v>
      </c>
    </row>
    <row r="80" spans="1:12">
      <c r="A80" s="8">
        <v>40940</v>
      </c>
      <c r="B80" s="11">
        <v>118.48936</v>
      </c>
      <c r="C80" s="11">
        <v>2966.8898899999999</v>
      </c>
      <c r="D80" s="11">
        <v>12952.070309999999</v>
      </c>
      <c r="F80" s="9">
        <f t="shared" si="10"/>
        <v>4.306851304318049E-2</v>
      </c>
      <c r="G80" s="9">
        <f t="shared" si="10"/>
        <v>5.4391790259836537E-2</v>
      </c>
      <c r="H80" s="9">
        <f t="shared" si="10"/>
        <v>2.5264182675071023E-2</v>
      </c>
      <c r="J80" s="14">
        <f t="shared" si="7"/>
        <v>1.2400057809341978</v>
      </c>
      <c r="K80" s="14">
        <f t="shared" si="8"/>
        <v>1.328763535343892</v>
      </c>
      <c r="L80" s="14">
        <f t="shared" si="9"/>
        <v>1.1986142870649272</v>
      </c>
    </row>
    <row r="81" spans="1:12">
      <c r="A81" s="8">
        <v>40969</v>
      </c>
      <c r="B81" s="11">
        <v>122.37909999999999</v>
      </c>
      <c r="C81" s="11">
        <v>3091.5700700000002</v>
      </c>
      <c r="D81" s="11">
        <v>13212.04004</v>
      </c>
      <c r="F81" s="9">
        <f t="shared" si="10"/>
        <v>3.2827757699087856E-2</v>
      </c>
      <c r="G81" s="9">
        <f t="shared" si="10"/>
        <v>4.2023864930154309E-2</v>
      </c>
      <c r="H81" s="9">
        <f t="shared" si="10"/>
        <v>2.0071673777070531E-2</v>
      </c>
      <c r="J81" s="14">
        <f t="shared" si="7"/>
        <v>1.2807123902561739</v>
      </c>
      <c r="K81" s="14">
        <f t="shared" si="8"/>
        <v>1.384603314677298</v>
      </c>
      <c r="L81" s="14">
        <f t="shared" si="9"/>
        <v>1.2226724820194304</v>
      </c>
    </row>
    <row r="82" spans="1:12">
      <c r="A82" s="8">
        <v>41001</v>
      </c>
      <c r="B82" s="11">
        <v>121.59644</v>
      </c>
      <c r="C82" s="11">
        <v>3046.3601100000001</v>
      </c>
      <c r="D82" s="11">
        <v>13213.62988</v>
      </c>
      <c r="F82" s="9">
        <f t="shared" si="10"/>
        <v>-6.3953730661525654E-3</v>
      </c>
      <c r="G82" s="9">
        <f t="shared" si="10"/>
        <v>-1.4623624558507964E-2</v>
      </c>
      <c r="H82" s="9">
        <f t="shared" si="10"/>
        <v>1.2033266590072422E-4</v>
      </c>
      <c r="J82" s="14">
        <f t="shared" si="7"/>
        <v>1.2725217567300418</v>
      </c>
      <c r="K82" s="14">
        <f t="shared" si="8"/>
        <v>1.3643553956409915</v>
      </c>
      <c r="L82" s="14">
        <f t="shared" si="9"/>
        <v>1.2228196094587152</v>
      </c>
    </row>
    <row r="83" spans="1:12">
      <c r="A83" s="8">
        <v>41030</v>
      </c>
      <c r="B83" s="11">
        <v>114.27897</v>
      </c>
      <c r="C83" s="11">
        <v>2827.3400900000001</v>
      </c>
      <c r="D83" s="11">
        <v>12393.450199999999</v>
      </c>
      <c r="F83" s="9">
        <f t="shared" si="10"/>
        <v>-6.0178324299625885E-2</v>
      </c>
      <c r="G83" s="9">
        <f t="shared" si="10"/>
        <v>-7.189564335517773E-2</v>
      </c>
      <c r="H83" s="9">
        <f t="shared" si="10"/>
        <v>-6.207073207350966E-2</v>
      </c>
      <c r="J83" s="14">
        <f t="shared" si="7"/>
        <v>1.1959435297752117</v>
      </c>
      <c r="K83" s="14">
        <f t="shared" si="8"/>
        <v>1.2662641867062743</v>
      </c>
      <c r="L83" s="14">
        <f t="shared" si="9"/>
        <v>1.1469183011057695</v>
      </c>
    </row>
    <row r="84" spans="1:12">
      <c r="A84" s="8">
        <v>41061</v>
      </c>
      <c r="B84" s="11">
        <v>118.97882</v>
      </c>
      <c r="C84" s="11">
        <v>2935.0500499999998</v>
      </c>
      <c r="D84" s="11">
        <v>12880.089840000001</v>
      </c>
      <c r="F84" s="9">
        <f t="shared" si="10"/>
        <v>4.1126114454829166E-2</v>
      </c>
      <c r="G84" s="9">
        <f t="shared" si="10"/>
        <v>3.8095862744265574E-2</v>
      </c>
      <c r="H84" s="9">
        <f t="shared" si="10"/>
        <v>3.9265872872108032E-2</v>
      </c>
      <c r="J84" s="14">
        <f t="shared" si="7"/>
        <v>1.2451280402622593</v>
      </c>
      <c r="K84" s="14">
        <f t="shared" si="8"/>
        <v>1.3145036133610155</v>
      </c>
      <c r="L84" s="14">
        <f t="shared" si="9"/>
        <v>1.1919530493116828</v>
      </c>
    </row>
    <row r="85" spans="1:12">
      <c r="A85" s="8">
        <v>41092</v>
      </c>
      <c r="B85" s="11">
        <v>120.6088</v>
      </c>
      <c r="C85" s="11">
        <v>2939.5200199999999</v>
      </c>
      <c r="D85" s="11">
        <v>13008.679690000001</v>
      </c>
      <c r="F85" s="9">
        <f t="shared" si="10"/>
        <v>1.3699749249488358E-2</v>
      </c>
      <c r="G85" s="9">
        <f t="shared" si="10"/>
        <v>1.522962104172576E-3</v>
      </c>
      <c r="H85" s="9">
        <f t="shared" si="10"/>
        <v>9.9836143689506773E-3</v>
      </c>
      <c r="J85" s="14">
        <f t="shared" si="7"/>
        <v>1.2621859821973591</v>
      </c>
      <c r="K85" s="14">
        <f t="shared" si="8"/>
        <v>1.3165055525499623</v>
      </c>
      <c r="L85" s="14">
        <f t="shared" si="9"/>
        <v>1.2038530489019055</v>
      </c>
    </row>
    <row r="86" spans="1:12">
      <c r="A86" s="8">
        <v>41122</v>
      </c>
      <c r="B86" s="11">
        <v>123.30962</v>
      </c>
      <c r="C86" s="11">
        <v>3066.9599600000001</v>
      </c>
      <c r="D86" s="11">
        <v>13090.839840000001</v>
      </c>
      <c r="F86" s="9">
        <f t="shared" si="10"/>
        <v>2.2393225038305653E-2</v>
      </c>
      <c r="G86" s="9">
        <f t="shared" si="10"/>
        <v>4.3353996275895534E-2</v>
      </c>
      <c r="H86" s="9">
        <f t="shared" si="10"/>
        <v>6.3157946815430854E-3</v>
      </c>
      <c r="J86" s="14">
        <f t="shared" si="7"/>
        <v>1.2904503969368994</v>
      </c>
      <c r="K86" s="14">
        <f t="shared" si="8"/>
        <v>1.3735813293724091</v>
      </c>
      <c r="L86" s="14">
        <f t="shared" si="9"/>
        <v>1.2114563375855196</v>
      </c>
    </row>
    <row r="87" spans="1:12">
      <c r="A87" s="8">
        <v>41156</v>
      </c>
      <c r="B87" s="11">
        <v>126.48666</v>
      </c>
      <c r="C87" s="11">
        <v>3116.2299800000001</v>
      </c>
      <c r="D87" s="11">
        <v>13437.12988</v>
      </c>
      <c r="F87" s="9">
        <f t="shared" si="10"/>
        <v>2.5764737576841279E-2</v>
      </c>
      <c r="G87" s="9">
        <f t="shared" si="10"/>
        <v>1.6064774448506292E-2</v>
      </c>
      <c r="H87" s="9">
        <f t="shared" si="10"/>
        <v>2.6452851324472393E-2</v>
      </c>
      <c r="J87" s="14">
        <f t="shared" si="7"/>
        <v>1.3236985127699092</v>
      </c>
      <c r="K87" s="14">
        <f t="shared" si="8"/>
        <v>1.3956476036154561</v>
      </c>
      <c r="L87" s="14">
        <f t="shared" si="9"/>
        <v>1.2435028119697593</v>
      </c>
    </row>
    <row r="88" spans="1:12">
      <c r="A88" s="8">
        <v>41183</v>
      </c>
      <c r="B88" s="11">
        <v>124.13461</v>
      </c>
      <c r="C88" s="11">
        <v>2977.2299800000001</v>
      </c>
      <c r="D88" s="11">
        <v>13096.45996</v>
      </c>
      <c r="F88" s="9">
        <f t="shared" si="10"/>
        <v>-1.8595241585160127E-2</v>
      </c>
      <c r="G88" s="9">
        <f t="shared" si="10"/>
        <v>-4.4605180263364241E-2</v>
      </c>
      <c r="H88" s="9">
        <f t="shared" si="10"/>
        <v>-2.5352878407989277E-2</v>
      </c>
      <c r="J88" s="14">
        <f t="shared" si="7"/>
        <v>1.2990840191390356</v>
      </c>
      <c r="K88" s="14">
        <f t="shared" si="8"/>
        <v>1.3333944906720565</v>
      </c>
      <c r="L88" s="14">
        <f t="shared" si="9"/>
        <v>1.2119764363778973</v>
      </c>
    </row>
    <row r="89" spans="1:12">
      <c r="A89" s="8">
        <v>41214</v>
      </c>
      <c r="B89" s="11">
        <v>124.82975</v>
      </c>
      <c r="C89" s="11">
        <v>3010.23999</v>
      </c>
      <c r="D89" s="11">
        <v>13025.58008</v>
      </c>
      <c r="F89" s="9">
        <f t="shared" si="10"/>
        <v>5.5998887014669929E-3</v>
      </c>
      <c r="G89" s="9">
        <f t="shared" si="10"/>
        <v>1.1087490795722799E-2</v>
      </c>
      <c r="H89" s="9">
        <f t="shared" si="10"/>
        <v>-5.4121403964495496E-3</v>
      </c>
      <c r="J89" s="14">
        <f t="shared" si="7"/>
        <v>1.3063587450600687</v>
      </c>
      <c r="K89" s="14">
        <f t="shared" si="8"/>
        <v>1.3481784898144504</v>
      </c>
      <c r="L89" s="14">
        <f t="shared" si="9"/>
        <v>1.2054170497470316</v>
      </c>
    </row>
    <row r="90" spans="1:12">
      <c r="A90" s="8">
        <v>41246</v>
      </c>
      <c r="B90" s="11">
        <v>125.94801</v>
      </c>
      <c r="C90" s="11">
        <v>3019.51001</v>
      </c>
      <c r="D90" s="11">
        <v>13104.139649999999</v>
      </c>
      <c r="F90" s="9">
        <f t="shared" si="10"/>
        <v>8.958281178965688E-3</v>
      </c>
      <c r="G90" s="9">
        <f t="shared" si="10"/>
        <v>3.0794953328621144E-3</v>
      </c>
      <c r="H90" s="9">
        <f t="shared" si="10"/>
        <v>6.031176309807762E-3</v>
      </c>
      <c r="J90" s="14">
        <f t="shared" si="7"/>
        <v>1.3180614740189176</v>
      </c>
      <c r="K90" s="14">
        <f t="shared" si="8"/>
        <v>1.3523301991816992</v>
      </c>
      <c r="L90" s="14">
        <f t="shared" si="9"/>
        <v>1.2126871325009043</v>
      </c>
    </row>
    <row r="91" spans="1:12">
      <c r="A91" s="8">
        <v>41276</v>
      </c>
      <c r="B91" s="11">
        <v>132.46736000000001</v>
      </c>
      <c r="C91" s="11">
        <v>3142.12988</v>
      </c>
      <c r="D91" s="11">
        <v>13860.58008</v>
      </c>
      <c r="F91" s="9">
        <f t="shared" si="10"/>
        <v>5.1762231098371636E-2</v>
      </c>
      <c r="G91" s="9">
        <f t="shared" si="10"/>
        <v>4.0609194734876786E-2</v>
      </c>
      <c r="H91" s="9">
        <f t="shared" si="10"/>
        <v>5.7725302858780303E-2</v>
      </c>
      <c r="J91" s="14">
        <f t="shared" si="7"/>
        <v>1.3862872766389451</v>
      </c>
      <c r="K91" s="14">
        <f t="shared" si="8"/>
        <v>1.4072472395861235</v>
      </c>
      <c r="L91" s="14">
        <f t="shared" si="9"/>
        <v>1.2826898644974649</v>
      </c>
    </row>
    <row r="92" spans="1:12">
      <c r="A92" s="8">
        <v>41306</v>
      </c>
      <c r="B92" s="11">
        <v>134.24100999999999</v>
      </c>
      <c r="C92" s="11">
        <v>3160.1899400000002</v>
      </c>
      <c r="D92" s="11">
        <v>14054.490229999999</v>
      </c>
      <c r="F92" s="9">
        <f t="shared" si="10"/>
        <v>1.3389336059841161E-2</v>
      </c>
      <c r="G92" s="9">
        <f t="shared" si="10"/>
        <v>5.7477127584555365E-3</v>
      </c>
      <c r="H92" s="9">
        <f t="shared" si="10"/>
        <v>1.3990045790349015E-2</v>
      </c>
      <c r="J92" s="14">
        <f t="shared" si="7"/>
        <v>1.4048487428613459</v>
      </c>
      <c r="K92" s="14">
        <f t="shared" si="8"/>
        <v>1.4153356924993941</v>
      </c>
      <c r="L92" s="14">
        <f t="shared" si="9"/>
        <v>1.300634754436601</v>
      </c>
    </row>
    <row r="93" spans="1:12">
      <c r="A93" s="8">
        <v>41334</v>
      </c>
      <c r="B93" s="11">
        <v>139.25467</v>
      </c>
      <c r="C93" s="11">
        <v>3267.5200199999999</v>
      </c>
      <c r="D93" s="11">
        <v>14578.54004</v>
      </c>
      <c r="F93" s="9">
        <f t="shared" si="10"/>
        <v>3.7348199331933118E-2</v>
      </c>
      <c r="G93" s="9">
        <f t="shared" si="10"/>
        <v>3.3963173745183095E-2</v>
      </c>
      <c r="H93" s="9">
        <f t="shared" si="10"/>
        <v>3.7287002333346031E-2</v>
      </c>
      <c r="J93" s="14">
        <f t="shared" si="7"/>
        <v>1.457317313740947</v>
      </c>
      <c r="K93" s="14">
        <f t="shared" si="8"/>
        <v>1.46340498453151</v>
      </c>
      <c r="L93" s="14">
        <f t="shared" si="9"/>
        <v>1.3491315255601095</v>
      </c>
    </row>
    <row r="94" spans="1:12">
      <c r="A94" s="8">
        <v>41365</v>
      </c>
      <c r="B94" s="11">
        <v>141.91245000000001</v>
      </c>
      <c r="C94" s="11">
        <v>3328.7900399999999</v>
      </c>
      <c r="D94" s="11">
        <v>14839.799800000001</v>
      </c>
      <c r="F94" s="9">
        <f t="shared" si="10"/>
        <v>1.9085751307299059E-2</v>
      </c>
      <c r="G94" s="9">
        <f t="shared" si="10"/>
        <v>1.8751230176089262E-2</v>
      </c>
      <c r="H94" s="9">
        <f t="shared" si="10"/>
        <v>1.792084524809523E-2</v>
      </c>
      <c r="J94" s="14">
        <f t="shared" si="7"/>
        <v>1.4851313095668277</v>
      </c>
      <c r="K94" s="14">
        <f t="shared" si="8"/>
        <v>1.4908456282372966</v>
      </c>
      <c r="L94" s="14">
        <f t="shared" si="9"/>
        <v>1.3733091028489988</v>
      </c>
    </row>
    <row r="95" spans="1:12">
      <c r="A95" s="8">
        <v>41395</v>
      </c>
      <c r="B95" s="11">
        <v>145.21544</v>
      </c>
      <c r="C95" s="11">
        <v>3455.9099099999999</v>
      </c>
      <c r="D95" s="11">
        <v>15115.570309999999</v>
      </c>
      <c r="F95" s="9">
        <f t="shared" si="10"/>
        <v>2.3274843045835603E-2</v>
      </c>
      <c r="G95" s="9">
        <f t="shared" si="10"/>
        <v>3.8188010800464856E-2</v>
      </c>
      <c r="H95" s="9">
        <f t="shared" si="10"/>
        <v>1.8583169161082491E-2</v>
      </c>
      <c r="J95" s="14">
        <f t="shared" si="7"/>
        <v>1.5196975076994519</v>
      </c>
      <c r="K95" s="14">
        <f t="shared" si="8"/>
        <v>1.5477780571902482</v>
      </c>
      <c r="L95" s="14">
        <f t="shared" si="9"/>
        <v>1.3988295382176961</v>
      </c>
    </row>
    <row r="96" spans="1:12">
      <c r="A96" s="8">
        <v>41428</v>
      </c>
      <c r="B96" s="11">
        <v>143.256</v>
      </c>
      <c r="C96" s="11">
        <v>3403.25</v>
      </c>
      <c r="D96" s="11">
        <v>14909.599609999999</v>
      </c>
      <c r="F96" s="9">
        <f t="shared" si="10"/>
        <v>-1.3493331012184417E-2</v>
      </c>
      <c r="G96" s="9">
        <f t="shared" si="10"/>
        <v>-1.5237639687198823E-2</v>
      </c>
      <c r="H96" s="9">
        <f t="shared" si="10"/>
        <v>-1.3626392903199669E-2</v>
      </c>
      <c r="J96" s="14">
        <f t="shared" si="7"/>
        <v>1.4991917261896714</v>
      </c>
      <c r="K96" s="14">
        <f t="shared" si="8"/>
        <v>1.5241935728390306</v>
      </c>
      <c r="L96" s="14">
        <f t="shared" si="9"/>
        <v>1.3797685373253403</v>
      </c>
    </row>
    <row r="97" spans="1:12">
      <c r="A97" s="8">
        <v>41456</v>
      </c>
      <c r="B97" s="11">
        <v>150.52234000000001</v>
      </c>
      <c r="C97" s="11">
        <v>3626.37012</v>
      </c>
      <c r="D97" s="11">
        <v>15499.54004</v>
      </c>
      <c r="F97" s="9">
        <f t="shared" si="10"/>
        <v>5.0722762048361014E-2</v>
      </c>
      <c r="G97" s="9">
        <f t="shared" si="10"/>
        <v>6.5560896202159658E-2</v>
      </c>
      <c r="H97" s="9">
        <f t="shared" si="10"/>
        <v>3.9567825121495703E-2</v>
      </c>
      <c r="J97" s="14">
        <f t="shared" si="7"/>
        <v>1.5752348713820616</v>
      </c>
      <c r="K97" s="14">
        <f t="shared" si="8"/>
        <v>1.6241210694599291</v>
      </c>
      <c r="L97" s="14">
        <f t="shared" si="9"/>
        <v>1.4343629775183713</v>
      </c>
    </row>
    <row r="98" spans="1:12">
      <c r="A98" s="8">
        <v>41487</v>
      </c>
      <c r="B98" s="11">
        <v>146.13930999999999</v>
      </c>
      <c r="C98" s="11">
        <v>3589.87012</v>
      </c>
      <c r="D98" s="11">
        <v>14810.309569999999</v>
      </c>
      <c r="F98" s="9">
        <f t="shared" si="10"/>
        <v>-2.9118800571397041E-2</v>
      </c>
      <c r="G98" s="9">
        <f t="shared" si="10"/>
        <v>-1.0065161247247434E-2</v>
      </c>
      <c r="H98" s="9">
        <f t="shared" si="10"/>
        <v>-4.4467801510321481E-2</v>
      </c>
      <c r="J98" s="14">
        <f t="shared" si="7"/>
        <v>1.529365921309177</v>
      </c>
      <c r="K98" s="14">
        <f t="shared" si="8"/>
        <v>1.6077740290107629</v>
      </c>
      <c r="L98" s="14">
        <f t="shared" si="9"/>
        <v>1.3705800093403306</v>
      </c>
    </row>
    <row r="99" spans="1:12">
      <c r="A99" s="8">
        <v>41520</v>
      </c>
      <c r="B99" s="11">
        <v>150.69609</v>
      </c>
      <c r="C99" s="11">
        <v>3771.4799800000001</v>
      </c>
      <c r="D99" s="11">
        <v>15129.66992</v>
      </c>
      <c r="F99" s="9">
        <f t="shared" si="10"/>
        <v>3.1181069624593105E-2</v>
      </c>
      <c r="G99" s="9">
        <f t="shared" si="10"/>
        <v>5.0589534977382389E-2</v>
      </c>
      <c r="H99" s="9">
        <f t="shared" si="10"/>
        <v>2.1563381135996096E-2</v>
      </c>
      <c r="J99" s="14">
        <f t="shared" si="7"/>
        <v>1.5770531865829984</v>
      </c>
      <c r="K99" s="14">
        <f t="shared" si="8"/>
        <v>1.68911056948713</v>
      </c>
      <c r="L99" s="14">
        <f t="shared" si="9"/>
        <v>1.4001343484591133</v>
      </c>
    </row>
    <row r="100" spans="1:12">
      <c r="A100" s="8">
        <v>41548</v>
      </c>
      <c r="B100" s="11">
        <v>157.60776999999999</v>
      </c>
      <c r="C100" s="11">
        <v>3919.7099600000001</v>
      </c>
      <c r="D100" s="11">
        <v>15545.75</v>
      </c>
      <c r="F100" s="9">
        <f t="shared" si="10"/>
        <v>4.5865025429657758E-2</v>
      </c>
      <c r="G100" s="9">
        <f t="shared" si="10"/>
        <v>3.9302868048102457E-2</v>
      </c>
      <c r="H100" s="9">
        <f t="shared" si="10"/>
        <v>2.7500935724313447E-2</v>
      </c>
      <c r="J100" s="14">
        <f t="shared" si="7"/>
        <v>1.6493847710895504</v>
      </c>
      <c r="K100" s="14">
        <f t="shared" si="8"/>
        <v>1.7554974593183379</v>
      </c>
      <c r="L100" s="14">
        <f t="shared" si="9"/>
        <v>1.4386393531814909</v>
      </c>
    </row>
    <row r="101" spans="1:12">
      <c r="A101" s="8">
        <v>41579</v>
      </c>
      <c r="B101" s="11">
        <v>162.38079999999999</v>
      </c>
      <c r="C101" s="11">
        <v>4059.8898899999999</v>
      </c>
      <c r="D101" s="11">
        <v>16086.410159999999</v>
      </c>
      <c r="F101" s="9">
        <f t="shared" si="10"/>
        <v>3.02842302762103E-2</v>
      </c>
      <c r="G101" s="9">
        <f t="shared" si="10"/>
        <v>3.5762832309153669E-2</v>
      </c>
      <c r="H101" s="9">
        <f t="shared" si="10"/>
        <v>3.4778647540324448E-2</v>
      </c>
      <c r="J101" s="14">
        <f t="shared" si="7"/>
        <v>1.6993351193113007</v>
      </c>
      <c r="K101" s="14">
        <f t="shared" si="8"/>
        <v>1.8182790205750849</v>
      </c>
      <c r="L101" s="14">
        <f t="shared" si="9"/>
        <v>1.4886732841834303</v>
      </c>
    </row>
    <row r="102" spans="1:12">
      <c r="A102" s="8">
        <v>41610</v>
      </c>
      <c r="B102" s="11">
        <v>166.46735000000001</v>
      </c>
      <c r="C102" s="11">
        <v>4176.5898399999996</v>
      </c>
      <c r="D102" s="11">
        <v>16576.660159999999</v>
      </c>
      <c r="F102" s="9">
        <f t="shared" si="10"/>
        <v>2.5166460566766524E-2</v>
      </c>
      <c r="G102" s="9">
        <f t="shared" si="10"/>
        <v>2.8744609622897821E-2</v>
      </c>
      <c r="H102" s="9">
        <f t="shared" si="10"/>
        <v>3.0476035058402351E-2</v>
      </c>
      <c r="J102" s="14">
        <f t="shared" ref="J102:J116" si="11">J101*(1+F102)</f>
        <v>1.74210136958117</v>
      </c>
      <c r="K102" s="14">
        <f t="shared" ref="K102:K116" si="12">K101*(1+G102)</f>
        <v>1.8705447412070209</v>
      </c>
      <c r="L102" s="14">
        <f t="shared" ref="L102:L116" si="13">L101*(1+H102)</f>
        <v>1.5340421433827114</v>
      </c>
    </row>
    <row r="103" spans="1:12">
      <c r="A103" s="8">
        <v>41641</v>
      </c>
      <c r="B103" s="11">
        <v>160.69238000000001</v>
      </c>
      <c r="C103" s="11">
        <v>4103.8798800000004</v>
      </c>
      <c r="D103" s="11">
        <v>15698.849609999999</v>
      </c>
      <c r="F103" s="9">
        <f t="shared" si="10"/>
        <v>-3.4691307334441257E-2</v>
      </c>
      <c r="G103" s="9">
        <f t="shared" si="10"/>
        <v>-1.7408929960907815E-2</v>
      </c>
      <c r="H103" s="9">
        <f t="shared" si="10"/>
        <v>-5.2954608559701577E-2</v>
      </c>
      <c r="J103" s="14">
        <f t="shared" si="11"/>
        <v>1.6816655955612787</v>
      </c>
      <c r="K103" s="14">
        <f t="shared" si="12"/>
        <v>1.8379805588186033</v>
      </c>
      <c r="L103" s="14">
        <f t="shared" si="13"/>
        <v>1.4528075421657942</v>
      </c>
    </row>
    <row r="104" spans="1:12">
      <c r="A104" s="8">
        <v>41673</v>
      </c>
      <c r="B104" s="11">
        <v>168.02100999999999</v>
      </c>
      <c r="C104" s="11">
        <v>4308.1201199999996</v>
      </c>
      <c r="D104" s="11">
        <v>16321.70996</v>
      </c>
      <c r="F104" s="9">
        <f t="shared" si="10"/>
        <v>4.5606580722744816E-2</v>
      </c>
      <c r="G104" s="9">
        <f t="shared" si="10"/>
        <v>4.9767596998964603E-2</v>
      </c>
      <c r="H104" s="9">
        <f t="shared" si="10"/>
        <v>3.9675540913726826E-2</v>
      </c>
      <c r="J104" s="14">
        <f t="shared" si="11"/>
        <v>1.7583606132939069</v>
      </c>
      <c r="K104" s="14">
        <f t="shared" si="12"/>
        <v>1.9294524345618194</v>
      </c>
      <c r="L104" s="14">
        <f t="shared" si="13"/>
        <v>1.510448467244764</v>
      </c>
    </row>
    <row r="105" spans="1:12">
      <c r="A105" s="8">
        <v>41701</v>
      </c>
      <c r="B105" s="11">
        <v>169.40305000000001</v>
      </c>
      <c r="C105" s="11">
        <v>4198.9902300000003</v>
      </c>
      <c r="D105" s="11">
        <v>16457.660159999999</v>
      </c>
      <c r="F105" s="9">
        <f t="shared" si="10"/>
        <v>8.2253999068331307E-3</v>
      </c>
      <c r="G105" s="9">
        <f t="shared" si="10"/>
        <v>-2.5331208731477872E-2</v>
      </c>
      <c r="H105" s="9">
        <f t="shared" si="10"/>
        <v>8.329409132570964E-3</v>
      </c>
      <c r="J105" s="14">
        <f t="shared" si="11"/>
        <v>1.7728238325186736</v>
      </c>
      <c r="K105" s="14">
        <f t="shared" si="12"/>
        <v>1.8805770722044757</v>
      </c>
      <c r="L105" s="14">
        <f t="shared" si="13"/>
        <v>1.5230296105021104</v>
      </c>
    </row>
    <row r="106" spans="1:12">
      <c r="A106" s="8">
        <v>41730</v>
      </c>
      <c r="B106" s="11">
        <v>170.62968000000001</v>
      </c>
      <c r="C106" s="11">
        <v>4114.5600599999998</v>
      </c>
      <c r="D106" s="11">
        <v>16580.839840000001</v>
      </c>
      <c r="F106" s="9">
        <f t="shared" si="10"/>
        <v>7.2408967843258232E-3</v>
      </c>
      <c r="G106" s="9">
        <f t="shared" si="10"/>
        <v>-2.0107255643698085E-2</v>
      </c>
      <c r="H106" s="9">
        <f t="shared" si="10"/>
        <v>7.4846411216697994E-3</v>
      </c>
      <c r="J106" s="14">
        <f t="shared" si="11"/>
        <v>1.7856606669067343</v>
      </c>
      <c r="K106" s="14">
        <f t="shared" si="12"/>
        <v>1.8427638282559831</v>
      </c>
      <c r="L106" s="14">
        <f t="shared" si="13"/>
        <v>1.5344289405543952</v>
      </c>
    </row>
    <row r="107" spans="1:12">
      <c r="A107" s="8">
        <v>41760</v>
      </c>
      <c r="B107" s="11">
        <v>174.61377999999999</v>
      </c>
      <c r="C107" s="11">
        <v>4242.6201199999996</v>
      </c>
      <c r="D107" s="11">
        <v>16717.16992</v>
      </c>
      <c r="F107" s="9">
        <f t="shared" si="10"/>
        <v>2.3349396189455307E-2</v>
      </c>
      <c r="G107" s="9">
        <f t="shared" si="10"/>
        <v>3.1123633664980499E-2</v>
      </c>
      <c r="H107" s="9">
        <f t="shared" si="10"/>
        <v>8.2221456401210258E-3</v>
      </c>
      <c r="J107" s="14">
        <f t="shared" si="11"/>
        <v>1.8273547652782667</v>
      </c>
      <c r="K107" s="14">
        <f t="shared" si="12"/>
        <v>1.9001173345776994</v>
      </c>
      <c r="L107" s="14">
        <f t="shared" si="13"/>
        <v>1.54704523877805</v>
      </c>
    </row>
    <row r="108" spans="1:12">
      <c r="A108" s="8">
        <v>41792</v>
      </c>
      <c r="B108" s="11">
        <v>178.19807</v>
      </c>
      <c r="C108" s="11">
        <v>4408.1801800000003</v>
      </c>
      <c r="D108" s="11">
        <v>16826.599610000001</v>
      </c>
      <c r="F108" s="9">
        <f t="shared" si="10"/>
        <v>2.0526959556113056E-2</v>
      </c>
      <c r="G108" s="9">
        <f t="shared" si="10"/>
        <v>3.9023069545995659E-2</v>
      </c>
      <c r="H108" s="9">
        <f t="shared" si="10"/>
        <v>6.545945906135886E-3</v>
      </c>
      <c r="J108" s="14">
        <f t="shared" si="11"/>
        <v>1.864864802639804</v>
      </c>
      <c r="K108" s="14">
        <f t="shared" si="12"/>
        <v>1.9742657454704768</v>
      </c>
      <c r="L108" s="14">
        <f t="shared" si="13"/>
        <v>1.5571721132254361</v>
      </c>
    </row>
    <row r="109" spans="1:12">
      <c r="A109" s="8">
        <v>41821</v>
      </c>
      <c r="B109" s="11">
        <v>175.72461000000001</v>
      </c>
      <c r="C109" s="11">
        <v>4369.7700199999999</v>
      </c>
      <c r="D109" s="11">
        <v>16563.300780000001</v>
      </c>
      <c r="F109" s="9">
        <f t="shared" si="10"/>
        <v>-1.3880397245604192E-2</v>
      </c>
      <c r="G109" s="9">
        <f t="shared" si="10"/>
        <v>-8.7133824915478497E-3</v>
      </c>
      <c r="H109" s="9">
        <f t="shared" si="10"/>
        <v>-1.5647774125648217E-2</v>
      </c>
      <c r="J109" s="14">
        <f t="shared" si="11"/>
        <v>1.8389797383698183</v>
      </c>
      <c r="K109" s="14">
        <f t="shared" si="12"/>
        <v>1.9570632128902317</v>
      </c>
      <c r="L109" s="14">
        <f t="shared" si="13"/>
        <v>1.5328058357229262</v>
      </c>
    </row>
    <row r="110" spans="1:12">
      <c r="A110" s="8">
        <v>41852</v>
      </c>
      <c r="B110" s="11">
        <v>182.73111</v>
      </c>
      <c r="C110" s="11">
        <v>4580.2700199999999</v>
      </c>
      <c r="D110" s="11">
        <v>17098.449219999999</v>
      </c>
      <c r="F110" s="9">
        <f t="shared" si="10"/>
        <v>3.987204751798834E-2</v>
      </c>
      <c r="G110" s="9">
        <f t="shared" si="10"/>
        <v>4.8171871525632293E-2</v>
      </c>
      <c r="H110" s="9">
        <f t="shared" si="10"/>
        <v>3.2309287086435212E-2</v>
      </c>
      <c r="J110" s="14">
        <f t="shared" si="11"/>
        <v>1.9123036258827175</v>
      </c>
      <c r="K110" s="14">
        <f t="shared" si="12"/>
        <v>2.0513386105491209</v>
      </c>
      <c r="L110" s="14">
        <f t="shared" si="13"/>
        <v>1.5823296995170615</v>
      </c>
    </row>
    <row r="111" spans="1:12">
      <c r="A111" s="8">
        <v>41884</v>
      </c>
      <c r="B111" s="11">
        <v>180.13965999999999</v>
      </c>
      <c r="C111" s="11">
        <v>4493.3901400000004</v>
      </c>
      <c r="D111" s="11">
        <v>17042.900389999999</v>
      </c>
      <c r="F111" s="9">
        <f t="shared" si="10"/>
        <v>-1.418176685951289E-2</v>
      </c>
      <c r="G111" s="9">
        <f t="shared" si="10"/>
        <v>-1.8968287812865525E-2</v>
      </c>
      <c r="H111" s="9">
        <f t="shared" si="10"/>
        <v>-3.2487642174604536E-3</v>
      </c>
      <c r="J111" s="14">
        <f t="shared" si="11"/>
        <v>1.8851837816958477</v>
      </c>
      <c r="K111" s="14">
        <f t="shared" si="12"/>
        <v>2.0124282293825817</v>
      </c>
      <c r="L111" s="14">
        <f t="shared" si="13"/>
        <v>1.5771890834090454</v>
      </c>
    </row>
    <row r="112" spans="1:12">
      <c r="A112" s="8">
        <v>41913</v>
      </c>
      <c r="B112" s="11">
        <v>184.50480999999999</v>
      </c>
      <c r="C112" s="11">
        <v>4630.7402300000003</v>
      </c>
      <c r="D112" s="11">
        <v>17390.519530000001</v>
      </c>
      <c r="F112" s="9">
        <f t="shared" si="10"/>
        <v>2.42320319689735E-2</v>
      </c>
      <c r="G112" s="9">
        <f t="shared" si="10"/>
        <v>3.0567141005031884E-2</v>
      </c>
      <c r="H112" s="9">
        <f t="shared" si="10"/>
        <v>2.0396712533975014E-2</v>
      </c>
      <c r="J112" s="14">
        <f t="shared" si="11"/>
        <v>1.9308656153612918</v>
      </c>
      <c r="K112" s="14">
        <f t="shared" si="12"/>
        <v>2.0739424068326255</v>
      </c>
      <c r="L112" s="14">
        <f t="shared" si="13"/>
        <v>1.6093585557550631</v>
      </c>
    </row>
    <row r="113" spans="1:12">
      <c r="A113" s="8">
        <v>41946</v>
      </c>
      <c r="B113" s="11">
        <v>189.45398</v>
      </c>
      <c r="C113" s="11">
        <v>4791.6298800000004</v>
      </c>
      <c r="D113" s="11">
        <v>17828.240229999999</v>
      </c>
      <c r="F113" s="9">
        <f t="shared" si="10"/>
        <v>2.682407033182499E-2</v>
      </c>
      <c r="G113" s="9">
        <f t="shared" si="10"/>
        <v>3.4743829713808072E-2</v>
      </c>
      <c r="H113" s="9">
        <f t="shared" si="10"/>
        <v>2.5170076100653249E-2</v>
      </c>
      <c r="J113" s="14">
        <f t="shared" si="11"/>
        <v>1.9826592904290457</v>
      </c>
      <c r="K113" s="14">
        <f t="shared" si="12"/>
        <v>2.1459991086518637</v>
      </c>
      <c r="L113" s="14">
        <f t="shared" si="13"/>
        <v>1.6498662330766556</v>
      </c>
    </row>
    <row r="114" spans="1:12">
      <c r="A114" s="8">
        <v>41974</v>
      </c>
      <c r="B114" s="11">
        <v>188.97353000000001</v>
      </c>
      <c r="C114" s="11">
        <v>4736.0497999999998</v>
      </c>
      <c r="D114" s="11">
        <v>17823.070309999999</v>
      </c>
      <c r="F114" s="9">
        <f t="shared" si="10"/>
        <v>-2.5359720603388425E-3</v>
      </c>
      <c r="G114" s="9">
        <f t="shared" si="10"/>
        <v>-1.1599410094671248E-2</v>
      </c>
      <c r="H114" s="9">
        <f t="shared" si="10"/>
        <v>-2.8998487418296914E-4</v>
      </c>
      <c r="J114" s="14">
        <f t="shared" si="11"/>
        <v>1.9776313218633463</v>
      </c>
      <c r="K114" s="14">
        <f t="shared" si="12"/>
        <v>2.1211067849278118</v>
      </c>
      <c r="L114" s="14">
        <f t="shared" si="13"/>
        <v>1.6493877968246382</v>
      </c>
    </row>
    <row r="115" spans="1:12">
      <c r="A115" s="8">
        <v>42006</v>
      </c>
      <c r="B115" s="11">
        <v>183.28112999999999</v>
      </c>
      <c r="C115" s="11">
        <v>4635.2402300000003</v>
      </c>
      <c r="D115" s="11">
        <v>17164.949219999999</v>
      </c>
      <c r="F115" s="9">
        <f t="shared" si="10"/>
        <v>-3.0122737295535607E-2</v>
      </c>
      <c r="G115" s="9">
        <f t="shared" si="10"/>
        <v>-2.1285580654155978E-2</v>
      </c>
      <c r="H115" s="9">
        <f t="shared" si="10"/>
        <v>-3.6925236704629327E-2</v>
      </c>
      <c r="J115" s="14">
        <f t="shared" si="11"/>
        <v>1.9180596530874339</v>
      </c>
      <c r="K115" s="14">
        <f t="shared" si="12"/>
        <v>2.0759577953811532</v>
      </c>
      <c r="L115" s="14">
        <f t="shared" si="13"/>
        <v>1.5884837620091614</v>
      </c>
    </row>
    <row r="116" spans="1:12">
      <c r="A116" s="8">
        <v>42037</v>
      </c>
      <c r="B116" s="11">
        <v>185.65959000000001</v>
      </c>
      <c r="C116" s="11">
        <v>4676.6899400000002</v>
      </c>
      <c r="D116" s="11">
        <v>17361.039059999999</v>
      </c>
      <c r="F116" s="9">
        <f t="shared" si="10"/>
        <v>1.2977113355859382E-2</v>
      </c>
      <c r="G116" s="9">
        <f t="shared" si="10"/>
        <v>8.9423002785768979E-3</v>
      </c>
      <c r="H116" s="9">
        <f t="shared" si="10"/>
        <v>1.1423852030481019E-2</v>
      </c>
      <c r="J116" s="14">
        <f t="shared" si="11"/>
        <v>1.9429505306288499</v>
      </c>
      <c r="K116" s="14">
        <f t="shared" si="12"/>
        <v>2.094521633353104</v>
      </c>
      <c r="L116" s="14">
        <f t="shared" si="13"/>
        <v>1.6066303654591758</v>
      </c>
    </row>
  </sheetData>
  <mergeCells count="4">
    <mergeCell ref="B3:D3"/>
    <mergeCell ref="F3:H3"/>
    <mergeCell ref="J3:L3"/>
    <mergeCell ref="A1:M1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24"/>
  <sheetViews>
    <sheetView workbookViewId="0">
      <selection activeCell="J6" sqref="J6"/>
    </sheetView>
  </sheetViews>
  <sheetFormatPr defaultColWidth="9.140625" defaultRowHeight="15"/>
  <cols>
    <col min="1" max="1" width="12.140625" style="18" bestFit="1" customWidth="1"/>
    <col min="2" max="2" width="9.85546875" style="7" bestFit="1" customWidth="1"/>
    <col min="3" max="3" width="10.85546875" style="7" bestFit="1" customWidth="1"/>
    <col min="4" max="4" width="9.140625" style="7"/>
    <col min="5" max="5" width="11.85546875" style="7" customWidth="1"/>
    <col min="6" max="16384" width="9.140625" style="7"/>
  </cols>
  <sheetData>
    <row r="1" spans="1:14" ht="20.25">
      <c r="A1" s="67" t="s">
        <v>35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>
      <c r="A2" s="17" t="s">
        <v>22</v>
      </c>
      <c r="B2" s="38">
        <f>(1+1.36%)^(1/12)-1</f>
        <v>1.1263296687684665E-3</v>
      </c>
      <c r="C2" s="17" t="e">
        <f ca="1">"&lt;-- "&amp;_xlfn.FORMULATEXT(B2)</f>
        <v>#NAME?</v>
      </c>
    </row>
    <row r="3" spans="1:14">
      <c r="A3" s="17"/>
      <c r="B3" s="12" t="str">
        <f>C12</f>
        <v>NASDAQ</v>
      </c>
      <c r="C3" s="12" t="str">
        <f>D12</f>
        <v>DJI</v>
      </c>
      <c r="E3" s="18"/>
    </row>
    <row r="4" spans="1:14">
      <c r="A4" s="17" t="s">
        <v>4</v>
      </c>
      <c r="B4" s="49">
        <f>INTERCEPT(G14:G124,$F$14:$F$124)-B2*(1-B5)</f>
        <v>4.1830782470793885E-4</v>
      </c>
      <c r="C4" s="49">
        <f>INTERCEPT(H14:H124,$F$14:$F$124)-B2*(1-C5)</f>
        <v>-1.2896197456793103E-3</v>
      </c>
      <c r="D4" s="24" t="e">
        <f ca="1">"&lt;-- "&amp;_xlfn.FORMULATEXT(C4)</f>
        <v>#NAME?</v>
      </c>
      <c r="E4" s="17"/>
      <c r="F4" s="17"/>
    </row>
    <row r="5" spans="1:14">
      <c r="A5" s="17" t="s">
        <v>5</v>
      </c>
      <c r="B5" s="50">
        <f>SLOPE(G14:G124,$F14:$F$124)</f>
        <v>1.1048559894445289</v>
      </c>
      <c r="C5" s="50">
        <f>SLOPE(H14:H124,$F14:$F$124)</f>
        <v>0.90262022948182574</v>
      </c>
      <c r="D5" s="24" t="e">
        <f ca="1">"&lt;-- "&amp;_xlfn.FORMULATEXT(C5)</f>
        <v>#NAME?</v>
      </c>
      <c r="E5" s="17"/>
      <c r="F5" s="17"/>
    </row>
    <row r="6" spans="1:14">
      <c r="A6" s="17" t="s">
        <v>19</v>
      </c>
      <c r="B6" s="50">
        <f>RSQ(G14:G124,$F$14:$F$124)</f>
        <v>0.89168279658879412</v>
      </c>
      <c r="C6" s="50">
        <f>RSQ(H14:H124,$F$14:$F$124)</f>
        <v>0.94806134137140041</v>
      </c>
      <c r="D6" s="24" t="e">
        <f ca="1">"&lt;-- "&amp;_xlfn.FORMULATEXT(C6)</f>
        <v>#NAME?</v>
      </c>
      <c r="E6" s="17"/>
      <c r="F6" s="17"/>
    </row>
    <row r="7" spans="1:14">
      <c r="A7" s="17"/>
      <c r="B7" s="23"/>
      <c r="C7" s="23"/>
      <c r="D7" s="23"/>
      <c r="E7" s="17"/>
      <c r="F7" s="17"/>
    </row>
    <row r="8" spans="1:14">
      <c r="A8" s="17" t="s">
        <v>24</v>
      </c>
      <c r="B8" s="25">
        <f>(1+B4)^12-1</f>
        <v>5.0312587895946503E-3</v>
      </c>
      <c r="C8" s="25">
        <f>(1+C4)^12-1</f>
        <v>-1.5366141576050096E-2</v>
      </c>
      <c r="D8" s="23" t="e">
        <f ca="1">"&lt;-- "&amp;_xlfn.FORMULATEXT(C8)</f>
        <v>#NAME?</v>
      </c>
      <c r="E8" s="17"/>
      <c r="F8" s="17"/>
    </row>
    <row r="9" spans="1:14">
      <c r="E9" s="17"/>
      <c r="F9" s="26"/>
      <c r="G9" s="26"/>
      <c r="H9" s="26"/>
      <c r="I9" s="22"/>
      <c r="J9" s="17"/>
    </row>
    <row r="11" spans="1:14">
      <c r="B11" s="66" t="s">
        <v>33</v>
      </c>
      <c r="C11" s="66"/>
      <c r="D11" s="66"/>
      <c r="F11" s="66" t="s">
        <v>3</v>
      </c>
      <c r="G11" s="66"/>
      <c r="H11" s="66"/>
    </row>
    <row r="12" spans="1:14">
      <c r="A12" s="12" t="s">
        <v>0</v>
      </c>
      <c r="B12" s="12" t="s">
        <v>21</v>
      </c>
      <c r="C12" s="12" t="s">
        <v>2</v>
      </c>
      <c r="D12" s="12" t="s">
        <v>23</v>
      </c>
      <c r="F12" s="12" t="s">
        <v>21</v>
      </c>
      <c r="G12" s="12" t="s">
        <v>2</v>
      </c>
      <c r="H12" s="12" t="s">
        <v>23</v>
      </c>
    </row>
    <row r="13" spans="1:14">
      <c r="A13" s="10">
        <v>38657</v>
      </c>
      <c r="B13" s="7">
        <v>95.555490000000006</v>
      </c>
      <c r="C13" s="7">
        <v>2232.8200700000002</v>
      </c>
      <c r="D13" s="7">
        <v>10805.87012</v>
      </c>
      <c r="K13" s="15"/>
    </row>
    <row r="14" spans="1:14">
      <c r="A14" s="10">
        <v>38687</v>
      </c>
      <c r="B14" s="7">
        <v>95.577179999999998</v>
      </c>
      <c r="C14" s="7">
        <v>2205.3200700000002</v>
      </c>
      <c r="D14" s="7">
        <v>10717.5</v>
      </c>
      <c r="F14" s="7">
        <f>B14/B13-1</f>
        <v>2.2698852781766199E-4</v>
      </c>
      <c r="G14" s="7">
        <f>C14/C13-1</f>
        <v>-1.2316263352111445E-2</v>
      </c>
      <c r="H14" s="7">
        <f>D14/D13-1</f>
        <v>-8.1779735475850934E-3</v>
      </c>
    </row>
    <row r="15" spans="1:14">
      <c r="A15" s="10">
        <v>38720</v>
      </c>
      <c r="B15" s="7">
        <v>98.105500000000006</v>
      </c>
      <c r="C15" s="7">
        <v>2305.8200700000002</v>
      </c>
      <c r="D15" s="7">
        <v>10864.860350000001</v>
      </c>
      <c r="F15" s="7">
        <f t="shared" ref="F15:H78" si="0">B15/B14-1</f>
        <v>2.645317637536504E-2</v>
      </c>
      <c r="G15" s="7">
        <f t="shared" si="0"/>
        <v>4.5571616277903848E-2</v>
      </c>
      <c r="H15" s="7">
        <f t="shared" si="0"/>
        <v>1.3749507814322381E-2</v>
      </c>
    </row>
    <row r="16" spans="1:14">
      <c r="A16" s="10">
        <v>38749</v>
      </c>
      <c r="B16" s="7">
        <v>98.355009999999993</v>
      </c>
      <c r="C16" s="7">
        <v>2281.3898899999999</v>
      </c>
      <c r="D16" s="7">
        <v>10993.410159999999</v>
      </c>
      <c r="F16" s="7">
        <f t="shared" si="0"/>
        <v>2.5432824867106518E-3</v>
      </c>
      <c r="G16" s="7">
        <f t="shared" si="0"/>
        <v>-1.0595007094374109E-2</v>
      </c>
      <c r="H16" s="7">
        <f t="shared" si="0"/>
        <v>1.1831703846980179E-2</v>
      </c>
    </row>
    <row r="17" spans="1:8">
      <c r="A17" s="10">
        <v>38777</v>
      </c>
      <c r="B17" s="7">
        <v>99.574389999999994</v>
      </c>
      <c r="C17" s="7">
        <v>2339.7900399999999</v>
      </c>
      <c r="D17" s="7">
        <v>11109.320309999999</v>
      </c>
      <c r="F17" s="7">
        <f t="shared" si="0"/>
        <v>1.2397741609705415E-2</v>
      </c>
      <c r="G17" s="7">
        <f t="shared" si="0"/>
        <v>2.5598496011569383E-2</v>
      </c>
      <c r="H17" s="7">
        <f t="shared" si="0"/>
        <v>1.0543602786853512E-2</v>
      </c>
    </row>
    <row r="18" spans="1:8">
      <c r="A18" s="10">
        <v>38810</v>
      </c>
      <c r="B18" s="7">
        <v>100.90217</v>
      </c>
      <c r="C18" s="7">
        <v>2322.5700700000002</v>
      </c>
      <c r="D18" s="7">
        <v>11367.139649999999</v>
      </c>
      <c r="F18" s="7">
        <f t="shared" si="0"/>
        <v>1.3334553191839849E-2</v>
      </c>
      <c r="G18" s="7">
        <f t="shared" si="0"/>
        <v>-7.3596218915435996E-3</v>
      </c>
      <c r="H18" s="7">
        <f t="shared" si="0"/>
        <v>2.320748099844816E-2</v>
      </c>
    </row>
    <row r="19" spans="1:8">
      <c r="A19" s="10">
        <v>38838</v>
      </c>
      <c r="B19" s="7">
        <v>97.979399999999998</v>
      </c>
      <c r="C19" s="7">
        <v>2178.87988</v>
      </c>
      <c r="D19" s="7">
        <v>11168.309569999999</v>
      </c>
      <c r="F19" s="7">
        <f t="shared" si="0"/>
        <v>-2.8966374063114753E-2</v>
      </c>
      <c r="G19" s="7">
        <f t="shared" si="0"/>
        <v>-6.186689127531908E-2</v>
      </c>
      <c r="H19" s="7">
        <f t="shared" si="0"/>
        <v>-1.7491654551811564E-2</v>
      </c>
    </row>
    <row r="20" spans="1:8">
      <c r="A20" s="10">
        <v>38869</v>
      </c>
      <c r="B20" s="7">
        <v>98.104309999999998</v>
      </c>
      <c r="C20" s="7">
        <v>2172.0900900000001</v>
      </c>
      <c r="D20" s="7">
        <v>11150.219730000001</v>
      </c>
      <c r="F20" s="7">
        <f t="shared" si="0"/>
        <v>1.274859817471885E-3</v>
      </c>
      <c r="G20" s="7">
        <f t="shared" si="0"/>
        <v>-3.1161837154601857E-3</v>
      </c>
      <c r="H20" s="7">
        <f t="shared" si="0"/>
        <v>-1.6197473652226346E-3</v>
      </c>
    </row>
    <row r="21" spans="1:8">
      <c r="A21" s="10">
        <v>38901</v>
      </c>
      <c r="B21" s="7">
        <v>98.699690000000004</v>
      </c>
      <c r="C21" s="7">
        <v>2091.4699700000001</v>
      </c>
      <c r="D21" s="7">
        <v>11185.679690000001</v>
      </c>
      <c r="F21" s="7">
        <f t="shared" si="0"/>
        <v>6.0688465165292804E-3</v>
      </c>
      <c r="G21" s="7">
        <f t="shared" si="0"/>
        <v>-3.7116379459196436E-2</v>
      </c>
      <c r="H21" s="7">
        <f t="shared" si="0"/>
        <v>3.1802027994654036E-3</v>
      </c>
    </row>
    <row r="22" spans="1:8">
      <c r="A22" s="10">
        <v>38930</v>
      </c>
      <c r="B22" s="7">
        <v>101.03091999999999</v>
      </c>
      <c r="C22" s="7">
        <v>2183.75</v>
      </c>
      <c r="D22" s="7">
        <v>11381.150390000001</v>
      </c>
      <c r="F22" s="7">
        <f t="shared" si="0"/>
        <v>2.3619425755035284E-2</v>
      </c>
      <c r="G22" s="7">
        <f t="shared" si="0"/>
        <v>4.4122091793648899E-2</v>
      </c>
      <c r="H22" s="7">
        <f t="shared" si="0"/>
        <v>1.7475084699122068E-2</v>
      </c>
    </row>
    <row r="23" spans="1:8">
      <c r="A23" s="10">
        <v>38961</v>
      </c>
      <c r="B23" s="7">
        <v>103.61968</v>
      </c>
      <c r="C23" s="7">
        <v>2258.4299299999998</v>
      </c>
      <c r="D23" s="7">
        <v>11679.070309999999</v>
      </c>
      <c r="F23" s="7">
        <f t="shared" si="0"/>
        <v>2.5623442803450747E-2</v>
      </c>
      <c r="G23" s="7">
        <f t="shared" si="0"/>
        <v>3.4198021751574048E-2</v>
      </c>
      <c r="H23" s="7">
        <f t="shared" si="0"/>
        <v>2.6176608672332957E-2</v>
      </c>
    </row>
    <row r="24" spans="1:8">
      <c r="A24" s="10">
        <v>38992</v>
      </c>
      <c r="B24" s="7">
        <v>106.98833</v>
      </c>
      <c r="C24" s="7">
        <v>2366.7099600000001</v>
      </c>
      <c r="D24" s="7">
        <v>12080.73047</v>
      </c>
      <c r="F24" s="7">
        <f t="shared" si="0"/>
        <v>3.2509751043431123E-2</v>
      </c>
      <c r="G24" s="7">
        <f t="shared" si="0"/>
        <v>4.7944825988026185E-2</v>
      </c>
      <c r="H24" s="7">
        <f t="shared" si="0"/>
        <v>3.4391449776279392E-2</v>
      </c>
    </row>
    <row r="25" spans="1:8">
      <c r="A25" s="10">
        <v>39022</v>
      </c>
      <c r="B25" s="7">
        <v>109.00109</v>
      </c>
      <c r="C25" s="7">
        <v>2431.7700199999999</v>
      </c>
      <c r="D25" s="7">
        <v>12221.929690000001</v>
      </c>
      <c r="F25" s="7">
        <f t="shared" si="0"/>
        <v>1.8812892957577709E-2</v>
      </c>
      <c r="G25" s="7">
        <f t="shared" si="0"/>
        <v>2.74896633299333E-2</v>
      </c>
      <c r="H25" s="7">
        <f t="shared" si="0"/>
        <v>1.1687970388101876E-2</v>
      </c>
    </row>
    <row r="26" spans="1:8">
      <c r="A26" s="10">
        <v>39052</v>
      </c>
      <c r="B26" s="7">
        <v>110.52849000000001</v>
      </c>
      <c r="C26" s="7">
        <v>2415.2900399999999</v>
      </c>
      <c r="D26" s="7">
        <v>12463.150390000001</v>
      </c>
      <c r="F26" s="7">
        <f t="shared" si="0"/>
        <v>1.4012703909658253E-2</v>
      </c>
      <c r="G26" s="7">
        <f t="shared" si="0"/>
        <v>-6.7769484221209542E-3</v>
      </c>
      <c r="H26" s="7">
        <f t="shared" si="0"/>
        <v>1.9736711478332891E-2</v>
      </c>
    </row>
    <row r="27" spans="1:8">
      <c r="A27" s="10">
        <v>39085</v>
      </c>
      <c r="B27" s="7">
        <v>112.17892000000001</v>
      </c>
      <c r="C27" s="7">
        <v>2463.9299299999998</v>
      </c>
      <c r="D27" s="7">
        <v>12621.690430000001</v>
      </c>
      <c r="F27" s="7">
        <f t="shared" si="0"/>
        <v>1.4932168167682391E-2</v>
      </c>
      <c r="G27" s="7">
        <f t="shared" si="0"/>
        <v>2.0138322600792069E-2</v>
      </c>
      <c r="H27" s="7">
        <f t="shared" si="0"/>
        <v>1.2720703436845948E-2</v>
      </c>
    </row>
    <row r="28" spans="1:8">
      <c r="A28" s="10">
        <v>39114</v>
      </c>
      <c r="B28" s="7">
        <v>109.96988</v>
      </c>
      <c r="C28" s="7">
        <v>2416.1498999999999</v>
      </c>
      <c r="D28" s="7">
        <v>12268.62988</v>
      </c>
      <c r="F28" s="7">
        <f t="shared" si="0"/>
        <v>-1.9692113277610446E-2</v>
      </c>
      <c r="G28" s="7">
        <f t="shared" si="0"/>
        <v>-1.9391797395796884E-2</v>
      </c>
      <c r="H28" s="7">
        <f t="shared" si="0"/>
        <v>-2.7972524913210117E-2</v>
      </c>
    </row>
    <row r="29" spans="1:8">
      <c r="A29" s="10">
        <v>39142</v>
      </c>
      <c r="B29" s="7">
        <v>111.19279</v>
      </c>
      <c r="C29" s="7">
        <v>2421.6398899999999</v>
      </c>
      <c r="D29" s="7">
        <v>12354.349609999999</v>
      </c>
      <c r="F29" s="7">
        <f t="shared" si="0"/>
        <v>1.1120408606429377E-2</v>
      </c>
      <c r="G29" s="7">
        <f t="shared" si="0"/>
        <v>2.272205875968325E-3</v>
      </c>
      <c r="H29" s="7">
        <f t="shared" si="0"/>
        <v>6.9869032514981999E-3</v>
      </c>
    </row>
    <row r="30" spans="1:8">
      <c r="A30" s="10">
        <v>39174</v>
      </c>
      <c r="B30" s="7">
        <v>116.10523000000001</v>
      </c>
      <c r="C30" s="7">
        <v>2525.0900900000001</v>
      </c>
      <c r="D30" s="7">
        <v>13062.910159999999</v>
      </c>
      <c r="F30" s="7">
        <f t="shared" si="0"/>
        <v>4.4179483220090132E-2</v>
      </c>
      <c r="G30" s="7">
        <f t="shared" si="0"/>
        <v>4.2719068358260337E-2</v>
      </c>
      <c r="H30" s="7">
        <f t="shared" si="0"/>
        <v>5.7353124394866395E-2</v>
      </c>
    </row>
    <row r="31" spans="1:8">
      <c r="A31" s="10">
        <v>39203</v>
      </c>
      <c r="B31" s="7">
        <v>120.14227</v>
      </c>
      <c r="C31" s="7">
        <v>2604.5200199999999</v>
      </c>
      <c r="D31" s="7">
        <v>13627.639649999999</v>
      </c>
      <c r="F31" s="7">
        <f t="shared" si="0"/>
        <v>3.4770526702371463E-2</v>
      </c>
      <c r="G31" s="7">
        <f t="shared" si="0"/>
        <v>3.145627568480136E-2</v>
      </c>
      <c r="H31" s="7">
        <f t="shared" si="0"/>
        <v>4.3231522155703139E-2</v>
      </c>
    </row>
    <row r="32" spans="1:8">
      <c r="A32" s="10">
        <v>39234</v>
      </c>
      <c r="B32" s="7">
        <v>118.13057999999999</v>
      </c>
      <c r="C32" s="7">
        <v>2603.2299800000001</v>
      </c>
      <c r="D32" s="7">
        <v>13408.62012</v>
      </c>
      <c r="F32" s="7">
        <f t="shared" si="0"/>
        <v>-1.6744231651358077E-2</v>
      </c>
      <c r="G32" s="7">
        <f t="shared" si="0"/>
        <v>-4.9530815278575613E-4</v>
      </c>
      <c r="H32" s="7">
        <f t="shared" si="0"/>
        <v>-1.6071714223820033E-2</v>
      </c>
    </row>
    <row r="33" spans="1:8">
      <c r="A33" s="10">
        <v>39265</v>
      </c>
      <c r="B33" s="7">
        <v>114.4782</v>
      </c>
      <c r="C33" s="7">
        <v>2546.2700199999999</v>
      </c>
      <c r="D33" s="7">
        <v>13211.990229999999</v>
      </c>
      <c r="F33" s="7">
        <f t="shared" si="0"/>
        <v>-3.0918158532701634E-2</v>
      </c>
      <c r="G33" s="7">
        <f t="shared" si="0"/>
        <v>-2.1880494784406346E-2</v>
      </c>
      <c r="H33" s="7">
        <f t="shared" si="0"/>
        <v>-1.4664438863974616E-2</v>
      </c>
    </row>
    <row r="34" spans="1:8">
      <c r="A34" s="10">
        <v>39295</v>
      </c>
      <c r="B34" s="7">
        <v>116.19347</v>
      </c>
      <c r="C34" s="7">
        <v>2596.3601100000001</v>
      </c>
      <c r="D34" s="7">
        <v>13357.740229999999</v>
      </c>
      <c r="F34" s="7">
        <f t="shared" si="0"/>
        <v>1.4983376747712773E-2</v>
      </c>
      <c r="G34" s="7">
        <f t="shared" si="0"/>
        <v>1.9671947439415804E-2</v>
      </c>
      <c r="H34" s="7">
        <f t="shared" si="0"/>
        <v>1.1031646062608313E-2</v>
      </c>
    </row>
    <row r="35" spans="1:8">
      <c r="A35" s="10">
        <v>39329</v>
      </c>
      <c r="B35" s="7">
        <v>120.52287</v>
      </c>
      <c r="C35" s="7">
        <v>2701.5</v>
      </c>
      <c r="D35" s="7">
        <v>13895.62988</v>
      </c>
      <c r="F35" s="7">
        <f t="shared" si="0"/>
        <v>3.7260269445434258E-2</v>
      </c>
      <c r="G35" s="7">
        <f t="shared" si="0"/>
        <v>4.0495110672456036E-2</v>
      </c>
      <c r="H35" s="7">
        <f t="shared" si="0"/>
        <v>4.0268012458571478E-2</v>
      </c>
    </row>
    <row r="36" spans="1:8">
      <c r="A36" s="10">
        <v>39356</v>
      </c>
      <c r="B36" s="7">
        <v>122.42574</v>
      </c>
      <c r="C36" s="7">
        <v>2859.12012</v>
      </c>
      <c r="D36" s="7">
        <v>13930.009770000001</v>
      </c>
      <c r="F36" s="7">
        <f t="shared" si="0"/>
        <v>1.5788455751178265E-2</v>
      </c>
      <c r="G36" s="7">
        <f t="shared" si="0"/>
        <v>5.8345408106607488E-2</v>
      </c>
      <c r="H36" s="7">
        <f t="shared" si="0"/>
        <v>2.4741512473271943E-3</v>
      </c>
    </row>
    <row r="37" spans="1:8">
      <c r="A37" s="10">
        <v>39387</v>
      </c>
      <c r="B37" s="7">
        <v>117.30003000000001</v>
      </c>
      <c r="C37" s="7">
        <v>2660.9599600000001</v>
      </c>
      <c r="D37" s="7">
        <v>13371.719730000001</v>
      </c>
      <c r="F37" s="7">
        <f t="shared" si="0"/>
        <v>-4.1867911110849754E-2</v>
      </c>
      <c r="G37" s="7">
        <f t="shared" si="0"/>
        <v>-6.9308091889472623E-2</v>
      </c>
      <c r="H37" s="7">
        <f t="shared" si="0"/>
        <v>-4.0078223146859937E-2</v>
      </c>
    </row>
    <row r="38" spans="1:8">
      <c r="A38" s="10">
        <v>39419</v>
      </c>
      <c r="B38" s="7">
        <v>116.4897</v>
      </c>
      <c r="C38" s="7">
        <v>2652.2800299999999</v>
      </c>
      <c r="D38" s="7">
        <v>13264.820309999999</v>
      </c>
      <c r="F38" s="7">
        <f t="shared" si="0"/>
        <v>-6.908182376423988E-3</v>
      </c>
      <c r="G38" s="7">
        <f t="shared" si="0"/>
        <v>-3.2619543813053875E-3</v>
      </c>
      <c r="H38" s="7">
        <f t="shared" si="0"/>
        <v>-7.9944406672066703E-3</v>
      </c>
    </row>
    <row r="39" spans="1:8">
      <c r="A39" s="10">
        <v>39449</v>
      </c>
      <c r="B39" s="7">
        <v>109.48222</v>
      </c>
      <c r="C39" s="7">
        <v>2389.8601100000001</v>
      </c>
      <c r="D39" s="7">
        <v>12650.360350000001</v>
      </c>
      <c r="F39" s="7">
        <f t="shared" si="0"/>
        <v>-6.0155361375297534E-2</v>
      </c>
      <c r="G39" s="7">
        <f t="shared" si="0"/>
        <v>-9.894125696825451E-2</v>
      </c>
      <c r="H39" s="7">
        <f t="shared" si="0"/>
        <v>-4.6322524213673111E-2</v>
      </c>
    </row>
    <row r="40" spans="1:8">
      <c r="A40" s="10">
        <v>39479</v>
      </c>
      <c r="B40" s="7">
        <v>105.92245</v>
      </c>
      <c r="C40" s="7">
        <v>2271.4799800000001</v>
      </c>
      <c r="D40" s="7">
        <v>12266.389649999999</v>
      </c>
      <c r="F40" s="7">
        <f t="shared" si="0"/>
        <v>-3.2514594607233938E-2</v>
      </c>
      <c r="G40" s="7">
        <f t="shared" si="0"/>
        <v>-4.9534334459434115E-2</v>
      </c>
      <c r="H40" s="7">
        <f t="shared" si="0"/>
        <v>-3.0352550391973709E-2</v>
      </c>
    </row>
    <row r="41" spans="1:8">
      <c r="A41" s="10">
        <v>39510</v>
      </c>
      <c r="B41" s="7">
        <v>105.45001000000001</v>
      </c>
      <c r="C41" s="7">
        <v>2279.1001000000001</v>
      </c>
      <c r="D41" s="7">
        <v>12262.889649999999</v>
      </c>
      <c r="F41" s="7">
        <f t="shared" si="0"/>
        <v>-4.4602442636098028E-3</v>
      </c>
      <c r="G41" s="7">
        <f t="shared" si="0"/>
        <v>3.3546938855257835E-3</v>
      </c>
      <c r="H41" s="7">
        <f t="shared" si="0"/>
        <v>-2.8533253058693475E-4</v>
      </c>
    </row>
    <row r="42" spans="1:8">
      <c r="A42" s="10">
        <v>39539</v>
      </c>
      <c r="B42" s="7">
        <v>110.57744</v>
      </c>
      <c r="C42" s="7">
        <v>2412.8000499999998</v>
      </c>
      <c r="D42" s="7">
        <v>12820.12988</v>
      </c>
      <c r="F42" s="7">
        <f t="shared" si="0"/>
        <v>4.8624272297366211E-2</v>
      </c>
      <c r="G42" s="7">
        <f t="shared" si="0"/>
        <v>5.8663483012439732E-2</v>
      </c>
      <c r="H42" s="7">
        <f t="shared" si="0"/>
        <v>4.5441184411212587E-2</v>
      </c>
    </row>
    <row r="43" spans="1:8">
      <c r="A43" s="10">
        <v>39569</v>
      </c>
      <c r="B43" s="7">
        <v>111.99787000000001</v>
      </c>
      <c r="C43" s="7">
        <v>2522.6599099999999</v>
      </c>
      <c r="D43" s="7">
        <v>12638.320309999999</v>
      </c>
      <c r="F43" s="7">
        <f t="shared" si="0"/>
        <v>1.2845567775850109E-2</v>
      </c>
      <c r="G43" s="7">
        <f t="shared" si="0"/>
        <v>4.5532102836287613E-2</v>
      </c>
      <c r="H43" s="7">
        <f t="shared" si="0"/>
        <v>-1.4181570054421444E-2</v>
      </c>
    </row>
    <row r="44" spans="1:8">
      <c r="A44" s="10">
        <v>39601</v>
      </c>
      <c r="B44" s="7">
        <v>102.53288999999999</v>
      </c>
      <c r="C44" s="7">
        <v>2292.9799800000001</v>
      </c>
      <c r="D44" s="7">
        <v>11350.009770000001</v>
      </c>
      <c r="F44" s="7">
        <f t="shared" si="0"/>
        <v>-8.4510357205900499E-2</v>
      </c>
      <c r="G44" s="7">
        <f t="shared" si="0"/>
        <v>-9.104672773746969E-2</v>
      </c>
      <c r="H44" s="7">
        <f t="shared" si="0"/>
        <v>-0.10193684828359906</v>
      </c>
    </row>
    <row r="45" spans="1:8">
      <c r="A45" s="10">
        <v>39630</v>
      </c>
      <c r="B45" s="7">
        <v>101.68011</v>
      </c>
      <c r="C45" s="7">
        <v>2325.5500499999998</v>
      </c>
      <c r="D45" s="7">
        <v>11378.01953</v>
      </c>
      <c r="F45" s="7">
        <f t="shared" si="0"/>
        <v>-8.3171360916481918E-3</v>
      </c>
      <c r="G45" s="7">
        <f t="shared" si="0"/>
        <v>1.4204253976957792E-2</v>
      </c>
      <c r="H45" s="7">
        <f t="shared" si="0"/>
        <v>2.4678181400366039E-3</v>
      </c>
    </row>
    <row r="46" spans="1:8">
      <c r="A46" s="10">
        <v>39661</v>
      </c>
      <c r="B46" s="7">
        <v>103.15072000000001</v>
      </c>
      <c r="C46" s="7">
        <v>2367.5200199999999</v>
      </c>
      <c r="D46" s="7">
        <v>11543.95996</v>
      </c>
      <c r="F46" s="7">
        <f t="shared" si="0"/>
        <v>1.4463103944321043E-2</v>
      </c>
      <c r="G46" s="7">
        <f t="shared" si="0"/>
        <v>1.8047330350942081E-2</v>
      </c>
      <c r="H46" s="7">
        <f t="shared" si="0"/>
        <v>1.4584298221889336E-2</v>
      </c>
    </row>
    <row r="47" spans="1:8">
      <c r="A47" s="10">
        <v>39693</v>
      </c>
      <c r="B47" s="7">
        <v>93.974580000000003</v>
      </c>
      <c r="C47" s="7">
        <v>2091.87988</v>
      </c>
      <c r="D47" s="7">
        <v>10850.660159999999</v>
      </c>
      <c r="F47" s="7">
        <f t="shared" si="0"/>
        <v>-8.89585647099701E-2</v>
      </c>
      <c r="G47" s="7">
        <f t="shared" si="0"/>
        <v>-0.11642568496633032</v>
      </c>
      <c r="H47" s="7">
        <f t="shared" si="0"/>
        <v>-6.0057363539226971E-2</v>
      </c>
    </row>
    <row r="48" spans="1:8">
      <c r="A48" s="10">
        <v>39722</v>
      </c>
      <c r="B48" s="7">
        <v>78.193979999999996</v>
      </c>
      <c r="C48" s="7">
        <v>1720.9499499999999</v>
      </c>
      <c r="D48" s="7">
        <v>9325.0097700000006</v>
      </c>
      <c r="F48" s="7">
        <f t="shared" si="0"/>
        <v>-0.16792413437761577</v>
      </c>
      <c r="G48" s="7">
        <f t="shared" si="0"/>
        <v>-0.17731894338024801</v>
      </c>
      <c r="H48" s="7">
        <f t="shared" si="0"/>
        <v>-0.14060438420366106</v>
      </c>
    </row>
    <row r="49" spans="1:8">
      <c r="A49" s="10">
        <v>39755</v>
      </c>
      <c r="B49" s="7">
        <v>72.583690000000004</v>
      </c>
      <c r="C49" s="7">
        <v>1535.5699500000001</v>
      </c>
      <c r="D49" s="7">
        <v>8829.0400399999999</v>
      </c>
      <c r="F49" s="7">
        <f t="shared" si="0"/>
        <v>-7.1748362214073214E-2</v>
      </c>
      <c r="G49" s="7">
        <f t="shared" si="0"/>
        <v>-0.10771957662103993</v>
      </c>
      <c r="H49" s="7">
        <f t="shared" si="0"/>
        <v>-5.3187046687673378E-2</v>
      </c>
    </row>
    <row r="50" spans="1:8">
      <c r="A50" s="10">
        <v>39783</v>
      </c>
      <c r="B50" s="7">
        <v>73.361660000000001</v>
      </c>
      <c r="C50" s="7">
        <v>1577.0300299999999</v>
      </c>
      <c r="D50" s="7">
        <v>8776.3896499999992</v>
      </c>
      <c r="F50" s="7">
        <f t="shared" si="0"/>
        <v>1.0718248135359376E-2</v>
      </c>
      <c r="G50" s="7">
        <f t="shared" si="0"/>
        <v>2.6999798999713276E-2</v>
      </c>
      <c r="H50" s="7">
        <f t="shared" si="0"/>
        <v>-5.9633198809233567E-3</v>
      </c>
    </row>
    <row r="51" spans="1:8">
      <c r="A51" s="10">
        <v>39815</v>
      </c>
      <c r="B51" s="7">
        <v>67.190060000000003</v>
      </c>
      <c r="C51" s="7">
        <v>1476.42004</v>
      </c>
      <c r="D51" s="7">
        <v>8000.8598599999996</v>
      </c>
      <c r="F51" s="7">
        <f t="shared" si="0"/>
        <v>-8.4125686359877827E-2</v>
      </c>
      <c r="G51" s="7">
        <f t="shared" si="0"/>
        <v>-6.3797130102842714E-2</v>
      </c>
      <c r="H51" s="7">
        <f t="shared" si="0"/>
        <v>-8.8365469279272468E-2</v>
      </c>
    </row>
    <row r="52" spans="1:8">
      <c r="A52" s="10">
        <v>39846</v>
      </c>
      <c r="B52" s="7">
        <v>60.029600000000002</v>
      </c>
      <c r="C52" s="7">
        <v>1377.83997</v>
      </c>
      <c r="D52" s="7">
        <v>7062.9301800000003</v>
      </c>
      <c r="F52" s="7">
        <f t="shared" si="0"/>
        <v>-0.10657022779857617</v>
      </c>
      <c r="G52" s="7">
        <f t="shared" si="0"/>
        <v>-6.6769664004289742E-2</v>
      </c>
      <c r="H52" s="7">
        <f t="shared" si="0"/>
        <v>-0.11722860997592821</v>
      </c>
    </row>
    <row r="53" spans="1:8">
      <c r="A53" s="10">
        <v>39874</v>
      </c>
      <c r="B53" s="7">
        <v>65.29871</v>
      </c>
      <c r="C53" s="7">
        <v>1528.58997</v>
      </c>
      <c r="D53" s="7">
        <v>7608.9199200000003</v>
      </c>
      <c r="F53" s="7">
        <f t="shared" si="0"/>
        <v>8.7775197569199159E-2</v>
      </c>
      <c r="G53" s="7">
        <f t="shared" si="0"/>
        <v>0.10941038384885871</v>
      </c>
      <c r="H53" s="7">
        <f t="shared" si="0"/>
        <v>7.73035731750642E-2</v>
      </c>
    </row>
    <row r="54" spans="1:8">
      <c r="A54" s="10">
        <v>39904</v>
      </c>
      <c r="B54" s="7">
        <v>71.540490000000005</v>
      </c>
      <c r="C54" s="7">
        <v>1717.3000500000001</v>
      </c>
      <c r="D54" s="7">
        <v>8168.1201199999996</v>
      </c>
      <c r="F54" s="7">
        <f t="shared" si="0"/>
        <v>9.5588105798721124E-2</v>
      </c>
      <c r="G54" s="7">
        <f t="shared" si="0"/>
        <v>0.12345369504158143</v>
      </c>
      <c r="H54" s="7">
        <f t="shared" si="0"/>
        <v>7.3492717216032899E-2</v>
      </c>
    </row>
    <row r="55" spans="1:8">
      <c r="A55" s="10">
        <v>39934</v>
      </c>
      <c r="B55" s="7">
        <v>75.559430000000006</v>
      </c>
      <c r="C55" s="7">
        <v>1774.32996</v>
      </c>
      <c r="D55" s="7">
        <v>8500.3300799999997</v>
      </c>
      <c r="F55" s="7">
        <f t="shared" si="0"/>
        <v>5.6177138289100315E-2</v>
      </c>
      <c r="G55" s="7">
        <f t="shared" si="0"/>
        <v>3.3209053944882827E-2</v>
      </c>
      <c r="H55" s="7">
        <f t="shared" si="0"/>
        <v>4.0671532141963729E-2</v>
      </c>
    </row>
    <row r="56" spans="1:8">
      <c r="A56" s="10">
        <v>39965</v>
      </c>
      <c r="B56" s="7">
        <v>75.726519999999994</v>
      </c>
      <c r="C56" s="7">
        <v>1835.0400400000001</v>
      </c>
      <c r="D56" s="7">
        <v>8447</v>
      </c>
      <c r="F56" s="7">
        <f t="shared" si="0"/>
        <v>2.2113718962675222E-3</v>
      </c>
      <c r="G56" s="7">
        <f t="shared" si="0"/>
        <v>3.4215777994302643E-2</v>
      </c>
      <c r="H56" s="7">
        <f t="shared" si="0"/>
        <v>-6.2738834254775222E-3</v>
      </c>
    </row>
    <row r="57" spans="1:8">
      <c r="A57" s="10">
        <v>39995</v>
      </c>
      <c r="B57" s="7">
        <v>81.465000000000003</v>
      </c>
      <c r="C57" s="7">
        <v>1978.5</v>
      </c>
      <c r="D57" s="7">
        <v>9171.6103500000008</v>
      </c>
      <c r="F57" s="7">
        <f t="shared" si="0"/>
        <v>7.5779000540365571E-2</v>
      </c>
      <c r="G57" s="7">
        <f t="shared" si="0"/>
        <v>7.8178108854779937E-2</v>
      </c>
      <c r="H57" s="7">
        <f t="shared" si="0"/>
        <v>8.5783159701669387E-2</v>
      </c>
    </row>
    <row r="58" spans="1:8">
      <c r="A58" s="10">
        <v>40028</v>
      </c>
      <c r="B58" s="7">
        <v>84.396799999999999</v>
      </c>
      <c r="C58" s="7">
        <v>2009.06006</v>
      </c>
      <c r="D58" s="7">
        <v>9496.2802699999993</v>
      </c>
      <c r="F58" s="7">
        <f t="shared" si="0"/>
        <v>3.5988461302399744E-2</v>
      </c>
      <c r="G58" s="7">
        <f t="shared" si="0"/>
        <v>1.5446075309577978E-2</v>
      </c>
      <c r="H58" s="7">
        <f t="shared" si="0"/>
        <v>3.5399445420181586E-2</v>
      </c>
    </row>
    <row r="59" spans="1:8">
      <c r="A59" s="10">
        <v>40057</v>
      </c>
      <c r="B59" s="7">
        <v>87.541370000000001</v>
      </c>
      <c r="C59" s="7">
        <v>2122.4199199999998</v>
      </c>
      <c r="D59" s="7">
        <v>9712.2802699999993</v>
      </c>
      <c r="F59" s="7">
        <f t="shared" si="0"/>
        <v>3.7259351065443314E-2</v>
      </c>
      <c r="G59" s="7">
        <f t="shared" si="0"/>
        <v>5.6424326109991929E-2</v>
      </c>
      <c r="H59" s="7">
        <f t="shared" si="0"/>
        <v>2.2745748214948236E-2</v>
      </c>
    </row>
    <row r="60" spans="1:8">
      <c r="A60" s="10">
        <v>40087</v>
      </c>
      <c r="B60" s="7">
        <v>85.90643</v>
      </c>
      <c r="C60" s="7">
        <v>2045.1099899999999</v>
      </c>
      <c r="D60" s="7">
        <v>9712.7304700000004</v>
      </c>
      <c r="F60" s="7">
        <f t="shared" si="0"/>
        <v>-1.8676198464794402E-2</v>
      </c>
      <c r="G60" s="7">
        <f t="shared" si="0"/>
        <v>-3.6425369584733192E-2</v>
      </c>
      <c r="H60" s="7">
        <f t="shared" si="0"/>
        <v>4.6353687031874813E-5</v>
      </c>
    </row>
    <row r="61" spans="1:8">
      <c r="A61" s="10">
        <v>40119</v>
      </c>
      <c r="B61" s="7">
        <v>91.044820000000001</v>
      </c>
      <c r="C61" s="7">
        <v>2144.6001000000001</v>
      </c>
      <c r="D61" s="7">
        <v>10344.839840000001</v>
      </c>
      <c r="F61" s="7">
        <f t="shared" si="0"/>
        <v>5.981379973536316E-2</v>
      </c>
      <c r="G61" s="7">
        <f t="shared" si="0"/>
        <v>4.8647804023489227E-2</v>
      </c>
      <c r="H61" s="7">
        <f t="shared" si="0"/>
        <v>6.5080501508037791E-2</v>
      </c>
    </row>
    <row r="62" spans="1:8">
      <c r="A62" s="10">
        <v>40148</v>
      </c>
      <c r="B62" s="7">
        <v>92.816829999999996</v>
      </c>
      <c r="C62" s="7">
        <v>2269.1498999999999</v>
      </c>
      <c r="D62" s="7">
        <v>10428.049800000001</v>
      </c>
      <c r="F62" s="7">
        <f t="shared" si="0"/>
        <v>1.9463051275184995E-2</v>
      </c>
      <c r="G62" s="7">
        <f t="shared" si="0"/>
        <v>5.8076002141378202E-2</v>
      </c>
      <c r="H62" s="7">
        <f t="shared" si="0"/>
        <v>8.0436199387308172E-3</v>
      </c>
    </row>
    <row r="63" spans="1:8">
      <c r="A63" s="10">
        <v>40182</v>
      </c>
      <c r="B63" s="7">
        <v>89.471919999999997</v>
      </c>
      <c r="C63" s="7">
        <v>2147.3501000000001</v>
      </c>
      <c r="D63" s="7">
        <v>10067.33008</v>
      </c>
      <c r="F63" s="7">
        <f t="shared" si="0"/>
        <v>-3.6037753066981537E-2</v>
      </c>
      <c r="G63" s="7">
        <f t="shared" si="0"/>
        <v>-5.367640101696225E-2</v>
      </c>
      <c r="H63" s="7">
        <f t="shared" si="0"/>
        <v>-3.4591292419796527E-2</v>
      </c>
    </row>
    <row r="64" spans="1:8">
      <c r="A64" s="10">
        <v>40210</v>
      </c>
      <c r="B64" s="7">
        <v>92.238249999999994</v>
      </c>
      <c r="C64" s="7">
        <v>2238.26001</v>
      </c>
      <c r="D64" s="7">
        <v>10325.259770000001</v>
      </c>
      <c r="F64" s="7">
        <f t="shared" si="0"/>
        <v>3.0918415520757803E-2</v>
      </c>
      <c r="G64" s="7">
        <f t="shared" si="0"/>
        <v>4.2335858507655422E-2</v>
      </c>
      <c r="H64" s="7">
        <f t="shared" si="0"/>
        <v>2.562046619613767E-2</v>
      </c>
    </row>
    <row r="65" spans="1:8">
      <c r="A65" s="10">
        <v>40238</v>
      </c>
      <c r="B65" s="7">
        <v>97.78734</v>
      </c>
      <c r="C65" s="7">
        <v>2397.9599600000001</v>
      </c>
      <c r="D65" s="7">
        <v>10856.62988</v>
      </c>
      <c r="F65" s="7">
        <f t="shared" si="0"/>
        <v>6.0160399834125355E-2</v>
      </c>
      <c r="G65" s="7">
        <f t="shared" si="0"/>
        <v>7.1350043912011829E-2</v>
      </c>
      <c r="H65" s="7">
        <f t="shared" si="0"/>
        <v>5.1463122656138172E-2</v>
      </c>
    </row>
    <row r="66" spans="1:8">
      <c r="A66" s="10">
        <v>40269</v>
      </c>
      <c r="B66" s="7">
        <v>99.330439999999996</v>
      </c>
      <c r="C66" s="7">
        <v>2461.1899400000002</v>
      </c>
      <c r="D66" s="7">
        <v>11008.610350000001</v>
      </c>
      <c r="F66" s="7">
        <f t="shared" si="0"/>
        <v>1.5780161317405561E-2</v>
      </c>
      <c r="G66" s="7">
        <f t="shared" si="0"/>
        <v>2.6368238442146419E-2</v>
      </c>
      <c r="H66" s="7">
        <f t="shared" si="0"/>
        <v>1.3998862600997253E-2</v>
      </c>
    </row>
    <row r="67" spans="1:8">
      <c r="A67" s="10">
        <v>40301</v>
      </c>
      <c r="B67" s="7">
        <v>91.388000000000005</v>
      </c>
      <c r="C67" s="7">
        <v>2257.0400399999999</v>
      </c>
      <c r="D67" s="7">
        <v>10136.62988</v>
      </c>
      <c r="F67" s="7">
        <f t="shared" si="0"/>
        <v>-7.9959778694224992E-2</v>
      </c>
      <c r="G67" s="7">
        <f t="shared" si="0"/>
        <v>-8.2947641172302355E-2</v>
      </c>
      <c r="H67" s="7">
        <f t="shared" si="0"/>
        <v>-7.9208950292259273E-2</v>
      </c>
    </row>
    <row r="68" spans="1:8">
      <c r="A68" s="10">
        <v>40330</v>
      </c>
      <c r="B68" s="7">
        <v>86.590350000000001</v>
      </c>
      <c r="C68" s="7">
        <v>2109.23999</v>
      </c>
      <c r="D68" s="7">
        <v>9774.0195299999996</v>
      </c>
      <c r="F68" s="7">
        <f t="shared" si="0"/>
        <v>-5.2497592681752581E-2</v>
      </c>
      <c r="G68" s="7">
        <f t="shared" si="0"/>
        <v>-6.5484017731470945E-2</v>
      </c>
      <c r="H68" s="7">
        <f t="shared" si="0"/>
        <v>-3.5772278784238387E-2</v>
      </c>
    </row>
    <row r="69" spans="1:8">
      <c r="A69" s="10">
        <v>40360</v>
      </c>
      <c r="B69" s="7">
        <v>92.648300000000006</v>
      </c>
      <c r="C69" s="7">
        <v>2254.6999500000002</v>
      </c>
      <c r="D69" s="7">
        <v>10465.940430000001</v>
      </c>
      <c r="F69" s="7">
        <f t="shared" si="0"/>
        <v>6.9961029144702591E-2</v>
      </c>
      <c r="G69" s="7">
        <f t="shared" si="0"/>
        <v>6.8963209824217442E-2</v>
      </c>
      <c r="H69" s="7">
        <f t="shared" si="0"/>
        <v>7.0791847496953109E-2</v>
      </c>
    </row>
    <row r="70" spans="1:8">
      <c r="A70" s="10">
        <v>40392</v>
      </c>
      <c r="B70" s="7">
        <v>88.451520000000002</v>
      </c>
      <c r="C70" s="7">
        <v>2114.0300299999999</v>
      </c>
      <c r="D70" s="7">
        <v>10014.719730000001</v>
      </c>
      <c r="F70" s="7">
        <f t="shared" si="0"/>
        <v>-4.5297970928770415E-2</v>
      </c>
      <c r="G70" s="7">
        <f t="shared" si="0"/>
        <v>-6.2389640803425017E-2</v>
      </c>
      <c r="H70" s="7">
        <f t="shared" si="0"/>
        <v>-4.3113249403426979E-2</v>
      </c>
    </row>
    <row r="71" spans="1:8">
      <c r="A71" s="10">
        <v>40422</v>
      </c>
      <c r="B71" s="7">
        <v>96.336330000000004</v>
      </c>
      <c r="C71" s="7">
        <v>2368.62012</v>
      </c>
      <c r="D71" s="7">
        <v>10788.049800000001</v>
      </c>
      <c r="F71" s="7">
        <f t="shared" si="0"/>
        <v>8.9142730390614044E-2</v>
      </c>
      <c r="G71" s="7">
        <f t="shared" si="0"/>
        <v>0.12042879542255136</v>
      </c>
      <c r="H71" s="7">
        <f t="shared" si="0"/>
        <v>7.7219342213184383E-2</v>
      </c>
    </row>
    <row r="72" spans="1:8">
      <c r="A72" s="10">
        <v>40452</v>
      </c>
      <c r="B72" s="7">
        <v>99.985860000000002</v>
      </c>
      <c r="C72" s="7">
        <v>2507.4099099999999</v>
      </c>
      <c r="D72" s="7">
        <v>11118.490229999999</v>
      </c>
      <c r="F72" s="7">
        <f t="shared" si="0"/>
        <v>3.78832160203737E-2</v>
      </c>
      <c r="G72" s="7">
        <f t="shared" si="0"/>
        <v>5.8595208589210079E-2</v>
      </c>
      <c r="H72" s="7">
        <f t="shared" si="0"/>
        <v>3.0630228458900843E-2</v>
      </c>
    </row>
    <row r="73" spans="1:8">
      <c r="A73" s="10">
        <v>40483</v>
      </c>
      <c r="B73" s="7">
        <v>99.985860000000002</v>
      </c>
      <c r="C73" s="7">
        <v>2498.2299800000001</v>
      </c>
      <c r="D73" s="7">
        <v>11006.01953</v>
      </c>
      <c r="F73" s="7">
        <f t="shared" si="0"/>
        <v>0</v>
      </c>
      <c r="G73" s="7">
        <f t="shared" si="0"/>
        <v>-3.6611205704295546E-3</v>
      </c>
      <c r="H73" s="7">
        <f t="shared" si="0"/>
        <v>-1.011564499076778E-2</v>
      </c>
    </row>
    <row r="74" spans="1:8">
      <c r="A74" s="10">
        <v>40513</v>
      </c>
      <c r="B74" s="7">
        <v>106.65553</v>
      </c>
      <c r="C74" s="7">
        <v>2652.87012</v>
      </c>
      <c r="D74" s="7">
        <v>11577.509770000001</v>
      </c>
      <c r="F74" s="7">
        <f t="shared" si="0"/>
        <v>6.6706132247099648E-2</v>
      </c>
      <c r="G74" s="7">
        <f t="shared" si="0"/>
        <v>6.1899881611379826E-2</v>
      </c>
      <c r="H74" s="7">
        <f t="shared" si="0"/>
        <v>5.192524313101976E-2</v>
      </c>
    </row>
    <row r="75" spans="1:8">
      <c r="A75" s="10">
        <v>40546</v>
      </c>
      <c r="B75" s="7">
        <v>109.16951</v>
      </c>
      <c r="C75" s="7">
        <v>2700.0800800000002</v>
      </c>
      <c r="D75" s="7">
        <v>11891.929690000001</v>
      </c>
      <c r="F75" s="7">
        <f t="shared" si="0"/>
        <v>2.3571023462168439E-2</v>
      </c>
      <c r="G75" s="7">
        <f t="shared" si="0"/>
        <v>1.7795805246583418E-2</v>
      </c>
      <c r="H75" s="7">
        <f t="shared" si="0"/>
        <v>2.7157819448767384E-2</v>
      </c>
    </row>
    <row r="76" spans="1:8">
      <c r="A76" s="10">
        <v>40575</v>
      </c>
      <c r="B76" s="7">
        <v>112.89904</v>
      </c>
      <c r="C76" s="7">
        <v>2782.2700199999999</v>
      </c>
      <c r="D76" s="7">
        <v>12226.339840000001</v>
      </c>
      <c r="F76" s="7">
        <f t="shared" si="0"/>
        <v>3.4162743791741779E-2</v>
      </c>
      <c r="G76" s="7">
        <f t="shared" si="0"/>
        <v>3.0439815696132966E-2</v>
      </c>
      <c r="H76" s="7">
        <f t="shared" si="0"/>
        <v>2.812076414151754E-2</v>
      </c>
    </row>
    <row r="77" spans="1:8">
      <c r="A77" s="10">
        <v>40603</v>
      </c>
      <c r="B77" s="7">
        <v>112.93236</v>
      </c>
      <c r="C77" s="7">
        <v>2781.0700700000002</v>
      </c>
      <c r="D77" s="7">
        <v>12319.73047</v>
      </c>
      <c r="F77" s="7">
        <f t="shared" si="0"/>
        <v>2.9513094176891741E-4</v>
      </c>
      <c r="G77" s="7">
        <f t="shared" si="0"/>
        <v>-4.3128452356311353E-4</v>
      </c>
      <c r="H77" s="7">
        <f t="shared" si="0"/>
        <v>7.6384781727121265E-3</v>
      </c>
    </row>
    <row r="78" spans="1:8">
      <c r="A78" s="10">
        <v>40634</v>
      </c>
      <c r="B78" s="7">
        <v>116.26151</v>
      </c>
      <c r="C78" s="7">
        <v>2873.5400399999999</v>
      </c>
      <c r="D78" s="7">
        <v>12810.54004</v>
      </c>
      <c r="F78" s="7">
        <f t="shared" si="0"/>
        <v>2.9479150174493762E-2</v>
      </c>
      <c r="G78" s="7">
        <f t="shared" si="0"/>
        <v>3.3249780721993583E-2</v>
      </c>
      <c r="H78" s="7">
        <f t="shared" si="0"/>
        <v>3.9839310705309661E-2</v>
      </c>
    </row>
    <row r="79" spans="1:8">
      <c r="A79" s="10">
        <v>40665</v>
      </c>
      <c r="B79" s="7">
        <v>114.92985</v>
      </c>
      <c r="C79" s="7">
        <v>2835.3000499999998</v>
      </c>
      <c r="D79" s="7">
        <v>12569.79004</v>
      </c>
      <c r="F79" s="7">
        <f t="shared" ref="F79:H124" si="1">B79/B78-1</f>
        <v>-1.145400571521904E-2</v>
      </c>
      <c r="G79" s="7">
        <f t="shared" si="1"/>
        <v>-1.3307623860358664E-2</v>
      </c>
      <c r="H79" s="7">
        <f t="shared" si="1"/>
        <v>-1.8793118732565173E-2</v>
      </c>
    </row>
    <row r="80" spans="1:8">
      <c r="A80" s="10">
        <v>40695</v>
      </c>
      <c r="B80" s="7">
        <v>113.00646</v>
      </c>
      <c r="C80" s="7">
        <v>2773.5200199999999</v>
      </c>
      <c r="D80" s="7">
        <v>12414.339840000001</v>
      </c>
      <c r="F80" s="7">
        <f t="shared" si="1"/>
        <v>-1.6735338991567428E-2</v>
      </c>
      <c r="G80" s="7">
        <f t="shared" si="1"/>
        <v>-2.1789591546051645E-2</v>
      </c>
      <c r="H80" s="7">
        <f t="shared" si="1"/>
        <v>-1.2366968700775471E-2</v>
      </c>
    </row>
    <row r="81" spans="1:8">
      <c r="A81" s="10">
        <v>40725</v>
      </c>
      <c r="B81" s="7">
        <v>110.69338999999999</v>
      </c>
      <c r="C81" s="7">
        <v>2756.37988</v>
      </c>
      <c r="D81" s="7">
        <v>12143.240229999999</v>
      </c>
      <c r="F81" s="7">
        <f t="shared" si="1"/>
        <v>-2.0468475872972292E-2</v>
      </c>
      <c r="G81" s="7">
        <f t="shared" si="1"/>
        <v>-6.1799229413891377E-3</v>
      </c>
      <c r="H81" s="7">
        <f t="shared" si="1"/>
        <v>-2.1837617907518259E-2</v>
      </c>
    </row>
    <row r="82" spans="1:8">
      <c r="A82" s="10">
        <v>40756</v>
      </c>
      <c r="B82" s="7">
        <v>104.66451000000001</v>
      </c>
      <c r="C82" s="7">
        <v>2579.4599600000001</v>
      </c>
      <c r="D82" s="7">
        <v>11613.530269999999</v>
      </c>
      <c r="F82" s="7">
        <f t="shared" si="1"/>
        <v>-5.4464679417623674E-2</v>
      </c>
      <c r="G82" s="7">
        <f t="shared" si="1"/>
        <v>-6.4185608552620788E-2</v>
      </c>
      <c r="H82" s="7">
        <f t="shared" si="1"/>
        <v>-4.3621796980623517E-2</v>
      </c>
    </row>
    <row r="83" spans="1:8">
      <c r="A83" s="10">
        <v>40787</v>
      </c>
      <c r="B83" s="7">
        <v>97.276939999999996</v>
      </c>
      <c r="C83" s="7">
        <v>2415.3998999999999</v>
      </c>
      <c r="D83" s="7">
        <v>10913.37988</v>
      </c>
      <c r="F83" s="7">
        <f t="shared" si="1"/>
        <v>-7.0583333357219225E-2</v>
      </c>
      <c r="G83" s="7">
        <f t="shared" si="1"/>
        <v>-6.3602483676467036E-2</v>
      </c>
      <c r="H83" s="7">
        <f t="shared" si="1"/>
        <v>-6.0287472777216022E-2</v>
      </c>
    </row>
    <row r="84" spans="1:8">
      <c r="A84" s="10">
        <v>40819</v>
      </c>
      <c r="B84" s="7">
        <v>107.89355</v>
      </c>
      <c r="C84" s="7">
        <v>2684.4099099999999</v>
      </c>
      <c r="D84" s="7">
        <v>11955.009770000001</v>
      </c>
      <c r="F84" s="7">
        <f t="shared" si="1"/>
        <v>0.10913799303308691</v>
      </c>
      <c r="G84" s="7">
        <f t="shared" si="1"/>
        <v>0.11137286624877318</v>
      </c>
      <c r="H84" s="7">
        <f t="shared" si="1"/>
        <v>9.5445215089497992E-2</v>
      </c>
    </row>
    <row r="85" spans="1:8">
      <c r="A85" s="10">
        <v>40848</v>
      </c>
      <c r="B85" s="7">
        <v>107.64144</v>
      </c>
      <c r="C85" s="7">
        <v>2620.3400900000001</v>
      </c>
      <c r="D85" s="7">
        <v>12045.679690000001</v>
      </c>
      <c r="F85" s="7">
        <f t="shared" si="1"/>
        <v>-2.3366549714973761E-3</v>
      </c>
      <c r="G85" s="7">
        <f t="shared" si="1"/>
        <v>-2.3867375754100029E-2</v>
      </c>
      <c r="H85" s="7">
        <f t="shared" si="1"/>
        <v>7.584261472335152E-3</v>
      </c>
    </row>
    <row r="86" spans="1:8">
      <c r="A86" s="10">
        <v>40878</v>
      </c>
      <c r="B86" s="7">
        <v>108.74202</v>
      </c>
      <c r="C86" s="7">
        <v>2605.1498999999999</v>
      </c>
      <c r="D86" s="7">
        <v>12217.559569999999</v>
      </c>
      <c r="F86" s="7">
        <f t="shared" si="1"/>
        <v>1.0224500898538658E-2</v>
      </c>
      <c r="G86" s="7">
        <f t="shared" si="1"/>
        <v>-5.7970299572832618E-3</v>
      </c>
      <c r="H86" s="7">
        <f t="shared" si="1"/>
        <v>1.4269006351105951E-2</v>
      </c>
    </row>
    <row r="87" spans="1:8">
      <c r="A87" s="10">
        <v>40911</v>
      </c>
      <c r="B87" s="7">
        <v>113.59690999999999</v>
      </c>
      <c r="C87" s="7">
        <v>2813.8400900000001</v>
      </c>
      <c r="D87" s="7">
        <v>12632.910159999999</v>
      </c>
      <c r="F87" s="7">
        <f t="shared" si="1"/>
        <v>4.4645942755155765E-2</v>
      </c>
      <c r="G87" s="7">
        <f t="shared" si="1"/>
        <v>8.0106787713060346E-2</v>
      </c>
      <c r="H87" s="7">
        <f t="shared" si="1"/>
        <v>3.3996199291705276E-2</v>
      </c>
    </row>
    <row r="88" spans="1:8">
      <c r="A88" s="10">
        <v>40940</v>
      </c>
      <c r="B88" s="7">
        <v>118.48936</v>
      </c>
      <c r="C88" s="7">
        <v>2966.8898899999999</v>
      </c>
      <c r="D88" s="7">
        <v>12952.070309999999</v>
      </c>
      <c r="F88" s="7">
        <f t="shared" si="1"/>
        <v>4.306851304318049E-2</v>
      </c>
      <c r="G88" s="7">
        <f t="shared" si="1"/>
        <v>5.4391790259836537E-2</v>
      </c>
      <c r="H88" s="7">
        <f t="shared" si="1"/>
        <v>2.5264182675071023E-2</v>
      </c>
    </row>
    <row r="89" spans="1:8">
      <c r="A89" s="10">
        <v>40969</v>
      </c>
      <c r="B89" s="7">
        <v>122.37909999999999</v>
      </c>
      <c r="C89" s="7">
        <v>3091.5700700000002</v>
      </c>
      <c r="D89" s="7">
        <v>13212.04004</v>
      </c>
      <c r="F89" s="7">
        <f t="shared" si="1"/>
        <v>3.2827757699087856E-2</v>
      </c>
      <c r="G89" s="7">
        <f t="shared" si="1"/>
        <v>4.2023864930154309E-2</v>
      </c>
      <c r="H89" s="7">
        <f t="shared" si="1"/>
        <v>2.0071673777070531E-2</v>
      </c>
    </row>
    <row r="90" spans="1:8">
      <c r="A90" s="10">
        <v>41001</v>
      </c>
      <c r="B90" s="7">
        <v>121.59644</v>
      </c>
      <c r="C90" s="7">
        <v>3046.3601100000001</v>
      </c>
      <c r="D90" s="7">
        <v>13213.62988</v>
      </c>
      <c r="F90" s="7">
        <f t="shared" si="1"/>
        <v>-6.3953730661525654E-3</v>
      </c>
      <c r="G90" s="7">
        <f t="shared" si="1"/>
        <v>-1.4623624558507964E-2</v>
      </c>
      <c r="H90" s="7">
        <f t="shared" si="1"/>
        <v>1.2033266590072422E-4</v>
      </c>
    </row>
    <row r="91" spans="1:8">
      <c r="A91" s="10">
        <v>41030</v>
      </c>
      <c r="B91" s="7">
        <v>114.27897</v>
      </c>
      <c r="C91" s="7">
        <v>2827.3400900000001</v>
      </c>
      <c r="D91" s="7">
        <v>12393.450199999999</v>
      </c>
      <c r="F91" s="7">
        <f t="shared" si="1"/>
        <v>-6.0178324299625885E-2</v>
      </c>
      <c r="G91" s="7">
        <f t="shared" si="1"/>
        <v>-7.189564335517773E-2</v>
      </c>
      <c r="H91" s="7">
        <f t="shared" si="1"/>
        <v>-6.207073207350966E-2</v>
      </c>
    </row>
    <row r="92" spans="1:8">
      <c r="A92" s="10">
        <v>41061</v>
      </c>
      <c r="B92" s="7">
        <v>118.97882</v>
      </c>
      <c r="C92" s="7">
        <v>2935.0500499999998</v>
      </c>
      <c r="D92" s="7">
        <v>12880.089840000001</v>
      </c>
      <c r="F92" s="7">
        <f t="shared" si="1"/>
        <v>4.1126114454829166E-2</v>
      </c>
      <c r="G92" s="7">
        <f t="shared" si="1"/>
        <v>3.8095862744265574E-2</v>
      </c>
      <c r="H92" s="7">
        <f t="shared" si="1"/>
        <v>3.9265872872108032E-2</v>
      </c>
    </row>
    <row r="93" spans="1:8">
      <c r="A93" s="10">
        <v>41092</v>
      </c>
      <c r="B93" s="7">
        <v>120.6088</v>
      </c>
      <c r="C93" s="7">
        <v>2939.5200199999999</v>
      </c>
      <c r="D93" s="7">
        <v>13008.679690000001</v>
      </c>
      <c r="F93" s="7">
        <f t="shared" si="1"/>
        <v>1.3699749249488358E-2</v>
      </c>
      <c r="G93" s="7">
        <f t="shared" si="1"/>
        <v>1.522962104172576E-3</v>
      </c>
      <c r="H93" s="7">
        <f t="shared" si="1"/>
        <v>9.9836143689506773E-3</v>
      </c>
    </row>
    <row r="94" spans="1:8">
      <c r="A94" s="10">
        <v>41122</v>
      </c>
      <c r="B94" s="7">
        <v>123.30962</v>
      </c>
      <c r="C94" s="7">
        <v>3066.9599600000001</v>
      </c>
      <c r="D94" s="7">
        <v>13090.839840000001</v>
      </c>
      <c r="F94" s="7">
        <f t="shared" si="1"/>
        <v>2.2393225038305653E-2</v>
      </c>
      <c r="G94" s="7">
        <f t="shared" si="1"/>
        <v>4.3353996275895534E-2</v>
      </c>
      <c r="H94" s="7">
        <f t="shared" si="1"/>
        <v>6.3157946815430854E-3</v>
      </c>
    </row>
    <row r="95" spans="1:8">
      <c r="A95" s="10">
        <v>41156</v>
      </c>
      <c r="B95" s="7">
        <v>126.48666</v>
      </c>
      <c r="C95" s="7">
        <v>3116.2299800000001</v>
      </c>
      <c r="D95" s="7">
        <v>13437.12988</v>
      </c>
      <c r="F95" s="7">
        <f t="shared" si="1"/>
        <v>2.5764737576841279E-2</v>
      </c>
      <c r="G95" s="7">
        <f t="shared" si="1"/>
        <v>1.6064774448506292E-2</v>
      </c>
      <c r="H95" s="7">
        <f t="shared" si="1"/>
        <v>2.6452851324472393E-2</v>
      </c>
    </row>
    <row r="96" spans="1:8">
      <c r="A96" s="10">
        <v>41183</v>
      </c>
      <c r="B96" s="7">
        <v>124.13461</v>
      </c>
      <c r="C96" s="7">
        <v>2977.2299800000001</v>
      </c>
      <c r="D96" s="7">
        <v>13096.45996</v>
      </c>
      <c r="F96" s="7">
        <f t="shared" si="1"/>
        <v>-1.8595241585160127E-2</v>
      </c>
      <c r="G96" s="7">
        <f t="shared" si="1"/>
        <v>-4.4605180263364241E-2</v>
      </c>
      <c r="H96" s="7">
        <f t="shared" si="1"/>
        <v>-2.5352878407989277E-2</v>
      </c>
    </row>
    <row r="97" spans="1:8">
      <c r="A97" s="10">
        <v>41214</v>
      </c>
      <c r="B97" s="7">
        <v>124.82975</v>
      </c>
      <c r="C97" s="7">
        <v>3010.23999</v>
      </c>
      <c r="D97" s="7">
        <v>13025.58008</v>
      </c>
      <c r="F97" s="7">
        <f t="shared" si="1"/>
        <v>5.5998887014669929E-3</v>
      </c>
      <c r="G97" s="7">
        <f t="shared" si="1"/>
        <v>1.1087490795722799E-2</v>
      </c>
      <c r="H97" s="7">
        <f t="shared" si="1"/>
        <v>-5.4121403964495496E-3</v>
      </c>
    </row>
    <row r="98" spans="1:8">
      <c r="A98" s="10">
        <v>41246</v>
      </c>
      <c r="B98" s="7">
        <v>125.94801</v>
      </c>
      <c r="C98" s="7">
        <v>3019.51001</v>
      </c>
      <c r="D98" s="7">
        <v>13104.139649999999</v>
      </c>
      <c r="F98" s="7">
        <f t="shared" si="1"/>
        <v>8.958281178965688E-3</v>
      </c>
      <c r="G98" s="7">
        <f t="shared" si="1"/>
        <v>3.0794953328621144E-3</v>
      </c>
      <c r="H98" s="7">
        <f t="shared" si="1"/>
        <v>6.031176309807762E-3</v>
      </c>
    </row>
    <row r="99" spans="1:8">
      <c r="A99" s="10">
        <v>41276</v>
      </c>
      <c r="B99" s="7">
        <v>132.46736000000001</v>
      </c>
      <c r="C99" s="7">
        <v>3142.12988</v>
      </c>
      <c r="D99" s="7">
        <v>13860.58008</v>
      </c>
      <c r="F99" s="7">
        <f t="shared" si="1"/>
        <v>5.1762231098371636E-2</v>
      </c>
      <c r="G99" s="7">
        <f t="shared" si="1"/>
        <v>4.0609194734876786E-2</v>
      </c>
      <c r="H99" s="7">
        <f t="shared" si="1"/>
        <v>5.7725302858780303E-2</v>
      </c>
    </row>
    <row r="100" spans="1:8">
      <c r="A100" s="10">
        <v>41306</v>
      </c>
      <c r="B100" s="7">
        <v>134.24100999999999</v>
      </c>
      <c r="C100" s="7">
        <v>3160.1899400000002</v>
      </c>
      <c r="D100" s="7">
        <v>14054.490229999999</v>
      </c>
      <c r="F100" s="7">
        <f t="shared" si="1"/>
        <v>1.3389336059841161E-2</v>
      </c>
      <c r="G100" s="7">
        <f t="shared" si="1"/>
        <v>5.7477127584555365E-3</v>
      </c>
      <c r="H100" s="7">
        <f t="shared" si="1"/>
        <v>1.3990045790349015E-2</v>
      </c>
    </row>
    <row r="101" spans="1:8">
      <c r="A101" s="10">
        <v>41334</v>
      </c>
      <c r="B101" s="7">
        <v>139.25467</v>
      </c>
      <c r="C101" s="7">
        <v>3267.5200199999999</v>
      </c>
      <c r="D101" s="7">
        <v>14578.54004</v>
      </c>
      <c r="F101" s="7">
        <f t="shared" si="1"/>
        <v>3.7348199331933118E-2</v>
      </c>
      <c r="G101" s="7">
        <f t="shared" si="1"/>
        <v>3.3963173745183095E-2</v>
      </c>
      <c r="H101" s="7">
        <f t="shared" si="1"/>
        <v>3.7287002333346031E-2</v>
      </c>
    </row>
    <row r="102" spans="1:8">
      <c r="A102" s="10">
        <v>41365</v>
      </c>
      <c r="B102" s="7">
        <v>141.91245000000001</v>
      </c>
      <c r="C102" s="7">
        <v>3328.7900399999999</v>
      </c>
      <c r="D102" s="7">
        <v>14839.799800000001</v>
      </c>
      <c r="F102" s="7">
        <f t="shared" si="1"/>
        <v>1.9085751307299059E-2</v>
      </c>
      <c r="G102" s="7">
        <f t="shared" si="1"/>
        <v>1.8751230176089262E-2</v>
      </c>
      <c r="H102" s="7">
        <f t="shared" si="1"/>
        <v>1.792084524809523E-2</v>
      </c>
    </row>
    <row r="103" spans="1:8">
      <c r="A103" s="10">
        <v>41395</v>
      </c>
      <c r="B103" s="7">
        <v>145.21544</v>
      </c>
      <c r="C103" s="7">
        <v>3455.9099099999999</v>
      </c>
      <c r="D103" s="7">
        <v>15115.570309999999</v>
      </c>
      <c r="F103" s="7">
        <f t="shared" si="1"/>
        <v>2.3274843045835603E-2</v>
      </c>
      <c r="G103" s="7">
        <f t="shared" si="1"/>
        <v>3.8188010800464856E-2</v>
      </c>
      <c r="H103" s="7">
        <f t="shared" si="1"/>
        <v>1.8583169161082491E-2</v>
      </c>
    </row>
    <row r="104" spans="1:8">
      <c r="A104" s="10">
        <v>41428</v>
      </c>
      <c r="B104" s="7">
        <v>143.256</v>
      </c>
      <c r="C104" s="7">
        <v>3403.25</v>
      </c>
      <c r="D104" s="7">
        <v>14909.599609999999</v>
      </c>
      <c r="F104" s="7">
        <f t="shared" si="1"/>
        <v>-1.3493331012184417E-2</v>
      </c>
      <c r="G104" s="7">
        <f t="shared" si="1"/>
        <v>-1.5237639687198823E-2</v>
      </c>
      <c r="H104" s="7">
        <f t="shared" si="1"/>
        <v>-1.3626392903199669E-2</v>
      </c>
    </row>
    <row r="105" spans="1:8">
      <c r="A105" s="10">
        <v>41456</v>
      </c>
      <c r="B105" s="7">
        <v>150.52234000000001</v>
      </c>
      <c r="C105" s="7">
        <v>3626.37012</v>
      </c>
      <c r="D105" s="7">
        <v>15499.54004</v>
      </c>
      <c r="F105" s="7">
        <f t="shared" si="1"/>
        <v>5.0722762048361014E-2</v>
      </c>
      <c r="G105" s="7">
        <f t="shared" si="1"/>
        <v>6.5560896202159658E-2</v>
      </c>
      <c r="H105" s="7">
        <f t="shared" si="1"/>
        <v>3.9567825121495703E-2</v>
      </c>
    </row>
    <row r="106" spans="1:8">
      <c r="A106" s="10">
        <v>41487</v>
      </c>
      <c r="B106" s="7">
        <v>146.13930999999999</v>
      </c>
      <c r="C106" s="7">
        <v>3589.87012</v>
      </c>
      <c r="D106" s="7">
        <v>14810.309569999999</v>
      </c>
      <c r="F106" s="7">
        <f t="shared" si="1"/>
        <v>-2.9118800571397041E-2</v>
      </c>
      <c r="G106" s="7">
        <f t="shared" si="1"/>
        <v>-1.0065161247247434E-2</v>
      </c>
      <c r="H106" s="7">
        <f t="shared" si="1"/>
        <v>-4.4467801510321481E-2</v>
      </c>
    </row>
    <row r="107" spans="1:8">
      <c r="A107" s="10">
        <v>41520</v>
      </c>
      <c r="B107" s="7">
        <v>150.69609</v>
      </c>
      <c r="C107" s="7">
        <v>3771.4799800000001</v>
      </c>
      <c r="D107" s="7">
        <v>15129.66992</v>
      </c>
      <c r="F107" s="7">
        <f t="shared" si="1"/>
        <v>3.1181069624593105E-2</v>
      </c>
      <c r="G107" s="7">
        <f t="shared" si="1"/>
        <v>5.0589534977382389E-2</v>
      </c>
      <c r="H107" s="7">
        <f t="shared" si="1"/>
        <v>2.1563381135996096E-2</v>
      </c>
    </row>
    <row r="108" spans="1:8">
      <c r="A108" s="10">
        <v>41548</v>
      </c>
      <c r="B108" s="7">
        <v>157.60776999999999</v>
      </c>
      <c r="C108" s="7">
        <v>3919.7099600000001</v>
      </c>
      <c r="D108" s="7">
        <v>15545.75</v>
      </c>
      <c r="F108" s="7">
        <f t="shared" si="1"/>
        <v>4.5865025429657758E-2</v>
      </c>
      <c r="G108" s="7">
        <f t="shared" si="1"/>
        <v>3.9302868048102457E-2</v>
      </c>
      <c r="H108" s="7">
        <f t="shared" si="1"/>
        <v>2.7500935724313447E-2</v>
      </c>
    </row>
    <row r="109" spans="1:8">
      <c r="A109" s="10">
        <v>41579</v>
      </c>
      <c r="B109" s="7">
        <v>162.38079999999999</v>
      </c>
      <c r="C109" s="7">
        <v>4059.8898899999999</v>
      </c>
      <c r="D109" s="7">
        <v>16086.410159999999</v>
      </c>
      <c r="F109" s="7">
        <f t="shared" si="1"/>
        <v>3.02842302762103E-2</v>
      </c>
      <c r="G109" s="7">
        <f t="shared" si="1"/>
        <v>3.5762832309153669E-2</v>
      </c>
      <c r="H109" s="7">
        <f t="shared" si="1"/>
        <v>3.4778647540324448E-2</v>
      </c>
    </row>
    <row r="110" spans="1:8">
      <c r="A110" s="10">
        <v>41610</v>
      </c>
      <c r="B110" s="7">
        <v>166.46735000000001</v>
      </c>
      <c r="C110" s="7">
        <v>4176.5898399999996</v>
      </c>
      <c r="D110" s="7">
        <v>16576.660159999999</v>
      </c>
      <c r="F110" s="7">
        <f t="shared" si="1"/>
        <v>2.5166460566766524E-2</v>
      </c>
      <c r="G110" s="7">
        <f t="shared" si="1"/>
        <v>2.8744609622897821E-2</v>
      </c>
      <c r="H110" s="7">
        <f t="shared" si="1"/>
        <v>3.0476035058402351E-2</v>
      </c>
    </row>
    <row r="111" spans="1:8">
      <c r="A111" s="10">
        <v>41641</v>
      </c>
      <c r="B111" s="7">
        <v>160.69238000000001</v>
      </c>
      <c r="C111" s="7">
        <v>4103.8798800000004</v>
      </c>
      <c r="D111" s="7">
        <v>15698.849609999999</v>
      </c>
      <c r="F111" s="7">
        <f t="shared" si="1"/>
        <v>-3.4691307334441257E-2</v>
      </c>
      <c r="G111" s="7">
        <f t="shared" si="1"/>
        <v>-1.7408929960907815E-2</v>
      </c>
      <c r="H111" s="7">
        <f t="shared" si="1"/>
        <v>-5.2954608559701577E-2</v>
      </c>
    </row>
    <row r="112" spans="1:8">
      <c r="A112" s="10">
        <v>41673</v>
      </c>
      <c r="B112" s="7">
        <v>168.02100999999999</v>
      </c>
      <c r="C112" s="7">
        <v>4308.1201199999996</v>
      </c>
      <c r="D112" s="7">
        <v>16321.70996</v>
      </c>
      <c r="F112" s="7">
        <f t="shared" si="1"/>
        <v>4.5606580722744816E-2</v>
      </c>
      <c r="G112" s="7">
        <f t="shared" si="1"/>
        <v>4.9767596998964603E-2</v>
      </c>
      <c r="H112" s="7">
        <f t="shared" si="1"/>
        <v>3.9675540913726826E-2</v>
      </c>
    </row>
    <row r="113" spans="1:8">
      <c r="A113" s="10">
        <v>41701</v>
      </c>
      <c r="B113" s="7">
        <v>169.40305000000001</v>
      </c>
      <c r="C113" s="7">
        <v>4198.9902300000003</v>
      </c>
      <c r="D113" s="7">
        <v>16457.660159999999</v>
      </c>
      <c r="F113" s="7">
        <f t="shared" si="1"/>
        <v>8.2253999068331307E-3</v>
      </c>
      <c r="G113" s="7">
        <f t="shared" si="1"/>
        <v>-2.5331208731477872E-2</v>
      </c>
      <c r="H113" s="7">
        <f t="shared" si="1"/>
        <v>8.329409132570964E-3</v>
      </c>
    </row>
    <row r="114" spans="1:8">
      <c r="A114" s="10">
        <v>41730</v>
      </c>
      <c r="B114" s="7">
        <v>170.62968000000001</v>
      </c>
      <c r="C114" s="7">
        <v>4114.5600599999998</v>
      </c>
      <c r="D114" s="7">
        <v>16580.839840000001</v>
      </c>
      <c r="F114" s="7">
        <f t="shared" si="1"/>
        <v>7.2408967843258232E-3</v>
      </c>
      <c r="G114" s="7">
        <f t="shared" si="1"/>
        <v>-2.0107255643698085E-2</v>
      </c>
      <c r="H114" s="7">
        <f t="shared" si="1"/>
        <v>7.4846411216697994E-3</v>
      </c>
    </row>
    <row r="115" spans="1:8">
      <c r="A115" s="10">
        <v>41760</v>
      </c>
      <c r="B115" s="7">
        <v>174.61377999999999</v>
      </c>
      <c r="C115" s="7">
        <v>4242.6201199999996</v>
      </c>
      <c r="D115" s="7">
        <v>16717.16992</v>
      </c>
      <c r="F115" s="7">
        <f t="shared" si="1"/>
        <v>2.3349396189455307E-2</v>
      </c>
      <c r="G115" s="7">
        <f t="shared" si="1"/>
        <v>3.1123633664980499E-2</v>
      </c>
      <c r="H115" s="7">
        <f t="shared" si="1"/>
        <v>8.2221456401210258E-3</v>
      </c>
    </row>
    <row r="116" spans="1:8">
      <c r="A116" s="10">
        <v>41792</v>
      </c>
      <c r="B116" s="7">
        <v>178.19807</v>
      </c>
      <c r="C116" s="7">
        <v>4408.1801800000003</v>
      </c>
      <c r="D116" s="7">
        <v>16826.599610000001</v>
      </c>
      <c r="F116" s="7">
        <f t="shared" si="1"/>
        <v>2.0526959556113056E-2</v>
      </c>
      <c r="G116" s="7">
        <f t="shared" si="1"/>
        <v>3.9023069545995659E-2</v>
      </c>
      <c r="H116" s="7">
        <f t="shared" si="1"/>
        <v>6.545945906135886E-3</v>
      </c>
    </row>
    <row r="117" spans="1:8">
      <c r="A117" s="10">
        <v>41821</v>
      </c>
      <c r="B117" s="7">
        <v>175.72461000000001</v>
      </c>
      <c r="C117" s="7">
        <v>4369.7700199999999</v>
      </c>
      <c r="D117" s="7">
        <v>16563.300780000001</v>
      </c>
      <c r="F117" s="7">
        <f t="shared" si="1"/>
        <v>-1.3880397245604192E-2</v>
      </c>
      <c r="G117" s="7">
        <f t="shared" si="1"/>
        <v>-8.7133824915478497E-3</v>
      </c>
      <c r="H117" s="7">
        <f t="shared" si="1"/>
        <v>-1.5647774125648217E-2</v>
      </c>
    </row>
    <row r="118" spans="1:8">
      <c r="A118" s="10">
        <v>41852</v>
      </c>
      <c r="B118" s="7">
        <v>182.73111</v>
      </c>
      <c r="C118" s="7">
        <v>4580.2700199999999</v>
      </c>
      <c r="D118" s="7">
        <v>17098.449219999999</v>
      </c>
      <c r="F118" s="7">
        <f t="shared" si="1"/>
        <v>3.987204751798834E-2</v>
      </c>
      <c r="G118" s="7">
        <f t="shared" si="1"/>
        <v>4.8171871525632293E-2</v>
      </c>
      <c r="H118" s="7">
        <f t="shared" si="1"/>
        <v>3.2309287086435212E-2</v>
      </c>
    </row>
    <row r="119" spans="1:8">
      <c r="A119" s="10">
        <v>41884</v>
      </c>
      <c r="B119" s="7">
        <v>180.13965999999999</v>
      </c>
      <c r="C119" s="7">
        <v>4493.3901400000004</v>
      </c>
      <c r="D119" s="7">
        <v>17042.900389999999</v>
      </c>
      <c r="F119" s="7">
        <f t="shared" si="1"/>
        <v>-1.418176685951289E-2</v>
      </c>
      <c r="G119" s="7">
        <f t="shared" si="1"/>
        <v>-1.8968287812865525E-2</v>
      </c>
      <c r="H119" s="7">
        <f t="shared" si="1"/>
        <v>-3.2487642174604536E-3</v>
      </c>
    </row>
    <row r="120" spans="1:8">
      <c r="A120" s="10">
        <v>41913</v>
      </c>
      <c r="B120" s="7">
        <v>184.50480999999999</v>
      </c>
      <c r="C120" s="7">
        <v>4630.7402300000003</v>
      </c>
      <c r="D120" s="7">
        <v>17390.519530000001</v>
      </c>
      <c r="F120" s="7">
        <f t="shared" si="1"/>
        <v>2.42320319689735E-2</v>
      </c>
      <c r="G120" s="7">
        <f t="shared" si="1"/>
        <v>3.0567141005031884E-2</v>
      </c>
      <c r="H120" s="7">
        <f t="shared" si="1"/>
        <v>2.0396712533975014E-2</v>
      </c>
    </row>
    <row r="121" spans="1:8">
      <c r="A121" s="10">
        <v>41946</v>
      </c>
      <c r="B121" s="7">
        <v>189.45398</v>
      </c>
      <c r="C121" s="7">
        <v>4791.6298800000004</v>
      </c>
      <c r="D121" s="7">
        <v>17828.240229999999</v>
      </c>
      <c r="F121" s="7">
        <f t="shared" si="1"/>
        <v>2.682407033182499E-2</v>
      </c>
      <c r="G121" s="7">
        <f t="shared" si="1"/>
        <v>3.4743829713808072E-2</v>
      </c>
      <c r="H121" s="7">
        <f t="shared" si="1"/>
        <v>2.5170076100653249E-2</v>
      </c>
    </row>
    <row r="122" spans="1:8">
      <c r="A122" s="10">
        <v>41974</v>
      </c>
      <c r="B122" s="7">
        <v>188.97353000000001</v>
      </c>
      <c r="C122" s="7">
        <v>4736.0497999999998</v>
      </c>
      <c r="D122" s="7">
        <v>17823.070309999999</v>
      </c>
      <c r="F122" s="7">
        <f t="shared" si="1"/>
        <v>-2.5359720603388425E-3</v>
      </c>
      <c r="G122" s="7">
        <f t="shared" si="1"/>
        <v>-1.1599410094671248E-2</v>
      </c>
      <c r="H122" s="7">
        <f t="shared" si="1"/>
        <v>-2.8998487418296914E-4</v>
      </c>
    </row>
    <row r="123" spans="1:8">
      <c r="A123" s="10">
        <v>42006</v>
      </c>
      <c r="B123" s="7">
        <v>183.28112999999999</v>
      </c>
      <c r="C123" s="7">
        <v>4635.2402300000003</v>
      </c>
      <c r="D123" s="7">
        <v>17164.949219999999</v>
      </c>
      <c r="F123" s="7">
        <f t="shared" si="1"/>
        <v>-3.0122737295535607E-2</v>
      </c>
      <c r="G123" s="7">
        <f t="shared" si="1"/>
        <v>-2.1285580654155978E-2</v>
      </c>
      <c r="H123" s="7">
        <f t="shared" si="1"/>
        <v>-3.6925236704629327E-2</v>
      </c>
    </row>
    <row r="124" spans="1:8">
      <c r="A124" s="10">
        <v>42037</v>
      </c>
      <c r="B124" s="7">
        <v>185.65959000000001</v>
      </c>
      <c r="C124" s="7">
        <v>4676.6899400000002</v>
      </c>
      <c r="D124" s="7">
        <v>17361.039059999999</v>
      </c>
      <c r="F124" s="7">
        <f t="shared" si="1"/>
        <v>1.2977113355859382E-2</v>
      </c>
      <c r="G124" s="7">
        <f t="shared" si="1"/>
        <v>8.9423002785768979E-3</v>
      </c>
      <c r="H124" s="7">
        <f t="shared" si="1"/>
        <v>1.1423852030481019E-2</v>
      </c>
    </row>
  </sheetData>
  <mergeCells count="3">
    <mergeCell ref="B11:D11"/>
    <mergeCell ref="F11:H11"/>
    <mergeCell ref="A1:N1"/>
  </mergeCells>
  <printOptions headings="1" gridLines="1"/>
  <pageMargins left="0.7" right="0.7" top="0.75" bottom="0.75" header="0.3" footer="0.3"/>
  <pageSetup orientation="portrait" verticalDpi="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23"/>
  <sheetViews>
    <sheetView workbookViewId="0">
      <selection activeCell="I13" sqref="I13:I14"/>
    </sheetView>
  </sheetViews>
  <sheetFormatPr defaultColWidth="9.140625" defaultRowHeight="14.25"/>
  <cols>
    <col min="1" max="1" width="14.7109375" style="17" bestFit="1" customWidth="1"/>
    <col min="2" max="2" width="8.85546875" style="17" bestFit="1" customWidth="1"/>
    <col min="3" max="3" width="23.7109375" style="17" bestFit="1" customWidth="1"/>
    <col min="4" max="4" width="10.140625" style="17" bestFit="1" customWidth="1"/>
    <col min="5" max="5" width="26.5703125" style="17" bestFit="1" customWidth="1"/>
    <col min="6" max="8" width="14.42578125" style="17" bestFit="1" customWidth="1"/>
    <col min="9" max="9" width="26.5703125" style="17" bestFit="1" customWidth="1"/>
    <col min="10" max="16384" width="9.140625" style="17"/>
  </cols>
  <sheetData>
    <row r="1" spans="1:10" ht="21">
      <c r="A1" s="69" t="s">
        <v>36</v>
      </c>
      <c r="B1" s="69"/>
      <c r="C1" s="69"/>
      <c r="D1" s="69"/>
      <c r="E1" s="69"/>
      <c r="F1" s="69"/>
      <c r="G1" s="69"/>
      <c r="H1" s="69"/>
      <c r="I1" s="69"/>
      <c r="J1" s="34"/>
    </row>
    <row r="3" spans="1:10">
      <c r="E3" s="17" t="s">
        <v>22</v>
      </c>
      <c r="F3" s="38">
        <f>(1+0.3%)^(1/12)-1</f>
        <v>2.4965690741618474E-4</v>
      </c>
      <c r="G3" s="17" t="e">
        <f ca="1">"&lt;-- "&amp;_xlfn.FORMULATEXT(F3)</f>
        <v>#NAME?</v>
      </c>
    </row>
    <row r="5" spans="1:10" ht="15">
      <c r="E5" s="23"/>
      <c r="F5" s="16" t="s">
        <v>1</v>
      </c>
      <c r="G5" s="16" t="s">
        <v>2</v>
      </c>
      <c r="H5" s="16" t="s">
        <v>23</v>
      </c>
      <c r="I5" s="27"/>
    </row>
    <row r="6" spans="1:10">
      <c r="E6" s="23" t="s">
        <v>9</v>
      </c>
      <c r="F6" s="52">
        <f>AVERAGE(F13:F123)</f>
        <v>6.9637260481908263E-3</v>
      </c>
      <c r="G6" s="52">
        <f>AVERAGE(G13:G123)</f>
        <v>7.9941198460430074E-3</v>
      </c>
      <c r="H6" s="52">
        <f>AVERAGE(H13:H123)</f>
        <v>5.1056619826597453E-3</v>
      </c>
      <c r="I6" s="23" t="e">
        <f ca="1">"&lt;-- "&amp;_xlfn.FORMULATEXT(H6)</f>
        <v>#NAME?</v>
      </c>
    </row>
    <row r="7" spans="1:10">
      <c r="E7" s="23" t="s">
        <v>26</v>
      </c>
      <c r="F7" s="37">
        <f>_xlfn.STDEV.S(F13:F123)</f>
        <v>4.3588926215228543E-2</v>
      </c>
      <c r="G7" s="52">
        <f>_xlfn.STDEV.S(F13:F123)</f>
        <v>4.3588926215228543E-2</v>
      </c>
      <c r="H7" s="52">
        <f>_xlfn.STDEV.S(G13:G123)</f>
        <v>5.1000760369218655E-2</v>
      </c>
      <c r="I7" s="23" t="e">
        <f ca="1">"&lt;-- "&amp;_xlfn.FORMULATEXT(H7)</f>
        <v>#NAME?</v>
      </c>
    </row>
    <row r="8" spans="1:10">
      <c r="B8" s="40"/>
      <c r="E8" s="32" t="s">
        <v>17</v>
      </c>
      <c r="F8" s="54">
        <f>(F6-F3)/F7</f>
        <v>0.1540315333216207</v>
      </c>
      <c r="G8" s="55">
        <f>(G6-$F$3)/G7</f>
        <v>0.17767042253775825</v>
      </c>
      <c r="H8" s="55">
        <f>(H6-$F$3)/H7</f>
        <v>9.5214366219025764E-2</v>
      </c>
      <c r="I8" s="23" t="e">
        <f ca="1">"&lt;-- "&amp;_xlfn.FORMULATEXT(H8)</f>
        <v>#NAME?</v>
      </c>
      <c r="J8" s="23"/>
    </row>
    <row r="9" spans="1:10">
      <c r="B9" s="40"/>
      <c r="E9" s="23"/>
      <c r="F9" s="23"/>
      <c r="G9" s="23"/>
      <c r="H9" s="23"/>
      <c r="I9" s="23"/>
      <c r="J9" s="23"/>
    </row>
    <row r="10" spans="1:10" ht="15">
      <c r="B10" s="68" t="s">
        <v>33</v>
      </c>
      <c r="C10" s="68"/>
      <c r="D10" s="68"/>
      <c r="F10" s="68" t="s">
        <v>3</v>
      </c>
      <c r="G10" s="68"/>
      <c r="H10" s="68"/>
    </row>
    <row r="11" spans="1:10" ht="15">
      <c r="A11" s="16" t="s">
        <v>0</v>
      </c>
      <c r="B11" s="16" t="s">
        <v>1</v>
      </c>
      <c r="C11" s="16" t="s">
        <v>2</v>
      </c>
      <c r="D11" s="16" t="s">
        <v>23</v>
      </c>
      <c r="F11" s="16" t="s">
        <v>1</v>
      </c>
      <c r="G11" s="16" t="s">
        <v>2</v>
      </c>
      <c r="H11" s="16" t="s">
        <v>23</v>
      </c>
    </row>
    <row r="12" spans="1:10">
      <c r="A12" s="33">
        <v>38657</v>
      </c>
      <c r="B12" s="28">
        <v>95.555490000000006</v>
      </c>
      <c r="C12" s="28">
        <v>2232.8200700000002</v>
      </c>
      <c r="D12" s="28">
        <v>10805.87012</v>
      </c>
    </row>
    <row r="13" spans="1:10">
      <c r="A13" s="33">
        <v>38687</v>
      </c>
      <c r="B13" s="28">
        <v>95.577179999999998</v>
      </c>
      <c r="C13" s="28">
        <v>2205.3200700000002</v>
      </c>
      <c r="D13" s="28">
        <v>10717.5</v>
      </c>
      <c r="F13" s="38">
        <f t="shared" ref="F13:F44" si="0">B13/B12-1</f>
        <v>2.2698852781766199E-4</v>
      </c>
      <c r="G13" s="38">
        <f t="shared" ref="G13:G44" si="1">C13/C12-1</f>
        <v>-1.2316263352111445E-2</v>
      </c>
      <c r="H13" s="38">
        <f t="shared" ref="H13:H44" si="2">D13/D12-1</f>
        <v>-8.1779735475850934E-3</v>
      </c>
      <c r="I13" s="23" t="e">
        <f ca="1">"&lt;-- "&amp;_xlfn.FORMULATEXT(H13)</f>
        <v>#NAME?</v>
      </c>
    </row>
    <row r="14" spans="1:10">
      <c r="A14" s="33">
        <v>38720</v>
      </c>
      <c r="B14" s="28">
        <v>98.105500000000006</v>
      </c>
      <c r="C14" s="28">
        <v>2305.8200700000002</v>
      </c>
      <c r="D14" s="28">
        <v>10864.860350000001</v>
      </c>
      <c r="F14" s="38">
        <f t="shared" si="0"/>
        <v>2.645317637536504E-2</v>
      </c>
      <c r="G14" s="38">
        <f t="shared" si="1"/>
        <v>4.5571616277903848E-2</v>
      </c>
      <c r="H14" s="38">
        <f t="shared" si="2"/>
        <v>1.3749507814322381E-2</v>
      </c>
      <c r="I14" s="23" t="e">
        <f ca="1">"&lt;-- "&amp;_xlfn.FORMULATEXT(H14)</f>
        <v>#NAME?</v>
      </c>
    </row>
    <row r="15" spans="1:10">
      <c r="A15" s="33">
        <v>38749</v>
      </c>
      <c r="B15" s="28">
        <v>98.355009999999993</v>
      </c>
      <c r="C15" s="28">
        <v>2281.3898899999999</v>
      </c>
      <c r="D15" s="28">
        <v>10993.410159999999</v>
      </c>
      <c r="F15" s="38">
        <f t="shared" si="0"/>
        <v>2.5432824867106518E-3</v>
      </c>
      <c r="G15" s="38">
        <f t="shared" si="1"/>
        <v>-1.0595007094374109E-2</v>
      </c>
      <c r="H15" s="38">
        <f t="shared" si="2"/>
        <v>1.1831703846980179E-2</v>
      </c>
    </row>
    <row r="16" spans="1:10">
      <c r="A16" s="33">
        <v>38777</v>
      </c>
      <c r="B16" s="28">
        <v>99.574389999999994</v>
      </c>
      <c r="C16" s="28">
        <v>2339.7900399999999</v>
      </c>
      <c r="D16" s="28">
        <v>11109.320309999999</v>
      </c>
      <c r="F16" s="38">
        <f t="shared" si="0"/>
        <v>1.2397741609705415E-2</v>
      </c>
      <c r="G16" s="38">
        <f t="shared" si="1"/>
        <v>2.5598496011569383E-2</v>
      </c>
      <c r="H16" s="38">
        <f t="shared" si="2"/>
        <v>1.0543602786853512E-2</v>
      </c>
    </row>
    <row r="17" spans="1:8">
      <c r="A17" s="33">
        <v>38810</v>
      </c>
      <c r="B17" s="28">
        <v>100.90217</v>
      </c>
      <c r="C17" s="28">
        <v>2322.5700700000002</v>
      </c>
      <c r="D17" s="28">
        <v>11367.139649999999</v>
      </c>
      <c r="F17" s="38">
        <f t="shared" si="0"/>
        <v>1.3334553191839849E-2</v>
      </c>
      <c r="G17" s="38">
        <f t="shared" si="1"/>
        <v>-7.3596218915435996E-3</v>
      </c>
      <c r="H17" s="38">
        <f t="shared" si="2"/>
        <v>2.320748099844816E-2</v>
      </c>
    </row>
    <row r="18" spans="1:8">
      <c r="A18" s="33">
        <v>38838</v>
      </c>
      <c r="B18" s="28">
        <v>97.979399999999998</v>
      </c>
      <c r="C18" s="28">
        <v>2178.87988</v>
      </c>
      <c r="D18" s="28">
        <v>11168.309569999999</v>
      </c>
      <c r="F18" s="38">
        <f t="shared" si="0"/>
        <v>-2.8966374063114753E-2</v>
      </c>
      <c r="G18" s="38">
        <f t="shared" si="1"/>
        <v>-6.186689127531908E-2</v>
      </c>
      <c r="H18" s="38">
        <f t="shared" si="2"/>
        <v>-1.7491654551811564E-2</v>
      </c>
    </row>
    <row r="19" spans="1:8">
      <c r="A19" s="33">
        <v>38869</v>
      </c>
      <c r="B19" s="28">
        <v>98.104309999999998</v>
      </c>
      <c r="C19" s="28">
        <v>2172.0900900000001</v>
      </c>
      <c r="D19" s="28">
        <v>11150.219730000001</v>
      </c>
      <c r="F19" s="38">
        <f t="shared" si="0"/>
        <v>1.274859817471885E-3</v>
      </c>
      <c r="G19" s="38">
        <f t="shared" si="1"/>
        <v>-3.1161837154601857E-3</v>
      </c>
      <c r="H19" s="38">
        <f t="shared" si="2"/>
        <v>-1.6197473652226346E-3</v>
      </c>
    </row>
    <row r="20" spans="1:8">
      <c r="A20" s="33">
        <v>38901</v>
      </c>
      <c r="B20" s="28">
        <v>98.699690000000004</v>
      </c>
      <c r="C20" s="28">
        <v>2091.4699700000001</v>
      </c>
      <c r="D20" s="28">
        <v>11185.679690000001</v>
      </c>
      <c r="F20" s="38">
        <f t="shared" si="0"/>
        <v>6.0688465165292804E-3</v>
      </c>
      <c r="G20" s="38">
        <f t="shared" si="1"/>
        <v>-3.7116379459196436E-2</v>
      </c>
      <c r="H20" s="38">
        <f t="shared" si="2"/>
        <v>3.1802027994654036E-3</v>
      </c>
    </row>
    <row r="21" spans="1:8">
      <c r="A21" s="33">
        <v>38930</v>
      </c>
      <c r="B21" s="28">
        <v>101.03091999999999</v>
      </c>
      <c r="C21" s="28">
        <v>2183.75</v>
      </c>
      <c r="D21" s="28">
        <v>11381.150390000001</v>
      </c>
      <c r="F21" s="38">
        <f t="shared" si="0"/>
        <v>2.3619425755035284E-2</v>
      </c>
      <c r="G21" s="38">
        <f t="shared" si="1"/>
        <v>4.4122091793648899E-2</v>
      </c>
      <c r="H21" s="38">
        <f t="shared" si="2"/>
        <v>1.7475084699122068E-2</v>
      </c>
    </row>
    <row r="22" spans="1:8">
      <c r="A22" s="33">
        <v>38961</v>
      </c>
      <c r="B22" s="28">
        <v>103.61968</v>
      </c>
      <c r="C22" s="28">
        <v>2258.4299299999998</v>
      </c>
      <c r="D22" s="28">
        <v>11679.070309999999</v>
      </c>
      <c r="F22" s="38">
        <f t="shared" si="0"/>
        <v>2.5623442803450747E-2</v>
      </c>
      <c r="G22" s="38">
        <f t="shared" si="1"/>
        <v>3.4198021751574048E-2</v>
      </c>
      <c r="H22" s="38">
        <f t="shared" si="2"/>
        <v>2.6176608672332957E-2</v>
      </c>
    </row>
    <row r="23" spans="1:8">
      <c r="A23" s="33">
        <v>38992</v>
      </c>
      <c r="B23" s="28">
        <v>106.98833</v>
      </c>
      <c r="C23" s="28">
        <v>2366.7099600000001</v>
      </c>
      <c r="D23" s="28">
        <v>12080.73047</v>
      </c>
      <c r="F23" s="38">
        <f t="shared" si="0"/>
        <v>3.2509751043431123E-2</v>
      </c>
      <c r="G23" s="38">
        <f t="shared" si="1"/>
        <v>4.7944825988026185E-2</v>
      </c>
      <c r="H23" s="38">
        <f t="shared" si="2"/>
        <v>3.4391449776279392E-2</v>
      </c>
    </row>
    <row r="24" spans="1:8">
      <c r="A24" s="33">
        <v>39022</v>
      </c>
      <c r="B24" s="28">
        <v>109.00109</v>
      </c>
      <c r="C24" s="28">
        <v>2431.7700199999999</v>
      </c>
      <c r="D24" s="28">
        <v>12221.929690000001</v>
      </c>
      <c r="F24" s="38">
        <f t="shared" si="0"/>
        <v>1.8812892957577709E-2</v>
      </c>
      <c r="G24" s="38">
        <f t="shared" si="1"/>
        <v>2.74896633299333E-2</v>
      </c>
      <c r="H24" s="38">
        <f t="shared" si="2"/>
        <v>1.1687970388101876E-2</v>
      </c>
    </row>
    <row r="25" spans="1:8">
      <c r="A25" s="33">
        <v>39052</v>
      </c>
      <c r="B25" s="28">
        <v>110.52849000000001</v>
      </c>
      <c r="C25" s="28">
        <v>2415.2900399999999</v>
      </c>
      <c r="D25" s="28">
        <v>12463.150390000001</v>
      </c>
      <c r="F25" s="38">
        <f t="shared" si="0"/>
        <v>1.4012703909658253E-2</v>
      </c>
      <c r="G25" s="38">
        <f t="shared" si="1"/>
        <v>-6.7769484221209542E-3</v>
      </c>
      <c r="H25" s="38">
        <f t="shared" si="2"/>
        <v>1.9736711478332891E-2</v>
      </c>
    </row>
    <row r="26" spans="1:8">
      <c r="A26" s="33">
        <v>39085</v>
      </c>
      <c r="B26" s="28">
        <v>112.17892000000001</v>
      </c>
      <c r="C26" s="28">
        <v>2463.9299299999998</v>
      </c>
      <c r="D26" s="28">
        <v>12621.690430000001</v>
      </c>
      <c r="F26" s="38">
        <f t="shared" si="0"/>
        <v>1.4932168167682391E-2</v>
      </c>
      <c r="G26" s="38">
        <f t="shared" si="1"/>
        <v>2.0138322600792069E-2</v>
      </c>
      <c r="H26" s="38">
        <f t="shared" si="2"/>
        <v>1.2720703436845948E-2</v>
      </c>
    </row>
    <row r="27" spans="1:8">
      <c r="A27" s="33">
        <v>39114</v>
      </c>
      <c r="B27" s="28">
        <v>109.96988</v>
      </c>
      <c r="C27" s="28">
        <v>2416.1498999999999</v>
      </c>
      <c r="D27" s="28">
        <v>12268.62988</v>
      </c>
      <c r="F27" s="38">
        <f t="shared" si="0"/>
        <v>-1.9692113277610446E-2</v>
      </c>
      <c r="G27" s="38">
        <f t="shared" si="1"/>
        <v>-1.9391797395796884E-2</v>
      </c>
      <c r="H27" s="38">
        <f t="shared" si="2"/>
        <v>-2.7972524913210117E-2</v>
      </c>
    </row>
    <row r="28" spans="1:8">
      <c r="A28" s="33">
        <v>39142</v>
      </c>
      <c r="B28" s="28">
        <v>111.19279</v>
      </c>
      <c r="C28" s="28">
        <v>2421.6398899999999</v>
      </c>
      <c r="D28" s="28">
        <v>12354.349609999999</v>
      </c>
      <c r="F28" s="38">
        <f t="shared" si="0"/>
        <v>1.1120408606429377E-2</v>
      </c>
      <c r="G28" s="38">
        <f t="shared" si="1"/>
        <v>2.272205875968325E-3</v>
      </c>
      <c r="H28" s="38">
        <f t="shared" si="2"/>
        <v>6.9869032514981999E-3</v>
      </c>
    </row>
    <row r="29" spans="1:8">
      <c r="A29" s="33">
        <v>39174</v>
      </c>
      <c r="B29" s="28">
        <v>116.10523000000001</v>
      </c>
      <c r="C29" s="28">
        <v>2525.0900900000001</v>
      </c>
      <c r="D29" s="28">
        <v>13062.910159999999</v>
      </c>
      <c r="F29" s="38">
        <f t="shared" si="0"/>
        <v>4.4179483220090132E-2</v>
      </c>
      <c r="G29" s="38">
        <f t="shared" si="1"/>
        <v>4.2719068358260337E-2</v>
      </c>
      <c r="H29" s="38">
        <f t="shared" si="2"/>
        <v>5.7353124394866395E-2</v>
      </c>
    </row>
    <row r="30" spans="1:8">
      <c r="A30" s="33">
        <v>39203</v>
      </c>
      <c r="B30" s="28">
        <v>120.14227</v>
      </c>
      <c r="C30" s="28">
        <v>2604.5200199999999</v>
      </c>
      <c r="D30" s="28">
        <v>13627.639649999999</v>
      </c>
      <c r="F30" s="38">
        <f t="shared" si="0"/>
        <v>3.4770526702371463E-2</v>
      </c>
      <c r="G30" s="38">
        <f t="shared" si="1"/>
        <v>3.145627568480136E-2</v>
      </c>
      <c r="H30" s="38">
        <f t="shared" si="2"/>
        <v>4.3231522155703139E-2</v>
      </c>
    </row>
    <row r="31" spans="1:8">
      <c r="A31" s="33">
        <v>39234</v>
      </c>
      <c r="B31" s="28">
        <v>118.13057999999999</v>
      </c>
      <c r="C31" s="28">
        <v>2603.2299800000001</v>
      </c>
      <c r="D31" s="28">
        <v>13408.62012</v>
      </c>
      <c r="F31" s="38">
        <f t="shared" si="0"/>
        <v>-1.6744231651358077E-2</v>
      </c>
      <c r="G31" s="38">
        <f t="shared" si="1"/>
        <v>-4.9530815278575613E-4</v>
      </c>
      <c r="H31" s="38">
        <f t="shared" si="2"/>
        <v>-1.6071714223820033E-2</v>
      </c>
    </row>
    <row r="32" spans="1:8">
      <c r="A32" s="33">
        <v>39265</v>
      </c>
      <c r="B32" s="28">
        <v>114.4782</v>
      </c>
      <c r="C32" s="28">
        <v>2546.2700199999999</v>
      </c>
      <c r="D32" s="28">
        <v>13211.990229999999</v>
      </c>
      <c r="F32" s="38">
        <f t="shared" si="0"/>
        <v>-3.0918158532701634E-2</v>
      </c>
      <c r="G32" s="38">
        <f t="shared" si="1"/>
        <v>-2.1880494784406346E-2</v>
      </c>
      <c r="H32" s="38">
        <f t="shared" si="2"/>
        <v>-1.4664438863974616E-2</v>
      </c>
    </row>
    <row r="33" spans="1:8">
      <c r="A33" s="33">
        <v>39295</v>
      </c>
      <c r="B33" s="28">
        <v>116.19347</v>
      </c>
      <c r="C33" s="28">
        <v>2596.3601100000001</v>
      </c>
      <c r="D33" s="28">
        <v>13357.740229999999</v>
      </c>
      <c r="F33" s="38">
        <f t="shared" si="0"/>
        <v>1.4983376747712773E-2</v>
      </c>
      <c r="G33" s="38">
        <f t="shared" si="1"/>
        <v>1.9671947439415804E-2</v>
      </c>
      <c r="H33" s="38">
        <f t="shared" si="2"/>
        <v>1.1031646062608313E-2</v>
      </c>
    </row>
    <row r="34" spans="1:8">
      <c r="A34" s="33">
        <v>39329</v>
      </c>
      <c r="B34" s="28">
        <v>120.52287</v>
      </c>
      <c r="C34" s="28">
        <v>2701.5</v>
      </c>
      <c r="D34" s="28">
        <v>13895.62988</v>
      </c>
      <c r="F34" s="38">
        <f t="shared" si="0"/>
        <v>3.7260269445434258E-2</v>
      </c>
      <c r="G34" s="38">
        <f t="shared" si="1"/>
        <v>4.0495110672456036E-2</v>
      </c>
      <c r="H34" s="38">
        <f t="shared" si="2"/>
        <v>4.0268012458571478E-2</v>
      </c>
    </row>
    <row r="35" spans="1:8">
      <c r="A35" s="33">
        <v>39356</v>
      </c>
      <c r="B35" s="28">
        <v>122.42574</v>
      </c>
      <c r="C35" s="28">
        <v>2859.12012</v>
      </c>
      <c r="D35" s="28">
        <v>13930.009770000001</v>
      </c>
      <c r="F35" s="38">
        <f t="shared" si="0"/>
        <v>1.5788455751178265E-2</v>
      </c>
      <c r="G35" s="38">
        <f t="shared" si="1"/>
        <v>5.8345408106607488E-2</v>
      </c>
      <c r="H35" s="38">
        <f t="shared" si="2"/>
        <v>2.4741512473271943E-3</v>
      </c>
    </row>
    <row r="36" spans="1:8">
      <c r="A36" s="33">
        <v>39387</v>
      </c>
      <c r="B36" s="28">
        <v>117.30003000000001</v>
      </c>
      <c r="C36" s="28">
        <v>2660.9599600000001</v>
      </c>
      <c r="D36" s="28">
        <v>13371.719730000001</v>
      </c>
      <c r="F36" s="38">
        <f t="shared" si="0"/>
        <v>-4.1867911110849754E-2</v>
      </c>
      <c r="G36" s="38">
        <f t="shared" si="1"/>
        <v>-6.9308091889472623E-2</v>
      </c>
      <c r="H36" s="38">
        <f t="shared" si="2"/>
        <v>-4.0078223146859937E-2</v>
      </c>
    </row>
    <row r="37" spans="1:8">
      <c r="A37" s="33">
        <v>39419</v>
      </c>
      <c r="B37" s="28">
        <v>116.4897</v>
      </c>
      <c r="C37" s="28">
        <v>2652.2800299999999</v>
      </c>
      <c r="D37" s="28">
        <v>13264.820309999999</v>
      </c>
      <c r="F37" s="38">
        <f t="shared" si="0"/>
        <v>-6.908182376423988E-3</v>
      </c>
      <c r="G37" s="38">
        <f t="shared" si="1"/>
        <v>-3.2619543813053875E-3</v>
      </c>
      <c r="H37" s="38">
        <f t="shared" si="2"/>
        <v>-7.9944406672066703E-3</v>
      </c>
    </row>
    <row r="38" spans="1:8">
      <c r="A38" s="33">
        <v>39449</v>
      </c>
      <c r="B38" s="28">
        <v>109.48222</v>
      </c>
      <c r="C38" s="28">
        <v>2389.8601100000001</v>
      </c>
      <c r="D38" s="28">
        <v>12650.360350000001</v>
      </c>
      <c r="F38" s="38">
        <f t="shared" si="0"/>
        <v>-6.0155361375297534E-2</v>
      </c>
      <c r="G38" s="38">
        <f t="shared" si="1"/>
        <v>-9.894125696825451E-2</v>
      </c>
      <c r="H38" s="38">
        <f t="shared" si="2"/>
        <v>-4.6322524213673111E-2</v>
      </c>
    </row>
    <row r="39" spans="1:8">
      <c r="A39" s="33">
        <v>39479</v>
      </c>
      <c r="B39" s="28">
        <v>105.92245</v>
      </c>
      <c r="C39" s="28">
        <v>2271.4799800000001</v>
      </c>
      <c r="D39" s="28">
        <v>12266.389649999999</v>
      </c>
      <c r="F39" s="38">
        <f t="shared" si="0"/>
        <v>-3.2514594607233938E-2</v>
      </c>
      <c r="G39" s="38">
        <f t="shared" si="1"/>
        <v>-4.9534334459434115E-2</v>
      </c>
      <c r="H39" s="38">
        <f t="shared" si="2"/>
        <v>-3.0352550391973709E-2</v>
      </c>
    </row>
    <row r="40" spans="1:8">
      <c r="A40" s="33">
        <v>39510</v>
      </c>
      <c r="B40" s="28">
        <v>105.45001000000001</v>
      </c>
      <c r="C40" s="28">
        <v>2279.1001000000001</v>
      </c>
      <c r="D40" s="28">
        <v>12262.889649999999</v>
      </c>
      <c r="F40" s="38">
        <f t="shared" si="0"/>
        <v>-4.4602442636098028E-3</v>
      </c>
      <c r="G40" s="38">
        <f t="shared" si="1"/>
        <v>3.3546938855257835E-3</v>
      </c>
      <c r="H40" s="38">
        <f t="shared" si="2"/>
        <v>-2.8533253058693475E-4</v>
      </c>
    </row>
    <row r="41" spans="1:8">
      <c r="A41" s="33">
        <v>39539</v>
      </c>
      <c r="B41" s="28">
        <v>110.57744</v>
      </c>
      <c r="C41" s="28">
        <v>2412.8000499999998</v>
      </c>
      <c r="D41" s="28">
        <v>12820.12988</v>
      </c>
      <c r="F41" s="38">
        <f t="shared" si="0"/>
        <v>4.8624272297366211E-2</v>
      </c>
      <c r="G41" s="38">
        <f t="shared" si="1"/>
        <v>5.8663483012439732E-2</v>
      </c>
      <c r="H41" s="38">
        <f t="shared" si="2"/>
        <v>4.5441184411212587E-2</v>
      </c>
    </row>
    <row r="42" spans="1:8">
      <c r="A42" s="33">
        <v>39569</v>
      </c>
      <c r="B42" s="28">
        <v>111.99787000000001</v>
      </c>
      <c r="C42" s="28">
        <v>2522.6599099999999</v>
      </c>
      <c r="D42" s="28">
        <v>12638.320309999999</v>
      </c>
      <c r="F42" s="38">
        <f t="shared" si="0"/>
        <v>1.2845567775850109E-2</v>
      </c>
      <c r="G42" s="38">
        <f t="shared" si="1"/>
        <v>4.5532102836287613E-2</v>
      </c>
      <c r="H42" s="38">
        <f t="shared" si="2"/>
        <v>-1.4181570054421444E-2</v>
      </c>
    </row>
    <row r="43" spans="1:8">
      <c r="A43" s="33">
        <v>39601</v>
      </c>
      <c r="B43" s="28">
        <v>102.53288999999999</v>
      </c>
      <c r="C43" s="28">
        <v>2292.9799800000001</v>
      </c>
      <c r="D43" s="28">
        <v>11350.009770000001</v>
      </c>
      <c r="F43" s="38">
        <f t="shared" si="0"/>
        <v>-8.4510357205900499E-2</v>
      </c>
      <c r="G43" s="38">
        <f t="shared" si="1"/>
        <v>-9.104672773746969E-2</v>
      </c>
      <c r="H43" s="38">
        <f t="shared" si="2"/>
        <v>-0.10193684828359906</v>
      </c>
    </row>
    <row r="44" spans="1:8">
      <c r="A44" s="33">
        <v>39630</v>
      </c>
      <c r="B44" s="28">
        <v>101.68011</v>
      </c>
      <c r="C44" s="28">
        <v>2325.5500499999998</v>
      </c>
      <c r="D44" s="28">
        <v>11378.01953</v>
      </c>
      <c r="F44" s="38">
        <f t="shared" si="0"/>
        <v>-8.3171360916481918E-3</v>
      </c>
      <c r="G44" s="38">
        <f t="shared" si="1"/>
        <v>1.4204253976957792E-2</v>
      </c>
      <c r="H44" s="38">
        <f t="shared" si="2"/>
        <v>2.4678181400366039E-3</v>
      </c>
    </row>
    <row r="45" spans="1:8">
      <c r="A45" s="33">
        <v>39661</v>
      </c>
      <c r="B45" s="28">
        <v>103.15072000000001</v>
      </c>
      <c r="C45" s="28">
        <v>2367.5200199999999</v>
      </c>
      <c r="D45" s="28">
        <v>11543.95996</v>
      </c>
      <c r="F45" s="38">
        <f t="shared" ref="F45:F76" si="3">B45/B44-1</f>
        <v>1.4463103944321043E-2</v>
      </c>
      <c r="G45" s="38">
        <f t="shared" ref="G45:G76" si="4">C45/C44-1</f>
        <v>1.8047330350942081E-2</v>
      </c>
      <c r="H45" s="38">
        <f t="shared" ref="H45:H76" si="5">D45/D44-1</f>
        <v>1.4584298221889336E-2</v>
      </c>
    </row>
    <row r="46" spans="1:8">
      <c r="A46" s="33">
        <v>39693</v>
      </c>
      <c r="B46" s="28">
        <v>93.974580000000003</v>
      </c>
      <c r="C46" s="28">
        <v>2091.87988</v>
      </c>
      <c r="D46" s="28">
        <v>10850.660159999999</v>
      </c>
      <c r="F46" s="38">
        <f t="shared" si="3"/>
        <v>-8.89585647099701E-2</v>
      </c>
      <c r="G46" s="38">
        <f t="shared" si="4"/>
        <v>-0.11642568496633032</v>
      </c>
      <c r="H46" s="38">
        <f t="shared" si="5"/>
        <v>-6.0057363539226971E-2</v>
      </c>
    </row>
    <row r="47" spans="1:8">
      <c r="A47" s="33">
        <v>39722</v>
      </c>
      <c r="B47" s="28">
        <v>78.193979999999996</v>
      </c>
      <c r="C47" s="28">
        <v>1720.9499499999999</v>
      </c>
      <c r="D47" s="28">
        <v>9325.0097700000006</v>
      </c>
      <c r="F47" s="38">
        <f t="shared" si="3"/>
        <v>-0.16792413437761577</v>
      </c>
      <c r="G47" s="38">
        <f t="shared" si="4"/>
        <v>-0.17731894338024801</v>
      </c>
      <c r="H47" s="38">
        <f t="shared" si="5"/>
        <v>-0.14060438420366106</v>
      </c>
    </row>
    <row r="48" spans="1:8">
      <c r="A48" s="33">
        <v>39755</v>
      </c>
      <c r="B48" s="28">
        <v>72.583690000000004</v>
      </c>
      <c r="C48" s="28">
        <v>1535.5699500000001</v>
      </c>
      <c r="D48" s="28">
        <v>8829.0400399999999</v>
      </c>
      <c r="F48" s="38">
        <f t="shared" si="3"/>
        <v>-7.1748362214073214E-2</v>
      </c>
      <c r="G48" s="38">
        <f t="shared" si="4"/>
        <v>-0.10771957662103993</v>
      </c>
      <c r="H48" s="38">
        <f t="shared" si="5"/>
        <v>-5.3187046687673378E-2</v>
      </c>
    </row>
    <row r="49" spans="1:8">
      <c r="A49" s="33">
        <v>39783</v>
      </c>
      <c r="B49" s="28">
        <v>73.361660000000001</v>
      </c>
      <c r="C49" s="28">
        <v>1577.0300299999999</v>
      </c>
      <c r="D49" s="28">
        <v>8776.3896499999992</v>
      </c>
      <c r="F49" s="38">
        <f t="shared" si="3"/>
        <v>1.0718248135359376E-2</v>
      </c>
      <c r="G49" s="38">
        <f t="shared" si="4"/>
        <v>2.6999798999713276E-2</v>
      </c>
      <c r="H49" s="38">
        <f t="shared" si="5"/>
        <v>-5.9633198809233567E-3</v>
      </c>
    </row>
    <row r="50" spans="1:8">
      <c r="A50" s="33">
        <v>39815</v>
      </c>
      <c r="B50" s="28">
        <v>67.190060000000003</v>
      </c>
      <c r="C50" s="28">
        <v>1476.42004</v>
      </c>
      <c r="D50" s="28">
        <v>8000.8598599999996</v>
      </c>
      <c r="F50" s="38">
        <f t="shared" si="3"/>
        <v>-8.4125686359877827E-2</v>
      </c>
      <c r="G50" s="38">
        <f t="shared" si="4"/>
        <v>-6.3797130102842714E-2</v>
      </c>
      <c r="H50" s="38">
        <f t="shared" si="5"/>
        <v>-8.8365469279272468E-2</v>
      </c>
    </row>
    <row r="51" spans="1:8">
      <c r="A51" s="33">
        <v>39846</v>
      </c>
      <c r="B51" s="28">
        <v>60.029600000000002</v>
      </c>
      <c r="C51" s="28">
        <v>1377.83997</v>
      </c>
      <c r="D51" s="28">
        <v>7062.9301800000003</v>
      </c>
      <c r="F51" s="38">
        <f t="shared" si="3"/>
        <v>-0.10657022779857617</v>
      </c>
      <c r="G51" s="38">
        <f t="shared" si="4"/>
        <v>-6.6769664004289742E-2</v>
      </c>
      <c r="H51" s="38">
        <f t="shared" si="5"/>
        <v>-0.11722860997592821</v>
      </c>
    </row>
    <row r="52" spans="1:8">
      <c r="A52" s="33">
        <v>39874</v>
      </c>
      <c r="B52" s="28">
        <v>65.29871</v>
      </c>
      <c r="C52" s="28">
        <v>1528.58997</v>
      </c>
      <c r="D52" s="28">
        <v>7608.9199200000003</v>
      </c>
      <c r="F52" s="38">
        <f t="shared" si="3"/>
        <v>8.7775197569199159E-2</v>
      </c>
      <c r="G52" s="38">
        <f t="shared" si="4"/>
        <v>0.10941038384885871</v>
      </c>
      <c r="H52" s="38">
        <f t="shared" si="5"/>
        <v>7.73035731750642E-2</v>
      </c>
    </row>
    <row r="53" spans="1:8">
      <c r="A53" s="33">
        <v>39904</v>
      </c>
      <c r="B53" s="28">
        <v>71.540490000000005</v>
      </c>
      <c r="C53" s="28">
        <v>1717.3000500000001</v>
      </c>
      <c r="D53" s="28">
        <v>8168.1201199999996</v>
      </c>
      <c r="F53" s="38">
        <f t="shared" si="3"/>
        <v>9.5588105798721124E-2</v>
      </c>
      <c r="G53" s="38">
        <f t="shared" si="4"/>
        <v>0.12345369504158143</v>
      </c>
      <c r="H53" s="38">
        <f t="shared" si="5"/>
        <v>7.3492717216032899E-2</v>
      </c>
    </row>
    <row r="54" spans="1:8">
      <c r="A54" s="33">
        <v>39934</v>
      </c>
      <c r="B54" s="28">
        <v>75.559430000000006</v>
      </c>
      <c r="C54" s="28">
        <v>1774.32996</v>
      </c>
      <c r="D54" s="28">
        <v>8500.3300799999997</v>
      </c>
      <c r="F54" s="38">
        <f t="shared" si="3"/>
        <v>5.6177138289100315E-2</v>
      </c>
      <c r="G54" s="38">
        <f t="shared" si="4"/>
        <v>3.3209053944882827E-2</v>
      </c>
      <c r="H54" s="38">
        <f t="shared" si="5"/>
        <v>4.0671532141963729E-2</v>
      </c>
    </row>
    <row r="55" spans="1:8">
      <c r="A55" s="33">
        <v>39965</v>
      </c>
      <c r="B55" s="28">
        <v>75.726519999999994</v>
      </c>
      <c r="C55" s="28">
        <v>1835.0400400000001</v>
      </c>
      <c r="D55" s="28">
        <v>8447</v>
      </c>
      <c r="F55" s="38">
        <f t="shared" si="3"/>
        <v>2.2113718962675222E-3</v>
      </c>
      <c r="G55" s="38">
        <f t="shared" si="4"/>
        <v>3.4215777994302643E-2</v>
      </c>
      <c r="H55" s="38">
        <f t="shared" si="5"/>
        <v>-6.2738834254775222E-3</v>
      </c>
    </row>
    <row r="56" spans="1:8">
      <c r="A56" s="33">
        <v>39995</v>
      </c>
      <c r="B56" s="28">
        <v>81.465000000000003</v>
      </c>
      <c r="C56" s="28">
        <v>1978.5</v>
      </c>
      <c r="D56" s="28">
        <v>9171.6103500000008</v>
      </c>
      <c r="F56" s="38">
        <f t="shared" si="3"/>
        <v>7.5779000540365571E-2</v>
      </c>
      <c r="G56" s="38">
        <f t="shared" si="4"/>
        <v>7.8178108854779937E-2</v>
      </c>
      <c r="H56" s="38">
        <f t="shared" si="5"/>
        <v>8.5783159701669387E-2</v>
      </c>
    </row>
    <row r="57" spans="1:8">
      <c r="A57" s="33">
        <v>40028</v>
      </c>
      <c r="B57" s="28">
        <v>84.396799999999999</v>
      </c>
      <c r="C57" s="28">
        <v>2009.06006</v>
      </c>
      <c r="D57" s="28">
        <v>9496.2802699999993</v>
      </c>
      <c r="F57" s="38">
        <f t="shared" si="3"/>
        <v>3.5988461302399744E-2</v>
      </c>
      <c r="G57" s="38">
        <f t="shared" si="4"/>
        <v>1.5446075309577978E-2</v>
      </c>
      <c r="H57" s="38">
        <f t="shared" si="5"/>
        <v>3.5399445420181586E-2</v>
      </c>
    </row>
    <row r="58" spans="1:8">
      <c r="A58" s="33">
        <v>40057</v>
      </c>
      <c r="B58" s="28">
        <v>87.541370000000001</v>
      </c>
      <c r="C58" s="28">
        <v>2122.4199199999998</v>
      </c>
      <c r="D58" s="28">
        <v>9712.2802699999993</v>
      </c>
      <c r="F58" s="38">
        <f t="shared" si="3"/>
        <v>3.7259351065443314E-2</v>
      </c>
      <c r="G58" s="38">
        <f t="shared" si="4"/>
        <v>5.6424326109991929E-2</v>
      </c>
      <c r="H58" s="38">
        <f t="shared" si="5"/>
        <v>2.2745748214948236E-2</v>
      </c>
    </row>
    <row r="59" spans="1:8">
      <c r="A59" s="33">
        <v>40087</v>
      </c>
      <c r="B59" s="28">
        <v>85.90643</v>
      </c>
      <c r="C59" s="28">
        <v>2045.1099899999999</v>
      </c>
      <c r="D59" s="28">
        <v>9712.7304700000004</v>
      </c>
      <c r="F59" s="38">
        <f t="shared" si="3"/>
        <v>-1.8676198464794402E-2</v>
      </c>
      <c r="G59" s="38">
        <f t="shared" si="4"/>
        <v>-3.6425369584733192E-2</v>
      </c>
      <c r="H59" s="38">
        <f t="shared" si="5"/>
        <v>4.6353687031874813E-5</v>
      </c>
    </row>
    <row r="60" spans="1:8">
      <c r="A60" s="33">
        <v>40119</v>
      </c>
      <c r="B60" s="28">
        <v>91.044820000000001</v>
      </c>
      <c r="C60" s="28">
        <v>2144.6001000000001</v>
      </c>
      <c r="D60" s="28">
        <v>10344.839840000001</v>
      </c>
      <c r="F60" s="38">
        <f t="shared" si="3"/>
        <v>5.981379973536316E-2</v>
      </c>
      <c r="G60" s="38">
        <f t="shared" si="4"/>
        <v>4.8647804023489227E-2</v>
      </c>
      <c r="H60" s="38">
        <f t="shared" si="5"/>
        <v>6.5080501508037791E-2</v>
      </c>
    </row>
    <row r="61" spans="1:8">
      <c r="A61" s="33">
        <v>40148</v>
      </c>
      <c r="B61" s="28">
        <v>92.816829999999996</v>
      </c>
      <c r="C61" s="28">
        <v>2269.1498999999999</v>
      </c>
      <c r="D61" s="28">
        <v>10428.049800000001</v>
      </c>
      <c r="F61" s="38">
        <f t="shared" si="3"/>
        <v>1.9463051275184995E-2</v>
      </c>
      <c r="G61" s="38">
        <f t="shared" si="4"/>
        <v>5.8076002141378202E-2</v>
      </c>
      <c r="H61" s="38">
        <f t="shared" si="5"/>
        <v>8.0436199387308172E-3</v>
      </c>
    </row>
    <row r="62" spans="1:8">
      <c r="A62" s="33">
        <v>40182</v>
      </c>
      <c r="B62" s="28">
        <v>89.471919999999997</v>
      </c>
      <c r="C62" s="28">
        <v>2147.3501000000001</v>
      </c>
      <c r="D62" s="28">
        <v>10067.33008</v>
      </c>
      <c r="F62" s="38">
        <f t="shared" si="3"/>
        <v>-3.6037753066981537E-2</v>
      </c>
      <c r="G62" s="38">
        <f t="shared" si="4"/>
        <v>-5.367640101696225E-2</v>
      </c>
      <c r="H62" s="38">
        <f t="shared" si="5"/>
        <v>-3.4591292419796527E-2</v>
      </c>
    </row>
    <row r="63" spans="1:8">
      <c r="A63" s="33">
        <v>40210</v>
      </c>
      <c r="B63" s="28">
        <v>92.238249999999994</v>
      </c>
      <c r="C63" s="28">
        <v>2238.26001</v>
      </c>
      <c r="D63" s="28">
        <v>10325.259770000001</v>
      </c>
      <c r="F63" s="38">
        <f t="shared" si="3"/>
        <v>3.0918415520757803E-2</v>
      </c>
      <c r="G63" s="38">
        <f t="shared" si="4"/>
        <v>4.2335858507655422E-2</v>
      </c>
      <c r="H63" s="38">
        <f t="shared" si="5"/>
        <v>2.562046619613767E-2</v>
      </c>
    </row>
    <row r="64" spans="1:8">
      <c r="A64" s="33">
        <v>40238</v>
      </c>
      <c r="B64" s="28">
        <v>97.78734</v>
      </c>
      <c r="C64" s="28">
        <v>2397.9599600000001</v>
      </c>
      <c r="D64" s="28">
        <v>10856.62988</v>
      </c>
      <c r="F64" s="38">
        <f t="shared" si="3"/>
        <v>6.0160399834125355E-2</v>
      </c>
      <c r="G64" s="38">
        <f t="shared" si="4"/>
        <v>7.1350043912011829E-2</v>
      </c>
      <c r="H64" s="38">
        <f t="shared" si="5"/>
        <v>5.1463122656138172E-2</v>
      </c>
    </row>
    <row r="65" spans="1:8">
      <c r="A65" s="33">
        <v>40269</v>
      </c>
      <c r="B65" s="28">
        <v>99.330439999999996</v>
      </c>
      <c r="C65" s="28">
        <v>2461.1899400000002</v>
      </c>
      <c r="D65" s="28">
        <v>11008.610350000001</v>
      </c>
      <c r="F65" s="38">
        <f t="shared" si="3"/>
        <v>1.5780161317405561E-2</v>
      </c>
      <c r="G65" s="38">
        <f t="shared" si="4"/>
        <v>2.6368238442146419E-2</v>
      </c>
      <c r="H65" s="38">
        <f t="shared" si="5"/>
        <v>1.3998862600997253E-2</v>
      </c>
    </row>
    <row r="66" spans="1:8">
      <c r="A66" s="33">
        <v>40301</v>
      </c>
      <c r="B66" s="28">
        <v>91.388000000000005</v>
      </c>
      <c r="C66" s="28">
        <v>2257.0400399999999</v>
      </c>
      <c r="D66" s="28">
        <v>10136.62988</v>
      </c>
      <c r="F66" s="38">
        <f t="shared" si="3"/>
        <v>-7.9959778694224992E-2</v>
      </c>
      <c r="G66" s="38">
        <f t="shared" si="4"/>
        <v>-8.2947641172302355E-2</v>
      </c>
      <c r="H66" s="38">
        <f t="shared" si="5"/>
        <v>-7.9208950292259273E-2</v>
      </c>
    </row>
    <row r="67" spans="1:8">
      <c r="A67" s="33">
        <v>40330</v>
      </c>
      <c r="B67" s="28">
        <v>86.590350000000001</v>
      </c>
      <c r="C67" s="28">
        <v>2109.23999</v>
      </c>
      <c r="D67" s="28">
        <v>9774.0195299999996</v>
      </c>
      <c r="F67" s="38">
        <f t="shared" si="3"/>
        <v>-5.2497592681752581E-2</v>
      </c>
      <c r="G67" s="38">
        <f t="shared" si="4"/>
        <v>-6.5484017731470945E-2</v>
      </c>
      <c r="H67" s="38">
        <f t="shared" si="5"/>
        <v>-3.5772278784238387E-2</v>
      </c>
    </row>
    <row r="68" spans="1:8">
      <c r="A68" s="33">
        <v>40360</v>
      </c>
      <c r="B68" s="28">
        <v>92.648300000000006</v>
      </c>
      <c r="C68" s="28">
        <v>2254.6999500000002</v>
      </c>
      <c r="D68" s="28">
        <v>10465.940430000001</v>
      </c>
      <c r="F68" s="38">
        <f t="shared" si="3"/>
        <v>6.9961029144702591E-2</v>
      </c>
      <c r="G68" s="38">
        <f t="shared" si="4"/>
        <v>6.8963209824217442E-2</v>
      </c>
      <c r="H68" s="38">
        <f t="shared" si="5"/>
        <v>7.0791847496953109E-2</v>
      </c>
    </row>
    <row r="69" spans="1:8">
      <c r="A69" s="33">
        <v>40392</v>
      </c>
      <c r="B69" s="28">
        <v>88.451520000000002</v>
      </c>
      <c r="C69" s="28">
        <v>2114.0300299999999</v>
      </c>
      <c r="D69" s="28">
        <v>10014.719730000001</v>
      </c>
      <c r="F69" s="38">
        <f t="shared" si="3"/>
        <v>-4.5297970928770415E-2</v>
      </c>
      <c r="G69" s="38">
        <f t="shared" si="4"/>
        <v>-6.2389640803425017E-2</v>
      </c>
      <c r="H69" s="38">
        <f t="shared" si="5"/>
        <v>-4.3113249403426979E-2</v>
      </c>
    </row>
    <row r="70" spans="1:8">
      <c r="A70" s="33">
        <v>40422</v>
      </c>
      <c r="B70" s="28">
        <v>96.336330000000004</v>
      </c>
      <c r="C70" s="28">
        <v>2368.62012</v>
      </c>
      <c r="D70" s="28">
        <v>10788.049800000001</v>
      </c>
      <c r="F70" s="38">
        <f t="shared" si="3"/>
        <v>8.9142730390614044E-2</v>
      </c>
      <c r="G70" s="38">
        <f t="shared" si="4"/>
        <v>0.12042879542255136</v>
      </c>
      <c r="H70" s="38">
        <f t="shared" si="5"/>
        <v>7.7219342213184383E-2</v>
      </c>
    </row>
    <row r="71" spans="1:8">
      <c r="A71" s="33">
        <v>40452</v>
      </c>
      <c r="B71" s="28">
        <v>99.985860000000002</v>
      </c>
      <c r="C71" s="28">
        <v>2507.4099099999999</v>
      </c>
      <c r="D71" s="28">
        <v>11118.490229999999</v>
      </c>
      <c r="F71" s="38">
        <f t="shared" si="3"/>
        <v>3.78832160203737E-2</v>
      </c>
      <c r="G71" s="38">
        <f t="shared" si="4"/>
        <v>5.8595208589210079E-2</v>
      </c>
      <c r="H71" s="38">
        <f t="shared" si="5"/>
        <v>3.0630228458900843E-2</v>
      </c>
    </row>
    <row r="72" spans="1:8">
      <c r="A72" s="33">
        <v>40483</v>
      </c>
      <c r="B72" s="28">
        <v>99.985860000000002</v>
      </c>
      <c r="C72" s="28">
        <v>2498.2299800000001</v>
      </c>
      <c r="D72" s="28">
        <v>11006.01953</v>
      </c>
      <c r="F72" s="38">
        <f t="shared" si="3"/>
        <v>0</v>
      </c>
      <c r="G72" s="38">
        <f t="shared" si="4"/>
        <v>-3.6611205704295546E-3</v>
      </c>
      <c r="H72" s="38">
        <f t="shared" si="5"/>
        <v>-1.011564499076778E-2</v>
      </c>
    </row>
    <row r="73" spans="1:8">
      <c r="A73" s="33">
        <v>40513</v>
      </c>
      <c r="B73" s="28">
        <v>106.65553</v>
      </c>
      <c r="C73" s="28">
        <v>2652.87012</v>
      </c>
      <c r="D73" s="28">
        <v>11577.509770000001</v>
      </c>
      <c r="F73" s="38">
        <f t="shared" si="3"/>
        <v>6.6706132247099648E-2</v>
      </c>
      <c r="G73" s="38">
        <f t="shared" si="4"/>
        <v>6.1899881611379826E-2</v>
      </c>
      <c r="H73" s="38">
        <f t="shared" si="5"/>
        <v>5.192524313101976E-2</v>
      </c>
    </row>
    <row r="74" spans="1:8">
      <c r="A74" s="33">
        <v>40546</v>
      </c>
      <c r="B74" s="28">
        <v>109.16951</v>
      </c>
      <c r="C74" s="28">
        <v>2700.0800800000002</v>
      </c>
      <c r="D74" s="28">
        <v>11891.929690000001</v>
      </c>
      <c r="F74" s="38">
        <f t="shared" si="3"/>
        <v>2.3571023462168439E-2</v>
      </c>
      <c r="G74" s="38">
        <f t="shared" si="4"/>
        <v>1.7795805246583418E-2</v>
      </c>
      <c r="H74" s="38">
        <f t="shared" si="5"/>
        <v>2.7157819448767384E-2</v>
      </c>
    </row>
    <row r="75" spans="1:8">
      <c r="A75" s="33">
        <v>40575</v>
      </c>
      <c r="B75" s="28">
        <v>112.89904</v>
      </c>
      <c r="C75" s="28">
        <v>2782.2700199999999</v>
      </c>
      <c r="D75" s="28">
        <v>12226.339840000001</v>
      </c>
      <c r="F75" s="38">
        <f t="shared" si="3"/>
        <v>3.4162743791741779E-2</v>
      </c>
      <c r="G75" s="38">
        <f t="shared" si="4"/>
        <v>3.0439815696132966E-2</v>
      </c>
      <c r="H75" s="38">
        <f t="shared" si="5"/>
        <v>2.812076414151754E-2</v>
      </c>
    </row>
    <row r="76" spans="1:8">
      <c r="A76" s="33">
        <v>40603</v>
      </c>
      <c r="B76" s="28">
        <v>112.93236</v>
      </c>
      <c r="C76" s="28">
        <v>2781.0700700000002</v>
      </c>
      <c r="D76" s="28">
        <v>12319.73047</v>
      </c>
      <c r="F76" s="38">
        <f t="shared" si="3"/>
        <v>2.9513094176891741E-4</v>
      </c>
      <c r="G76" s="38">
        <f t="shared" si="4"/>
        <v>-4.3128452356311353E-4</v>
      </c>
      <c r="H76" s="38">
        <f t="shared" si="5"/>
        <v>7.6384781727121265E-3</v>
      </c>
    </row>
    <row r="77" spans="1:8">
      <c r="A77" s="33">
        <v>40634</v>
      </c>
      <c r="B77" s="28">
        <v>116.26151</v>
      </c>
      <c r="C77" s="28">
        <v>2873.5400399999999</v>
      </c>
      <c r="D77" s="28">
        <v>12810.54004</v>
      </c>
      <c r="F77" s="38">
        <f t="shared" ref="F77:F108" si="6">B77/B76-1</f>
        <v>2.9479150174493762E-2</v>
      </c>
      <c r="G77" s="38">
        <f t="shared" ref="G77:G108" si="7">C77/C76-1</f>
        <v>3.3249780721993583E-2</v>
      </c>
      <c r="H77" s="38">
        <f t="shared" ref="H77:H108" si="8">D77/D76-1</f>
        <v>3.9839310705309661E-2</v>
      </c>
    </row>
    <row r="78" spans="1:8">
      <c r="A78" s="33">
        <v>40665</v>
      </c>
      <c r="B78" s="28">
        <v>114.92985</v>
      </c>
      <c r="C78" s="28">
        <v>2835.3000499999998</v>
      </c>
      <c r="D78" s="28">
        <v>12569.79004</v>
      </c>
      <c r="F78" s="38">
        <f t="shared" si="6"/>
        <v>-1.145400571521904E-2</v>
      </c>
      <c r="G78" s="38">
        <f t="shared" si="7"/>
        <v>-1.3307623860358664E-2</v>
      </c>
      <c r="H78" s="38">
        <f t="shared" si="8"/>
        <v>-1.8793118732565173E-2</v>
      </c>
    </row>
    <row r="79" spans="1:8">
      <c r="A79" s="33">
        <v>40695</v>
      </c>
      <c r="B79" s="28">
        <v>113.00646</v>
      </c>
      <c r="C79" s="28">
        <v>2773.5200199999999</v>
      </c>
      <c r="D79" s="28">
        <v>12414.339840000001</v>
      </c>
      <c r="F79" s="38">
        <f t="shared" si="6"/>
        <v>-1.6735338991567428E-2</v>
      </c>
      <c r="G79" s="38">
        <f t="shared" si="7"/>
        <v>-2.1789591546051645E-2</v>
      </c>
      <c r="H79" s="38">
        <f t="shared" si="8"/>
        <v>-1.2366968700775471E-2</v>
      </c>
    </row>
    <row r="80" spans="1:8">
      <c r="A80" s="33">
        <v>40725</v>
      </c>
      <c r="B80" s="28">
        <v>110.69338999999999</v>
      </c>
      <c r="C80" s="28">
        <v>2756.37988</v>
      </c>
      <c r="D80" s="28">
        <v>12143.240229999999</v>
      </c>
      <c r="F80" s="38">
        <f t="shared" si="6"/>
        <v>-2.0468475872972292E-2</v>
      </c>
      <c r="G80" s="38">
        <f t="shared" si="7"/>
        <v>-6.1799229413891377E-3</v>
      </c>
      <c r="H80" s="38">
        <f t="shared" si="8"/>
        <v>-2.1837617907518259E-2</v>
      </c>
    </row>
    <row r="81" spans="1:8">
      <c r="A81" s="33">
        <v>40756</v>
      </c>
      <c r="B81" s="28">
        <v>104.66451000000001</v>
      </c>
      <c r="C81" s="28">
        <v>2579.4599600000001</v>
      </c>
      <c r="D81" s="28">
        <v>11613.530269999999</v>
      </c>
      <c r="F81" s="38">
        <f t="shared" si="6"/>
        <v>-5.4464679417623674E-2</v>
      </c>
      <c r="G81" s="38">
        <f t="shared" si="7"/>
        <v>-6.4185608552620788E-2</v>
      </c>
      <c r="H81" s="38">
        <f t="shared" si="8"/>
        <v>-4.3621796980623517E-2</v>
      </c>
    </row>
    <row r="82" spans="1:8">
      <c r="A82" s="33">
        <v>40787</v>
      </c>
      <c r="B82" s="28">
        <v>97.276939999999996</v>
      </c>
      <c r="C82" s="28">
        <v>2415.3998999999999</v>
      </c>
      <c r="D82" s="28">
        <v>10913.37988</v>
      </c>
      <c r="F82" s="38">
        <f t="shared" si="6"/>
        <v>-7.0583333357219225E-2</v>
      </c>
      <c r="G82" s="38">
        <f t="shared" si="7"/>
        <v>-6.3602483676467036E-2</v>
      </c>
      <c r="H82" s="38">
        <f t="shared" si="8"/>
        <v>-6.0287472777216022E-2</v>
      </c>
    </row>
    <row r="83" spans="1:8">
      <c r="A83" s="33">
        <v>40819</v>
      </c>
      <c r="B83" s="28">
        <v>107.89355</v>
      </c>
      <c r="C83" s="28">
        <v>2684.4099099999999</v>
      </c>
      <c r="D83" s="28">
        <v>11955.009770000001</v>
      </c>
      <c r="F83" s="38">
        <f t="shared" si="6"/>
        <v>0.10913799303308691</v>
      </c>
      <c r="G83" s="38">
        <f t="shared" si="7"/>
        <v>0.11137286624877318</v>
      </c>
      <c r="H83" s="38">
        <f t="shared" si="8"/>
        <v>9.5445215089497992E-2</v>
      </c>
    </row>
    <row r="84" spans="1:8">
      <c r="A84" s="33">
        <v>40848</v>
      </c>
      <c r="B84" s="28">
        <v>107.64144</v>
      </c>
      <c r="C84" s="28">
        <v>2620.3400900000001</v>
      </c>
      <c r="D84" s="28">
        <v>12045.679690000001</v>
      </c>
      <c r="F84" s="38">
        <f t="shared" si="6"/>
        <v>-2.3366549714973761E-3</v>
      </c>
      <c r="G84" s="38">
        <f t="shared" si="7"/>
        <v>-2.3867375754100029E-2</v>
      </c>
      <c r="H84" s="38">
        <f t="shared" si="8"/>
        <v>7.584261472335152E-3</v>
      </c>
    </row>
    <row r="85" spans="1:8">
      <c r="A85" s="33">
        <v>40878</v>
      </c>
      <c r="B85" s="28">
        <v>108.74202</v>
      </c>
      <c r="C85" s="28">
        <v>2605.1498999999999</v>
      </c>
      <c r="D85" s="28">
        <v>12217.559569999999</v>
      </c>
      <c r="F85" s="38">
        <f t="shared" si="6"/>
        <v>1.0224500898538658E-2</v>
      </c>
      <c r="G85" s="38">
        <f t="shared" si="7"/>
        <v>-5.7970299572832618E-3</v>
      </c>
      <c r="H85" s="38">
        <f t="shared" si="8"/>
        <v>1.4269006351105951E-2</v>
      </c>
    </row>
    <row r="86" spans="1:8">
      <c r="A86" s="33">
        <v>40911</v>
      </c>
      <c r="B86" s="28">
        <v>113.59690999999999</v>
      </c>
      <c r="C86" s="28">
        <v>2813.8400900000001</v>
      </c>
      <c r="D86" s="28">
        <v>12632.910159999999</v>
      </c>
      <c r="F86" s="38">
        <f t="shared" si="6"/>
        <v>4.4645942755155765E-2</v>
      </c>
      <c r="G86" s="38">
        <f t="shared" si="7"/>
        <v>8.0106787713060346E-2</v>
      </c>
      <c r="H86" s="38">
        <f t="shared" si="8"/>
        <v>3.3996199291705276E-2</v>
      </c>
    </row>
    <row r="87" spans="1:8">
      <c r="A87" s="33">
        <v>40940</v>
      </c>
      <c r="B87" s="28">
        <v>118.48936</v>
      </c>
      <c r="C87" s="28">
        <v>2966.8898899999999</v>
      </c>
      <c r="D87" s="28">
        <v>12952.070309999999</v>
      </c>
      <c r="F87" s="38">
        <f t="shared" si="6"/>
        <v>4.306851304318049E-2</v>
      </c>
      <c r="G87" s="38">
        <f t="shared" si="7"/>
        <v>5.4391790259836537E-2</v>
      </c>
      <c r="H87" s="38">
        <f t="shared" si="8"/>
        <v>2.5264182675071023E-2</v>
      </c>
    </row>
    <row r="88" spans="1:8">
      <c r="A88" s="33">
        <v>40969</v>
      </c>
      <c r="B88" s="28">
        <v>122.37909999999999</v>
      </c>
      <c r="C88" s="28">
        <v>3091.5700700000002</v>
      </c>
      <c r="D88" s="28">
        <v>13212.04004</v>
      </c>
      <c r="F88" s="38">
        <f t="shared" si="6"/>
        <v>3.2827757699087856E-2</v>
      </c>
      <c r="G88" s="38">
        <f t="shared" si="7"/>
        <v>4.2023864930154309E-2</v>
      </c>
      <c r="H88" s="38">
        <f t="shared" si="8"/>
        <v>2.0071673777070531E-2</v>
      </c>
    </row>
    <row r="89" spans="1:8">
      <c r="A89" s="33">
        <v>41001</v>
      </c>
      <c r="B89" s="28">
        <v>121.59644</v>
      </c>
      <c r="C89" s="28">
        <v>3046.3601100000001</v>
      </c>
      <c r="D89" s="28">
        <v>13213.62988</v>
      </c>
      <c r="F89" s="38">
        <f t="shared" si="6"/>
        <v>-6.3953730661525654E-3</v>
      </c>
      <c r="G89" s="38">
        <f t="shared" si="7"/>
        <v>-1.4623624558507964E-2</v>
      </c>
      <c r="H89" s="38">
        <f t="shared" si="8"/>
        <v>1.2033266590072422E-4</v>
      </c>
    </row>
    <row r="90" spans="1:8">
      <c r="A90" s="33">
        <v>41030</v>
      </c>
      <c r="B90" s="28">
        <v>114.27897</v>
      </c>
      <c r="C90" s="28">
        <v>2827.3400900000001</v>
      </c>
      <c r="D90" s="28">
        <v>12393.450199999999</v>
      </c>
      <c r="F90" s="38">
        <f t="shared" si="6"/>
        <v>-6.0178324299625885E-2</v>
      </c>
      <c r="G90" s="38">
        <f t="shared" si="7"/>
        <v>-7.189564335517773E-2</v>
      </c>
      <c r="H90" s="38">
        <f t="shared" si="8"/>
        <v>-6.207073207350966E-2</v>
      </c>
    </row>
    <row r="91" spans="1:8">
      <c r="A91" s="33">
        <v>41061</v>
      </c>
      <c r="B91" s="28">
        <v>118.97882</v>
      </c>
      <c r="C91" s="28">
        <v>2935.0500499999998</v>
      </c>
      <c r="D91" s="28">
        <v>12880.089840000001</v>
      </c>
      <c r="F91" s="38">
        <f t="shared" si="6"/>
        <v>4.1126114454829166E-2</v>
      </c>
      <c r="G91" s="38">
        <f t="shared" si="7"/>
        <v>3.8095862744265574E-2</v>
      </c>
      <c r="H91" s="38">
        <f t="shared" si="8"/>
        <v>3.9265872872108032E-2</v>
      </c>
    </row>
    <row r="92" spans="1:8">
      <c r="A92" s="33">
        <v>41092</v>
      </c>
      <c r="B92" s="28">
        <v>120.6088</v>
      </c>
      <c r="C92" s="28">
        <v>2939.5200199999999</v>
      </c>
      <c r="D92" s="28">
        <v>13008.679690000001</v>
      </c>
      <c r="F92" s="38">
        <f t="shared" si="6"/>
        <v>1.3699749249488358E-2</v>
      </c>
      <c r="G92" s="38">
        <f t="shared" si="7"/>
        <v>1.522962104172576E-3</v>
      </c>
      <c r="H92" s="38">
        <f t="shared" si="8"/>
        <v>9.9836143689506773E-3</v>
      </c>
    </row>
    <row r="93" spans="1:8">
      <c r="A93" s="33">
        <v>41122</v>
      </c>
      <c r="B93" s="28">
        <v>123.30962</v>
      </c>
      <c r="C93" s="28">
        <v>3066.9599600000001</v>
      </c>
      <c r="D93" s="28">
        <v>13090.839840000001</v>
      </c>
      <c r="F93" s="38">
        <f t="shared" si="6"/>
        <v>2.2393225038305653E-2</v>
      </c>
      <c r="G93" s="38">
        <f t="shared" si="7"/>
        <v>4.3353996275895534E-2</v>
      </c>
      <c r="H93" s="38">
        <f t="shared" si="8"/>
        <v>6.3157946815430854E-3</v>
      </c>
    </row>
    <row r="94" spans="1:8">
      <c r="A94" s="33">
        <v>41156</v>
      </c>
      <c r="B94" s="28">
        <v>126.48666</v>
      </c>
      <c r="C94" s="28">
        <v>3116.2299800000001</v>
      </c>
      <c r="D94" s="28">
        <v>13437.12988</v>
      </c>
      <c r="F94" s="38">
        <f t="shared" si="6"/>
        <v>2.5764737576841279E-2</v>
      </c>
      <c r="G94" s="38">
        <f t="shared" si="7"/>
        <v>1.6064774448506292E-2</v>
      </c>
      <c r="H94" s="38">
        <f t="shared" si="8"/>
        <v>2.6452851324472393E-2</v>
      </c>
    </row>
    <row r="95" spans="1:8">
      <c r="A95" s="33">
        <v>41183</v>
      </c>
      <c r="B95" s="28">
        <v>124.13461</v>
      </c>
      <c r="C95" s="28">
        <v>2977.2299800000001</v>
      </c>
      <c r="D95" s="28">
        <v>13096.45996</v>
      </c>
      <c r="F95" s="38">
        <f t="shared" si="6"/>
        <v>-1.8595241585160127E-2</v>
      </c>
      <c r="G95" s="38">
        <f t="shared" si="7"/>
        <v>-4.4605180263364241E-2</v>
      </c>
      <c r="H95" s="38">
        <f t="shared" si="8"/>
        <v>-2.5352878407989277E-2</v>
      </c>
    </row>
    <row r="96" spans="1:8">
      <c r="A96" s="33">
        <v>41214</v>
      </c>
      <c r="B96" s="28">
        <v>124.82975</v>
      </c>
      <c r="C96" s="28">
        <v>3010.23999</v>
      </c>
      <c r="D96" s="28">
        <v>13025.58008</v>
      </c>
      <c r="F96" s="38">
        <f t="shared" si="6"/>
        <v>5.5998887014669929E-3</v>
      </c>
      <c r="G96" s="38">
        <f t="shared" si="7"/>
        <v>1.1087490795722799E-2</v>
      </c>
      <c r="H96" s="38">
        <f t="shared" si="8"/>
        <v>-5.4121403964495496E-3</v>
      </c>
    </row>
    <row r="97" spans="1:8">
      <c r="A97" s="33">
        <v>41246</v>
      </c>
      <c r="B97" s="28">
        <v>125.94801</v>
      </c>
      <c r="C97" s="28">
        <v>3019.51001</v>
      </c>
      <c r="D97" s="28">
        <v>13104.139649999999</v>
      </c>
      <c r="F97" s="38">
        <f t="shared" si="6"/>
        <v>8.958281178965688E-3</v>
      </c>
      <c r="G97" s="38">
        <f t="shared" si="7"/>
        <v>3.0794953328621144E-3</v>
      </c>
      <c r="H97" s="38">
        <f t="shared" si="8"/>
        <v>6.031176309807762E-3</v>
      </c>
    </row>
    <row r="98" spans="1:8">
      <c r="A98" s="33">
        <v>41276</v>
      </c>
      <c r="B98" s="28">
        <v>132.46736000000001</v>
      </c>
      <c r="C98" s="28">
        <v>3142.12988</v>
      </c>
      <c r="D98" s="28">
        <v>13860.58008</v>
      </c>
      <c r="F98" s="38">
        <f t="shared" si="6"/>
        <v>5.1762231098371636E-2</v>
      </c>
      <c r="G98" s="38">
        <f t="shared" si="7"/>
        <v>4.0609194734876786E-2</v>
      </c>
      <c r="H98" s="38">
        <f t="shared" si="8"/>
        <v>5.7725302858780303E-2</v>
      </c>
    </row>
    <row r="99" spans="1:8">
      <c r="A99" s="33">
        <v>41306</v>
      </c>
      <c r="B99" s="28">
        <v>134.24100999999999</v>
      </c>
      <c r="C99" s="28">
        <v>3160.1899400000002</v>
      </c>
      <c r="D99" s="28">
        <v>14054.490229999999</v>
      </c>
      <c r="F99" s="38">
        <f t="shared" si="6"/>
        <v>1.3389336059841161E-2</v>
      </c>
      <c r="G99" s="38">
        <f t="shared" si="7"/>
        <v>5.7477127584555365E-3</v>
      </c>
      <c r="H99" s="38">
        <f t="shared" si="8"/>
        <v>1.3990045790349015E-2</v>
      </c>
    </row>
    <row r="100" spans="1:8">
      <c r="A100" s="33">
        <v>41334</v>
      </c>
      <c r="B100" s="28">
        <v>139.25467</v>
      </c>
      <c r="C100" s="28">
        <v>3267.5200199999999</v>
      </c>
      <c r="D100" s="28">
        <v>14578.54004</v>
      </c>
      <c r="F100" s="38">
        <f t="shared" si="6"/>
        <v>3.7348199331933118E-2</v>
      </c>
      <c r="G100" s="38">
        <f t="shared" si="7"/>
        <v>3.3963173745183095E-2</v>
      </c>
      <c r="H100" s="38">
        <f t="shared" si="8"/>
        <v>3.7287002333346031E-2</v>
      </c>
    </row>
    <row r="101" spans="1:8">
      <c r="A101" s="33">
        <v>41365</v>
      </c>
      <c r="B101" s="28">
        <v>141.91245000000001</v>
      </c>
      <c r="C101" s="28">
        <v>3328.7900399999999</v>
      </c>
      <c r="D101" s="28">
        <v>14839.799800000001</v>
      </c>
      <c r="F101" s="38">
        <f t="shared" si="6"/>
        <v>1.9085751307299059E-2</v>
      </c>
      <c r="G101" s="38">
        <f t="shared" si="7"/>
        <v>1.8751230176089262E-2</v>
      </c>
      <c r="H101" s="38">
        <f t="shared" si="8"/>
        <v>1.792084524809523E-2</v>
      </c>
    </row>
    <row r="102" spans="1:8">
      <c r="A102" s="33">
        <v>41395</v>
      </c>
      <c r="B102" s="28">
        <v>145.21544</v>
      </c>
      <c r="C102" s="28">
        <v>3455.9099099999999</v>
      </c>
      <c r="D102" s="28">
        <v>15115.570309999999</v>
      </c>
      <c r="F102" s="38">
        <f t="shared" si="6"/>
        <v>2.3274843045835603E-2</v>
      </c>
      <c r="G102" s="38">
        <f t="shared" si="7"/>
        <v>3.8188010800464856E-2</v>
      </c>
      <c r="H102" s="38">
        <f t="shared" si="8"/>
        <v>1.8583169161082491E-2</v>
      </c>
    </row>
    <row r="103" spans="1:8">
      <c r="A103" s="33">
        <v>41428</v>
      </c>
      <c r="B103" s="28">
        <v>143.256</v>
      </c>
      <c r="C103" s="28">
        <v>3403.25</v>
      </c>
      <c r="D103" s="28">
        <v>14909.599609999999</v>
      </c>
      <c r="F103" s="38">
        <f t="shared" si="6"/>
        <v>-1.3493331012184417E-2</v>
      </c>
      <c r="G103" s="38">
        <f t="shared" si="7"/>
        <v>-1.5237639687198823E-2</v>
      </c>
      <c r="H103" s="38">
        <f t="shared" si="8"/>
        <v>-1.3626392903199669E-2</v>
      </c>
    </row>
    <row r="104" spans="1:8">
      <c r="A104" s="33">
        <v>41456</v>
      </c>
      <c r="B104" s="28">
        <v>150.52234000000001</v>
      </c>
      <c r="C104" s="28">
        <v>3626.37012</v>
      </c>
      <c r="D104" s="28">
        <v>15499.54004</v>
      </c>
      <c r="F104" s="38">
        <f t="shared" si="6"/>
        <v>5.0722762048361014E-2</v>
      </c>
      <c r="G104" s="38">
        <f t="shared" si="7"/>
        <v>6.5560896202159658E-2</v>
      </c>
      <c r="H104" s="38">
        <f t="shared" si="8"/>
        <v>3.9567825121495703E-2</v>
      </c>
    </row>
    <row r="105" spans="1:8">
      <c r="A105" s="33">
        <v>41487</v>
      </c>
      <c r="B105" s="28">
        <v>146.13930999999999</v>
      </c>
      <c r="C105" s="28">
        <v>3589.87012</v>
      </c>
      <c r="D105" s="28">
        <v>14810.309569999999</v>
      </c>
      <c r="F105" s="38">
        <f t="shared" si="6"/>
        <v>-2.9118800571397041E-2</v>
      </c>
      <c r="G105" s="38">
        <f t="shared" si="7"/>
        <v>-1.0065161247247434E-2</v>
      </c>
      <c r="H105" s="38">
        <f t="shared" si="8"/>
        <v>-4.4467801510321481E-2</v>
      </c>
    </row>
    <row r="106" spans="1:8">
      <c r="A106" s="33">
        <v>41520</v>
      </c>
      <c r="B106" s="28">
        <v>150.69609</v>
      </c>
      <c r="C106" s="28">
        <v>3771.4799800000001</v>
      </c>
      <c r="D106" s="28">
        <v>15129.66992</v>
      </c>
      <c r="F106" s="38">
        <f t="shared" si="6"/>
        <v>3.1181069624593105E-2</v>
      </c>
      <c r="G106" s="38">
        <f t="shared" si="7"/>
        <v>5.0589534977382389E-2</v>
      </c>
      <c r="H106" s="38">
        <f t="shared" si="8"/>
        <v>2.1563381135996096E-2</v>
      </c>
    </row>
    <row r="107" spans="1:8">
      <c r="A107" s="33">
        <v>41548</v>
      </c>
      <c r="B107" s="28">
        <v>157.60776999999999</v>
      </c>
      <c r="C107" s="28">
        <v>3919.7099600000001</v>
      </c>
      <c r="D107" s="28">
        <v>15545.75</v>
      </c>
      <c r="F107" s="38">
        <f t="shared" si="6"/>
        <v>4.5865025429657758E-2</v>
      </c>
      <c r="G107" s="38">
        <f t="shared" si="7"/>
        <v>3.9302868048102457E-2</v>
      </c>
      <c r="H107" s="38">
        <f t="shared" si="8"/>
        <v>2.7500935724313447E-2</v>
      </c>
    </row>
    <row r="108" spans="1:8">
      <c r="A108" s="33">
        <v>41579</v>
      </c>
      <c r="B108" s="28">
        <v>162.38079999999999</v>
      </c>
      <c r="C108" s="28">
        <v>4059.8898899999999</v>
      </c>
      <c r="D108" s="28">
        <v>16086.410159999999</v>
      </c>
      <c r="F108" s="38">
        <f t="shared" si="6"/>
        <v>3.02842302762103E-2</v>
      </c>
      <c r="G108" s="38">
        <f t="shared" si="7"/>
        <v>3.5762832309153669E-2</v>
      </c>
      <c r="H108" s="38">
        <f t="shared" si="8"/>
        <v>3.4778647540324448E-2</v>
      </c>
    </row>
    <row r="109" spans="1:8">
      <c r="A109" s="33">
        <v>41610</v>
      </c>
      <c r="B109" s="28">
        <v>166.46735000000001</v>
      </c>
      <c r="C109" s="28">
        <v>4176.5898399999996</v>
      </c>
      <c r="D109" s="28">
        <v>16576.660159999999</v>
      </c>
      <c r="F109" s="38">
        <f t="shared" ref="F109:F123" si="9">B109/B108-1</f>
        <v>2.5166460566766524E-2</v>
      </c>
      <c r="G109" s="38">
        <f t="shared" ref="G109:G123" si="10">C109/C108-1</f>
        <v>2.8744609622897821E-2</v>
      </c>
      <c r="H109" s="38">
        <f t="shared" ref="H109:H123" si="11">D109/D108-1</f>
        <v>3.0476035058402351E-2</v>
      </c>
    </row>
    <row r="110" spans="1:8">
      <c r="A110" s="33">
        <v>41641</v>
      </c>
      <c r="B110" s="28">
        <v>160.69238000000001</v>
      </c>
      <c r="C110" s="28">
        <v>4103.8798800000004</v>
      </c>
      <c r="D110" s="28">
        <v>15698.849609999999</v>
      </c>
      <c r="F110" s="38">
        <f t="shared" si="9"/>
        <v>-3.4691307334441257E-2</v>
      </c>
      <c r="G110" s="38">
        <f t="shared" si="10"/>
        <v>-1.7408929960907815E-2</v>
      </c>
      <c r="H110" s="38">
        <f t="shared" si="11"/>
        <v>-5.2954608559701577E-2</v>
      </c>
    </row>
    <row r="111" spans="1:8">
      <c r="A111" s="33">
        <v>41673</v>
      </c>
      <c r="B111" s="28">
        <v>168.02100999999999</v>
      </c>
      <c r="C111" s="28">
        <v>4308.1201199999996</v>
      </c>
      <c r="D111" s="28">
        <v>16321.70996</v>
      </c>
      <c r="F111" s="38">
        <f t="shared" si="9"/>
        <v>4.5606580722744816E-2</v>
      </c>
      <c r="G111" s="38">
        <f t="shared" si="10"/>
        <v>4.9767596998964603E-2</v>
      </c>
      <c r="H111" s="38">
        <f t="shared" si="11"/>
        <v>3.9675540913726826E-2</v>
      </c>
    </row>
    <row r="112" spans="1:8">
      <c r="A112" s="33">
        <v>41701</v>
      </c>
      <c r="B112" s="28">
        <v>169.40305000000001</v>
      </c>
      <c r="C112" s="28">
        <v>4198.9902300000003</v>
      </c>
      <c r="D112" s="28">
        <v>16457.660159999999</v>
      </c>
      <c r="F112" s="38">
        <f t="shared" si="9"/>
        <v>8.2253999068331307E-3</v>
      </c>
      <c r="G112" s="38">
        <f t="shared" si="10"/>
        <v>-2.5331208731477872E-2</v>
      </c>
      <c r="H112" s="38">
        <f t="shared" si="11"/>
        <v>8.329409132570964E-3</v>
      </c>
    </row>
    <row r="113" spans="1:8">
      <c r="A113" s="33">
        <v>41730</v>
      </c>
      <c r="B113" s="28">
        <v>170.62968000000001</v>
      </c>
      <c r="C113" s="28">
        <v>4114.5600599999998</v>
      </c>
      <c r="D113" s="28">
        <v>16580.839840000001</v>
      </c>
      <c r="F113" s="38">
        <f t="shared" si="9"/>
        <v>7.2408967843258232E-3</v>
      </c>
      <c r="G113" s="38">
        <f t="shared" si="10"/>
        <v>-2.0107255643698085E-2</v>
      </c>
      <c r="H113" s="38">
        <f t="shared" si="11"/>
        <v>7.4846411216697994E-3</v>
      </c>
    </row>
    <row r="114" spans="1:8">
      <c r="A114" s="33">
        <v>41760</v>
      </c>
      <c r="B114" s="28">
        <v>174.61377999999999</v>
      </c>
      <c r="C114" s="28">
        <v>4242.6201199999996</v>
      </c>
      <c r="D114" s="28">
        <v>16717.16992</v>
      </c>
      <c r="F114" s="38">
        <f t="shared" si="9"/>
        <v>2.3349396189455307E-2</v>
      </c>
      <c r="G114" s="38">
        <f t="shared" si="10"/>
        <v>3.1123633664980499E-2</v>
      </c>
      <c r="H114" s="38">
        <f t="shared" si="11"/>
        <v>8.2221456401210258E-3</v>
      </c>
    </row>
    <row r="115" spans="1:8">
      <c r="A115" s="33">
        <v>41792</v>
      </c>
      <c r="B115" s="28">
        <v>178.19807</v>
      </c>
      <c r="C115" s="28">
        <v>4408.1801800000003</v>
      </c>
      <c r="D115" s="28">
        <v>16826.599610000001</v>
      </c>
      <c r="F115" s="38">
        <f t="shared" si="9"/>
        <v>2.0526959556113056E-2</v>
      </c>
      <c r="G115" s="38">
        <f t="shared" si="10"/>
        <v>3.9023069545995659E-2</v>
      </c>
      <c r="H115" s="38">
        <f t="shared" si="11"/>
        <v>6.545945906135886E-3</v>
      </c>
    </row>
    <row r="116" spans="1:8">
      <c r="A116" s="33">
        <v>41821</v>
      </c>
      <c r="B116" s="28">
        <v>175.72461000000001</v>
      </c>
      <c r="C116" s="28">
        <v>4369.7700199999999</v>
      </c>
      <c r="D116" s="28">
        <v>16563.300780000001</v>
      </c>
      <c r="F116" s="38">
        <f t="shared" si="9"/>
        <v>-1.3880397245604192E-2</v>
      </c>
      <c r="G116" s="38">
        <f t="shared" si="10"/>
        <v>-8.7133824915478497E-3</v>
      </c>
      <c r="H116" s="38">
        <f t="shared" si="11"/>
        <v>-1.5647774125648217E-2</v>
      </c>
    </row>
    <row r="117" spans="1:8">
      <c r="A117" s="33">
        <v>41852</v>
      </c>
      <c r="B117" s="28">
        <v>182.73111</v>
      </c>
      <c r="C117" s="28">
        <v>4580.2700199999999</v>
      </c>
      <c r="D117" s="28">
        <v>17098.449219999999</v>
      </c>
      <c r="F117" s="38">
        <f t="shared" si="9"/>
        <v>3.987204751798834E-2</v>
      </c>
      <c r="G117" s="38">
        <f t="shared" si="10"/>
        <v>4.8171871525632293E-2</v>
      </c>
      <c r="H117" s="38">
        <f t="shared" si="11"/>
        <v>3.2309287086435212E-2</v>
      </c>
    </row>
    <row r="118" spans="1:8">
      <c r="A118" s="33">
        <v>41884</v>
      </c>
      <c r="B118" s="28">
        <v>180.13965999999999</v>
      </c>
      <c r="C118" s="28">
        <v>4493.3901400000004</v>
      </c>
      <c r="D118" s="28">
        <v>17042.900389999999</v>
      </c>
      <c r="F118" s="38">
        <f t="shared" si="9"/>
        <v>-1.418176685951289E-2</v>
      </c>
      <c r="G118" s="38">
        <f t="shared" si="10"/>
        <v>-1.8968287812865525E-2</v>
      </c>
      <c r="H118" s="38">
        <f t="shared" si="11"/>
        <v>-3.2487642174604536E-3</v>
      </c>
    </row>
    <row r="119" spans="1:8">
      <c r="A119" s="33">
        <v>41913</v>
      </c>
      <c r="B119" s="28">
        <v>184.50480999999999</v>
      </c>
      <c r="C119" s="28">
        <v>4630.7402300000003</v>
      </c>
      <c r="D119" s="28">
        <v>17390.519530000001</v>
      </c>
      <c r="F119" s="38">
        <f t="shared" si="9"/>
        <v>2.42320319689735E-2</v>
      </c>
      <c r="G119" s="38">
        <f t="shared" si="10"/>
        <v>3.0567141005031884E-2</v>
      </c>
      <c r="H119" s="38">
        <f t="shared" si="11"/>
        <v>2.0396712533975014E-2</v>
      </c>
    </row>
    <row r="120" spans="1:8">
      <c r="A120" s="33">
        <v>41946</v>
      </c>
      <c r="B120" s="28">
        <v>189.45398</v>
      </c>
      <c r="C120" s="28">
        <v>4791.6298800000004</v>
      </c>
      <c r="D120" s="28">
        <v>17828.240229999999</v>
      </c>
      <c r="F120" s="38">
        <f t="shared" si="9"/>
        <v>2.682407033182499E-2</v>
      </c>
      <c r="G120" s="38">
        <f t="shared" si="10"/>
        <v>3.4743829713808072E-2</v>
      </c>
      <c r="H120" s="38">
        <f t="shared" si="11"/>
        <v>2.5170076100653249E-2</v>
      </c>
    </row>
    <row r="121" spans="1:8">
      <c r="A121" s="33">
        <v>41974</v>
      </c>
      <c r="B121" s="28">
        <v>188.97353000000001</v>
      </c>
      <c r="C121" s="28">
        <v>4736.0497999999998</v>
      </c>
      <c r="D121" s="28">
        <v>17823.070309999999</v>
      </c>
      <c r="F121" s="38">
        <f t="shared" si="9"/>
        <v>-2.5359720603388425E-3</v>
      </c>
      <c r="G121" s="38">
        <f t="shared" si="10"/>
        <v>-1.1599410094671248E-2</v>
      </c>
      <c r="H121" s="38">
        <f t="shared" si="11"/>
        <v>-2.8998487418296914E-4</v>
      </c>
    </row>
    <row r="122" spans="1:8">
      <c r="A122" s="33">
        <v>42006</v>
      </c>
      <c r="B122" s="28">
        <v>183.28112999999999</v>
      </c>
      <c r="C122" s="28">
        <v>4635.2402300000003</v>
      </c>
      <c r="D122" s="28">
        <v>17164.949219999999</v>
      </c>
      <c r="F122" s="38">
        <f t="shared" si="9"/>
        <v>-3.0122737295535607E-2</v>
      </c>
      <c r="G122" s="38">
        <f t="shared" si="10"/>
        <v>-2.1285580654155978E-2</v>
      </c>
      <c r="H122" s="38">
        <f t="shared" si="11"/>
        <v>-3.6925236704629327E-2</v>
      </c>
    </row>
    <row r="123" spans="1:8">
      <c r="A123" s="33">
        <v>42037</v>
      </c>
      <c r="B123" s="28">
        <v>185.65959000000001</v>
      </c>
      <c r="C123" s="28">
        <v>4676.6899400000002</v>
      </c>
      <c r="D123" s="28">
        <v>17361.039059999999</v>
      </c>
      <c r="F123" s="38">
        <f t="shared" si="9"/>
        <v>1.2977113355859382E-2</v>
      </c>
      <c r="G123" s="38">
        <f t="shared" si="10"/>
        <v>8.9423002785768979E-3</v>
      </c>
      <c r="H123" s="38">
        <f t="shared" si="11"/>
        <v>1.1423852030481019E-2</v>
      </c>
    </row>
  </sheetData>
  <mergeCells count="3">
    <mergeCell ref="B10:D10"/>
    <mergeCell ref="F10:H10"/>
    <mergeCell ref="A1:I1"/>
  </mergeCells>
  <printOptions headings="1" gridLines="1"/>
  <pageMargins left="0.7" right="0.7" top="0.75" bottom="0.75" header="0.3" footer="0.3"/>
  <pageSetup orientation="portrait" verticalDpi="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123"/>
  <sheetViews>
    <sheetView topLeftCell="A101" workbookViewId="0">
      <selection activeCell="B12" sqref="B12:D123"/>
    </sheetView>
  </sheetViews>
  <sheetFormatPr defaultColWidth="9.140625" defaultRowHeight="14.25"/>
  <cols>
    <col min="1" max="1" width="14.7109375" style="17" bestFit="1" customWidth="1"/>
    <col min="2" max="2" width="8.85546875" style="17" bestFit="1" customWidth="1"/>
    <col min="3" max="3" width="9.85546875" style="17" bestFit="1" customWidth="1"/>
    <col min="4" max="4" width="10.140625" style="17" bestFit="1" customWidth="1"/>
    <col min="5" max="5" width="14.7109375" style="17" bestFit="1" customWidth="1"/>
    <col min="6" max="6" width="9" style="17" bestFit="1" customWidth="1"/>
    <col min="7" max="7" width="10" style="17" bestFit="1" customWidth="1"/>
    <col min="8" max="8" width="8.7109375" style="17" bestFit="1" customWidth="1"/>
    <col min="9" max="9" width="38.28515625" style="17" bestFit="1" customWidth="1"/>
    <col min="10" max="16384" width="9.140625" style="17"/>
  </cols>
  <sheetData>
    <row r="1" spans="1:12" ht="21">
      <c r="A1" s="69" t="s">
        <v>37</v>
      </c>
      <c r="B1" s="69"/>
      <c r="C1" s="69"/>
      <c r="D1" s="69"/>
      <c r="E1" s="69"/>
      <c r="F1" s="69"/>
      <c r="G1" s="69"/>
      <c r="H1" s="69"/>
      <c r="I1" s="69"/>
    </row>
    <row r="2" spans="1:12">
      <c r="F2" s="38"/>
    </row>
    <row r="3" spans="1:12">
      <c r="E3" s="17" t="s">
        <v>22</v>
      </c>
      <c r="F3" s="38">
        <f>(1+0.3%)^(1/12)-1</f>
        <v>2.4965690741618474E-4</v>
      </c>
      <c r="G3" s="17" t="e">
        <f ca="1">"&lt;-- "&amp;_xlfn.FORMULATEXT(F3)</f>
        <v>#NAME?</v>
      </c>
    </row>
    <row r="5" spans="1:12" ht="15">
      <c r="E5" s="23"/>
      <c r="F5" s="16" t="s">
        <v>1</v>
      </c>
      <c r="G5" s="35" t="s">
        <v>25</v>
      </c>
      <c r="H5" s="35" t="s">
        <v>23</v>
      </c>
      <c r="I5" s="27"/>
    </row>
    <row r="6" spans="1:12">
      <c r="E6" s="23" t="s">
        <v>9</v>
      </c>
      <c r="F6" s="52">
        <f>AVERAGE(F13:F123)</f>
        <v>6.9637260481908263E-3</v>
      </c>
      <c r="G6" s="52">
        <f>AVERAGE(G13:G123)</f>
        <v>7.9941198460430074E-3</v>
      </c>
      <c r="H6" s="52">
        <f>AVERAGE(H13:H123)</f>
        <v>5.1056619826597453E-3</v>
      </c>
      <c r="I6" s="23" t="e">
        <f ca="1">"&lt;-- "&amp;_xlfn.FORMULATEXT(H6)</f>
        <v>#NAME?</v>
      </c>
    </row>
    <row r="7" spans="1:12">
      <c r="E7" s="23" t="s">
        <v>5</v>
      </c>
      <c r="F7" s="21">
        <f>SLOPE(F13:F123,$F$13:$F$123)</f>
        <v>1</v>
      </c>
      <c r="G7" s="21">
        <f>SLOPE(G13:G123,$F$13:$F$123)</f>
        <v>1.1048559894445289</v>
      </c>
      <c r="H7" s="21">
        <f>SLOPE(H13:H123,$F$13:$F$123)</f>
        <v>0.90262022948182574</v>
      </c>
      <c r="I7" s="23" t="e">
        <f ca="1">"&lt;-- "&amp;_xlfn.FORMULATEXT(H7)</f>
        <v>#NAME?</v>
      </c>
    </row>
    <row r="8" spans="1:12">
      <c r="E8" s="23" t="s">
        <v>18</v>
      </c>
      <c r="F8" s="37">
        <f>(F6-$F$3)/F7</f>
        <v>6.7140691407746415E-3</v>
      </c>
      <c r="G8" s="53">
        <f>(G6-$F$3)/G7</f>
        <v>7.0094772645622212E-3</v>
      </c>
      <c r="H8" s="53">
        <f>(H6-$F$3)/H7</f>
        <v>5.3798983411121699E-3</v>
      </c>
      <c r="I8" s="23" t="e">
        <f ca="1">"&lt;-- "&amp;_xlfn.FORMULATEXT(H8)</f>
        <v>#NAME?</v>
      </c>
    </row>
    <row r="9" spans="1:12">
      <c r="E9" s="23"/>
      <c r="F9" s="23"/>
      <c r="G9" s="23"/>
      <c r="H9" s="23"/>
      <c r="I9" s="23"/>
      <c r="J9" s="23"/>
      <c r="K9" s="23"/>
    </row>
    <row r="10" spans="1:12" ht="15">
      <c r="B10" s="68" t="s">
        <v>33</v>
      </c>
      <c r="C10" s="68"/>
      <c r="D10" s="68"/>
      <c r="F10" s="68" t="s">
        <v>3</v>
      </c>
      <c r="G10" s="68"/>
      <c r="H10" s="68"/>
      <c r="I10" s="23"/>
      <c r="J10" s="23"/>
      <c r="K10" s="23"/>
    </row>
    <row r="11" spans="1:12" ht="15">
      <c r="A11" s="16" t="s">
        <v>0</v>
      </c>
      <c r="B11" s="16" t="s">
        <v>1</v>
      </c>
      <c r="C11" s="16" t="s">
        <v>2</v>
      </c>
      <c r="D11" s="16" t="s">
        <v>23</v>
      </c>
      <c r="F11" s="16" t="s">
        <v>1</v>
      </c>
      <c r="G11" s="16" t="s">
        <v>2</v>
      </c>
      <c r="H11" s="16" t="s">
        <v>23</v>
      </c>
    </row>
    <row r="12" spans="1:12">
      <c r="A12" s="33">
        <v>38657</v>
      </c>
      <c r="B12" s="28">
        <v>95.555490000000006</v>
      </c>
      <c r="C12" s="28">
        <v>2232.8200700000002</v>
      </c>
      <c r="D12" s="28">
        <v>10805.87012</v>
      </c>
      <c r="L12" s="29"/>
    </row>
    <row r="13" spans="1:12">
      <c r="A13" s="33">
        <v>38687</v>
      </c>
      <c r="B13" s="28">
        <v>95.577179999999998</v>
      </c>
      <c r="C13" s="28">
        <v>2205.3200700000002</v>
      </c>
      <c r="D13" s="28">
        <v>10717.5</v>
      </c>
      <c r="F13" s="40">
        <f t="shared" ref="F13:F44" si="0">B13/B12-1</f>
        <v>2.2698852781766199E-4</v>
      </c>
      <c r="G13" s="40">
        <f t="shared" ref="G13:G44" si="1">C13/C12-1</f>
        <v>-1.2316263352111445E-2</v>
      </c>
      <c r="H13" s="40">
        <f t="shared" ref="H13:H44" si="2">D13/D12-1</f>
        <v>-8.1779735475850934E-3</v>
      </c>
      <c r="I13" s="23" t="e">
        <f ca="1">"&lt;-- "&amp;_xlfn.FORMULATEXT(H13)</f>
        <v>#NAME?</v>
      </c>
    </row>
    <row r="14" spans="1:12">
      <c r="A14" s="33">
        <v>38720</v>
      </c>
      <c r="B14" s="28">
        <v>98.105500000000006</v>
      </c>
      <c r="C14" s="28">
        <v>2305.8200700000002</v>
      </c>
      <c r="D14" s="28">
        <v>10864.860350000001</v>
      </c>
      <c r="F14" s="40">
        <f t="shared" si="0"/>
        <v>2.645317637536504E-2</v>
      </c>
      <c r="G14" s="40">
        <f t="shared" si="1"/>
        <v>4.5571616277903848E-2</v>
      </c>
      <c r="H14" s="40">
        <f t="shared" si="2"/>
        <v>1.3749507814322381E-2</v>
      </c>
      <c r="I14" s="23" t="e">
        <f ca="1">"&lt;-- "&amp;_xlfn.FORMULATEXT(H14)</f>
        <v>#NAME?</v>
      </c>
    </row>
    <row r="15" spans="1:12">
      <c r="A15" s="33">
        <v>38749</v>
      </c>
      <c r="B15" s="28">
        <v>98.355009999999993</v>
      </c>
      <c r="C15" s="28">
        <v>2281.3898899999999</v>
      </c>
      <c r="D15" s="28">
        <v>10993.410159999999</v>
      </c>
      <c r="F15" s="40">
        <f t="shared" si="0"/>
        <v>2.5432824867106518E-3</v>
      </c>
      <c r="G15" s="40">
        <f t="shared" si="1"/>
        <v>-1.0595007094374109E-2</v>
      </c>
      <c r="H15" s="40">
        <f t="shared" si="2"/>
        <v>1.1831703846980179E-2</v>
      </c>
    </row>
    <row r="16" spans="1:12">
      <c r="A16" s="33">
        <v>38777</v>
      </c>
      <c r="B16" s="28">
        <v>99.574389999999994</v>
      </c>
      <c r="C16" s="28">
        <v>2339.7900399999999</v>
      </c>
      <c r="D16" s="28">
        <v>11109.320309999999</v>
      </c>
      <c r="F16" s="40">
        <f t="shared" si="0"/>
        <v>1.2397741609705415E-2</v>
      </c>
      <c r="G16" s="40">
        <f t="shared" si="1"/>
        <v>2.5598496011569383E-2</v>
      </c>
      <c r="H16" s="40">
        <f t="shared" si="2"/>
        <v>1.0543602786853512E-2</v>
      </c>
    </row>
    <row r="17" spans="1:8">
      <c r="A17" s="33">
        <v>38810</v>
      </c>
      <c r="B17" s="28">
        <v>100.90217</v>
      </c>
      <c r="C17" s="28">
        <v>2322.5700700000002</v>
      </c>
      <c r="D17" s="28">
        <v>11367.139649999999</v>
      </c>
      <c r="F17" s="40">
        <f t="shared" si="0"/>
        <v>1.3334553191839849E-2</v>
      </c>
      <c r="G17" s="40">
        <f t="shared" si="1"/>
        <v>-7.3596218915435996E-3</v>
      </c>
      <c r="H17" s="40">
        <f t="shared" si="2"/>
        <v>2.320748099844816E-2</v>
      </c>
    </row>
    <row r="18" spans="1:8">
      <c r="A18" s="33">
        <v>38838</v>
      </c>
      <c r="B18" s="28">
        <v>97.979399999999998</v>
      </c>
      <c r="C18" s="28">
        <v>2178.87988</v>
      </c>
      <c r="D18" s="28">
        <v>11168.309569999999</v>
      </c>
      <c r="F18" s="40">
        <f t="shared" si="0"/>
        <v>-2.8966374063114753E-2</v>
      </c>
      <c r="G18" s="40">
        <f t="shared" si="1"/>
        <v>-6.186689127531908E-2</v>
      </c>
      <c r="H18" s="40">
        <f t="shared" si="2"/>
        <v>-1.7491654551811564E-2</v>
      </c>
    </row>
    <row r="19" spans="1:8">
      <c r="A19" s="33">
        <v>38869</v>
      </c>
      <c r="B19" s="28">
        <v>98.104309999999998</v>
      </c>
      <c r="C19" s="28">
        <v>2172.0900900000001</v>
      </c>
      <c r="D19" s="28">
        <v>11150.219730000001</v>
      </c>
      <c r="F19" s="40">
        <f t="shared" si="0"/>
        <v>1.274859817471885E-3</v>
      </c>
      <c r="G19" s="40">
        <f t="shared" si="1"/>
        <v>-3.1161837154601857E-3</v>
      </c>
      <c r="H19" s="40">
        <f t="shared" si="2"/>
        <v>-1.6197473652226346E-3</v>
      </c>
    </row>
    <row r="20" spans="1:8">
      <c r="A20" s="33">
        <v>38901</v>
      </c>
      <c r="B20" s="28">
        <v>98.699690000000004</v>
      </c>
      <c r="C20" s="28">
        <v>2091.4699700000001</v>
      </c>
      <c r="D20" s="28">
        <v>11185.679690000001</v>
      </c>
      <c r="F20" s="40">
        <f t="shared" si="0"/>
        <v>6.0688465165292804E-3</v>
      </c>
      <c r="G20" s="40">
        <f t="shared" si="1"/>
        <v>-3.7116379459196436E-2</v>
      </c>
      <c r="H20" s="40">
        <f t="shared" si="2"/>
        <v>3.1802027994654036E-3</v>
      </c>
    </row>
    <row r="21" spans="1:8">
      <c r="A21" s="33">
        <v>38930</v>
      </c>
      <c r="B21" s="28">
        <v>101.03091999999999</v>
      </c>
      <c r="C21" s="28">
        <v>2183.75</v>
      </c>
      <c r="D21" s="28">
        <v>11381.150390000001</v>
      </c>
      <c r="F21" s="40">
        <f t="shared" si="0"/>
        <v>2.3619425755035284E-2</v>
      </c>
      <c r="G21" s="40">
        <f t="shared" si="1"/>
        <v>4.4122091793648899E-2</v>
      </c>
      <c r="H21" s="40">
        <f t="shared" si="2"/>
        <v>1.7475084699122068E-2</v>
      </c>
    </row>
    <row r="22" spans="1:8">
      <c r="A22" s="33">
        <v>38961</v>
      </c>
      <c r="B22" s="28">
        <v>103.61968</v>
      </c>
      <c r="C22" s="28">
        <v>2258.4299299999998</v>
      </c>
      <c r="D22" s="28">
        <v>11679.070309999999</v>
      </c>
      <c r="F22" s="40">
        <f t="shared" si="0"/>
        <v>2.5623442803450747E-2</v>
      </c>
      <c r="G22" s="40">
        <f t="shared" si="1"/>
        <v>3.4198021751574048E-2</v>
      </c>
      <c r="H22" s="40">
        <f t="shared" si="2"/>
        <v>2.6176608672332957E-2</v>
      </c>
    </row>
    <row r="23" spans="1:8">
      <c r="A23" s="33">
        <v>38992</v>
      </c>
      <c r="B23" s="28">
        <v>106.98833</v>
      </c>
      <c r="C23" s="28">
        <v>2366.7099600000001</v>
      </c>
      <c r="D23" s="28">
        <v>12080.73047</v>
      </c>
      <c r="F23" s="40">
        <f t="shared" si="0"/>
        <v>3.2509751043431123E-2</v>
      </c>
      <c r="G23" s="40">
        <f t="shared" si="1"/>
        <v>4.7944825988026185E-2</v>
      </c>
      <c r="H23" s="40">
        <f t="shared" si="2"/>
        <v>3.4391449776279392E-2</v>
      </c>
    </row>
    <row r="24" spans="1:8">
      <c r="A24" s="33">
        <v>39022</v>
      </c>
      <c r="B24" s="28">
        <v>109.00109</v>
      </c>
      <c r="C24" s="28">
        <v>2431.7700199999999</v>
      </c>
      <c r="D24" s="28">
        <v>12221.929690000001</v>
      </c>
      <c r="F24" s="40">
        <f t="shared" si="0"/>
        <v>1.8812892957577709E-2</v>
      </c>
      <c r="G24" s="40">
        <f t="shared" si="1"/>
        <v>2.74896633299333E-2</v>
      </c>
      <c r="H24" s="40">
        <f t="shared" si="2"/>
        <v>1.1687970388101876E-2</v>
      </c>
    </row>
    <row r="25" spans="1:8">
      <c r="A25" s="33">
        <v>39052</v>
      </c>
      <c r="B25" s="28">
        <v>110.52849000000001</v>
      </c>
      <c r="C25" s="28">
        <v>2415.2900399999999</v>
      </c>
      <c r="D25" s="28">
        <v>12463.150390000001</v>
      </c>
      <c r="F25" s="40">
        <f t="shared" si="0"/>
        <v>1.4012703909658253E-2</v>
      </c>
      <c r="G25" s="40">
        <f t="shared" si="1"/>
        <v>-6.7769484221209542E-3</v>
      </c>
      <c r="H25" s="40">
        <f t="shared" si="2"/>
        <v>1.9736711478332891E-2</v>
      </c>
    </row>
    <row r="26" spans="1:8">
      <c r="A26" s="33">
        <v>39085</v>
      </c>
      <c r="B26" s="28">
        <v>112.17892000000001</v>
      </c>
      <c r="C26" s="28">
        <v>2463.9299299999998</v>
      </c>
      <c r="D26" s="28">
        <v>12621.690430000001</v>
      </c>
      <c r="F26" s="40">
        <f t="shared" si="0"/>
        <v>1.4932168167682391E-2</v>
      </c>
      <c r="G26" s="40">
        <f t="shared" si="1"/>
        <v>2.0138322600792069E-2</v>
      </c>
      <c r="H26" s="40">
        <f t="shared" si="2"/>
        <v>1.2720703436845948E-2</v>
      </c>
    </row>
    <row r="27" spans="1:8">
      <c r="A27" s="33">
        <v>39114</v>
      </c>
      <c r="B27" s="28">
        <v>109.96988</v>
      </c>
      <c r="C27" s="28">
        <v>2416.1498999999999</v>
      </c>
      <c r="D27" s="28">
        <v>12268.62988</v>
      </c>
      <c r="F27" s="40">
        <f t="shared" si="0"/>
        <v>-1.9692113277610446E-2</v>
      </c>
      <c r="G27" s="40">
        <f t="shared" si="1"/>
        <v>-1.9391797395796884E-2</v>
      </c>
      <c r="H27" s="40">
        <f t="shared" si="2"/>
        <v>-2.7972524913210117E-2</v>
      </c>
    </row>
    <row r="28" spans="1:8">
      <c r="A28" s="33">
        <v>39142</v>
      </c>
      <c r="B28" s="28">
        <v>111.19279</v>
      </c>
      <c r="C28" s="28">
        <v>2421.6398899999999</v>
      </c>
      <c r="D28" s="28">
        <v>12354.349609999999</v>
      </c>
      <c r="F28" s="40">
        <f t="shared" si="0"/>
        <v>1.1120408606429377E-2</v>
      </c>
      <c r="G28" s="40">
        <f t="shared" si="1"/>
        <v>2.272205875968325E-3</v>
      </c>
      <c r="H28" s="40">
        <f t="shared" si="2"/>
        <v>6.9869032514981999E-3</v>
      </c>
    </row>
    <row r="29" spans="1:8">
      <c r="A29" s="33">
        <v>39174</v>
      </c>
      <c r="B29" s="28">
        <v>116.10523000000001</v>
      </c>
      <c r="C29" s="28">
        <v>2525.0900900000001</v>
      </c>
      <c r="D29" s="28">
        <v>13062.910159999999</v>
      </c>
      <c r="F29" s="40">
        <f t="shared" si="0"/>
        <v>4.4179483220090132E-2</v>
      </c>
      <c r="G29" s="40">
        <f t="shared" si="1"/>
        <v>4.2719068358260337E-2</v>
      </c>
      <c r="H29" s="40">
        <f t="shared" si="2"/>
        <v>5.7353124394866395E-2</v>
      </c>
    </row>
    <row r="30" spans="1:8">
      <c r="A30" s="33">
        <v>39203</v>
      </c>
      <c r="B30" s="28">
        <v>120.14227</v>
      </c>
      <c r="C30" s="28">
        <v>2604.5200199999999</v>
      </c>
      <c r="D30" s="28">
        <v>13627.639649999999</v>
      </c>
      <c r="F30" s="40">
        <f t="shared" si="0"/>
        <v>3.4770526702371463E-2</v>
      </c>
      <c r="G30" s="40">
        <f t="shared" si="1"/>
        <v>3.145627568480136E-2</v>
      </c>
      <c r="H30" s="40">
        <f t="shared" si="2"/>
        <v>4.3231522155703139E-2</v>
      </c>
    </row>
    <row r="31" spans="1:8">
      <c r="A31" s="33">
        <v>39234</v>
      </c>
      <c r="B31" s="28">
        <v>118.13057999999999</v>
      </c>
      <c r="C31" s="28">
        <v>2603.2299800000001</v>
      </c>
      <c r="D31" s="28">
        <v>13408.62012</v>
      </c>
      <c r="F31" s="40">
        <f t="shared" si="0"/>
        <v>-1.6744231651358077E-2</v>
      </c>
      <c r="G31" s="40">
        <f t="shared" si="1"/>
        <v>-4.9530815278575613E-4</v>
      </c>
      <c r="H31" s="40">
        <f t="shared" si="2"/>
        <v>-1.6071714223820033E-2</v>
      </c>
    </row>
    <row r="32" spans="1:8">
      <c r="A32" s="33">
        <v>39265</v>
      </c>
      <c r="B32" s="28">
        <v>114.4782</v>
      </c>
      <c r="C32" s="28">
        <v>2546.2700199999999</v>
      </c>
      <c r="D32" s="28">
        <v>13211.990229999999</v>
      </c>
      <c r="F32" s="40">
        <f t="shared" si="0"/>
        <v>-3.0918158532701634E-2</v>
      </c>
      <c r="G32" s="40">
        <f t="shared" si="1"/>
        <v>-2.1880494784406346E-2</v>
      </c>
      <c r="H32" s="40">
        <f t="shared" si="2"/>
        <v>-1.4664438863974616E-2</v>
      </c>
    </row>
    <row r="33" spans="1:8">
      <c r="A33" s="33">
        <v>39295</v>
      </c>
      <c r="B33" s="28">
        <v>116.19347</v>
      </c>
      <c r="C33" s="28">
        <v>2596.3601100000001</v>
      </c>
      <c r="D33" s="28">
        <v>13357.740229999999</v>
      </c>
      <c r="F33" s="40">
        <f t="shared" si="0"/>
        <v>1.4983376747712773E-2</v>
      </c>
      <c r="G33" s="40">
        <f t="shared" si="1"/>
        <v>1.9671947439415804E-2</v>
      </c>
      <c r="H33" s="40">
        <f t="shared" si="2"/>
        <v>1.1031646062608313E-2</v>
      </c>
    </row>
    <row r="34" spans="1:8">
      <c r="A34" s="33">
        <v>39329</v>
      </c>
      <c r="B34" s="28">
        <v>120.52287</v>
      </c>
      <c r="C34" s="28">
        <v>2701.5</v>
      </c>
      <c r="D34" s="28">
        <v>13895.62988</v>
      </c>
      <c r="F34" s="40">
        <f t="shared" si="0"/>
        <v>3.7260269445434258E-2</v>
      </c>
      <c r="G34" s="40">
        <f t="shared" si="1"/>
        <v>4.0495110672456036E-2</v>
      </c>
      <c r="H34" s="40">
        <f t="shared" si="2"/>
        <v>4.0268012458571478E-2</v>
      </c>
    </row>
    <row r="35" spans="1:8">
      <c r="A35" s="33">
        <v>39356</v>
      </c>
      <c r="B35" s="28">
        <v>122.42574</v>
      </c>
      <c r="C35" s="28">
        <v>2859.12012</v>
      </c>
      <c r="D35" s="28">
        <v>13930.009770000001</v>
      </c>
      <c r="F35" s="40">
        <f t="shared" si="0"/>
        <v>1.5788455751178265E-2</v>
      </c>
      <c r="G35" s="40">
        <f t="shared" si="1"/>
        <v>5.8345408106607488E-2</v>
      </c>
      <c r="H35" s="40">
        <f t="shared" si="2"/>
        <v>2.4741512473271943E-3</v>
      </c>
    </row>
    <row r="36" spans="1:8">
      <c r="A36" s="33">
        <v>39387</v>
      </c>
      <c r="B36" s="28">
        <v>117.30003000000001</v>
      </c>
      <c r="C36" s="28">
        <v>2660.9599600000001</v>
      </c>
      <c r="D36" s="28">
        <v>13371.719730000001</v>
      </c>
      <c r="F36" s="40">
        <f t="shared" si="0"/>
        <v>-4.1867911110849754E-2</v>
      </c>
      <c r="G36" s="40">
        <f t="shared" si="1"/>
        <v>-6.9308091889472623E-2</v>
      </c>
      <c r="H36" s="40">
        <f t="shared" si="2"/>
        <v>-4.0078223146859937E-2</v>
      </c>
    </row>
    <row r="37" spans="1:8">
      <c r="A37" s="33">
        <v>39419</v>
      </c>
      <c r="B37" s="28">
        <v>116.4897</v>
      </c>
      <c r="C37" s="28">
        <v>2652.2800299999999</v>
      </c>
      <c r="D37" s="28">
        <v>13264.820309999999</v>
      </c>
      <c r="F37" s="40">
        <f t="shared" si="0"/>
        <v>-6.908182376423988E-3</v>
      </c>
      <c r="G37" s="40">
        <f t="shared" si="1"/>
        <v>-3.2619543813053875E-3</v>
      </c>
      <c r="H37" s="40">
        <f t="shared" si="2"/>
        <v>-7.9944406672066703E-3</v>
      </c>
    </row>
    <row r="38" spans="1:8">
      <c r="A38" s="33">
        <v>39449</v>
      </c>
      <c r="B38" s="28">
        <v>109.48222</v>
      </c>
      <c r="C38" s="28">
        <v>2389.8601100000001</v>
      </c>
      <c r="D38" s="28">
        <v>12650.360350000001</v>
      </c>
      <c r="F38" s="40">
        <f t="shared" si="0"/>
        <v>-6.0155361375297534E-2</v>
      </c>
      <c r="G38" s="40">
        <f t="shared" si="1"/>
        <v>-9.894125696825451E-2</v>
      </c>
      <c r="H38" s="40">
        <f t="shared" si="2"/>
        <v>-4.6322524213673111E-2</v>
      </c>
    </row>
    <row r="39" spans="1:8">
      <c r="A39" s="33">
        <v>39479</v>
      </c>
      <c r="B39" s="28">
        <v>105.92245</v>
      </c>
      <c r="C39" s="28">
        <v>2271.4799800000001</v>
      </c>
      <c r="D39" s="28">
        <v>12266.389649999999</v>
      </c>
      <c r="F39" s="40">
        <f t="shared" si="0"/>
        <v>-3.2514594607233938E-2</v>
      </c>
      <c r="G39" s="40">
        <f t="shared" si="1"/>
        <v>-4.9534334459434115E-2</v>
      </c>
      <c r="H39" s="40">
        <f t="shared" si="2"/>
        <v>-3.0352550391973709E-2</v>
      </c>
    </row>
    <row r="40" spans="1:8">
      <c r="A40" s="33">
        <v>39510</v>
      </c>
      <c r="B40" s="28">
        <v>105.45001000000001</v>
      </c>
      <c r="C40" s="28">
        <v>2279.1001000000001</v>
      </c>
      <c r="D40" s="28">
        <v>12262.889649999999</v>
      </c>
      <c r="F40" s="40">
        <f t="shared" si="0"/>
        <v>-4.4602442636098028E-3</v>
      </c>
      <c r="G40" s="40">
        <f t="shared" si="1"/>
        <v>3.3546938855257835E-3</v>
      </c>
      <c r="H40" s="40">
        <f t="shared" si="2"/>
        <v>-2.8533253058693475E-4</v>
      </c>
    </row>
    <row r="41" spans="1:8">
      <c r="A41" s="33">
        <v>39539</v>
      </c>
      <c r="B41" s="28">
        <v>110.57744</v>
      </c>
      <c r="C41" s="28">
        <v>2412.8000499999998</v>
      </c>
      <c r="D41" s="28">
        <v>12820.12988</v>
      </c>
      <c r="F41" s="40">
        <f t="shared" si="0"/>
        <v>4.8624272297366211E-2</v>
      </c>
      <c r="G41" s="40">
        <f t="shared" si="1"/>
        <v>5.8663483012439732E-2</v>
      </c>
      <c r="H41" s="40">
        <f t="shared" si="2"/>
        <v>4.5441184411212587E-2</v>
      </c>
    </row>
    <row r="42" spans="1:8">
      <c r="A42" s="33">
        <v>39569</v>
      </c>
      <c r="B42" s="28">
        <v>111.99787000000001</v>
      </c>
      <c r="C42" s="28">
        <v>2522.6599099999999</v>
      </c>
      <c r="D42" s="28">
        <v>12638.320309999999</v>
      </c>
      <c r="F42" s="40">
        <f t="shared" si="0"/>
        <v>1.2845567775850109E-2</v>
      </c>
      <c r="G42" s="40">
        <f t="shared" si="1"/>
        <v>4.5532102836287613E-2</v>
      </c>
      <c r="H42" s="40">
        <f t="shared" si="2"/>
        <v>-1.4181570054421444E-2</v>
      </c>
    </row>
    <row r="43" spans="1:8">
      <c r="A43" s="33">
        <v>39601</v>
      </c>
      <c r="B43" s="28">
        <v>102.53288999999999</v>
      </c>
      <c r="C43" s="28">
        <v>2292.9799800000001</v>
      </c>
      <c r="D43" s="28">
        <v>11350.009770000001</v>
      </c>
      <c r="F43" s="40">
        <f t="shared" si="0"/>
        <v>-8.4510357205900499E-2</v>
      </c>
      <c r="G43" s="40">
        <f t="shared" si="1"/>
        <v>-9.104672773746969E-2</v>
      </c>
      <c r="H43" s="40">
        <f t="shared" si="2"/>
        <v>-0.10193684828359906</v>
      </c>
    </row>
    <row r="44" spans="1:8">
      <c r="A44" s="33">
        <v>39630</v>
      </c>
      <c r="B44" s="28">
        <v>101.68011</v>
      </c>
      <c r="C44" s="28">
        <v>2325.5500499999998</v>
      </c>
      <c r="D44" s="28">
        <v>11378.01953</v>
      </c>
      <c r="F44" s="40">
        <f t="shared" si="0"/>
        <v>-8.3171360916481918E-3</v>
      </c>
      <c r="G44" s="40">
        <f t="shared" si="1"/>
        <v>1.4204253976957792E-2</v>
      </c>
      <c r="H44" s="40">
        <f t="shared" si="2"/>
        <v>2.4678181400366039E-3</v>
      </c>
    </row>
    <row r="45" spans="1:8">
      <c r="A45" s="33">
        <v>39661</v>
      </c>
      <c r="B45" s="28">
        <v>103.15072000000001</v>
      </c>
      <c r="C45" s="28">
        <v>2367.5200199999999</v>
      </c>
      <c r="D45" s="28">
        <v>11543.95996</v>
      </c>
      <c r="F45" s="40">
        <f t="shared" ref="F45:F76" si="3">B45/B44-1</f>
        <v>1.4463103944321043E-2</v>
      </c>
      <c r="G45" s="40">
        <f t="shared" ref="G45:G76" si="4">C45/C44-1</f>
        <v>1.8047330350942081E-2</v>
      </c>
      <c r="H45" s="40">
        <f t="shared" ref="H45:H76" si="5">D45/D44-1</f>
        <v>1.4584298221889336E-2</v>
      </c>
    </row>
    <row r="46" spans="1:8">
      <c r="A46" s="33">
        <v>39693</v>
      </c>
      <c r="B46" s="28">
        <v>93.974580000000003</v>
      </c>
      <c r="C46" s="28">
        <v>2091.87988</v>
      </c>
      <c r="D46" s="28">
        <v>10850.660159999999</v>
      </c>
      <c r="F46" s="40">
        <f t="shared" si="3"/>
        <v>-8.89585647099701E-2</v>
      </c>
      <c r="G46" s="40">
        <f t="shared" si="4"/>
        <v>-0.11642568496633032</v>
      </c>
      <c r="H46" s="40">
        <f t="shared" si="5"/>
        <v>-6.0057363539226971E-2</v>
      </c>
    </row>
    <row r="47" spans="1:8">
      <c r="A47" s="33">
        <v>39722</v>
      </c>
      <c r="B47" s="28">
        <v>78.193979999999996</v>
      </c>
      <c r="C47" s="28">
        <v>1720.9499499999999</v>
      </c>
      <c r="D47" s="28">
        <v>9325.0097700000006</v>
      </c>
      <c r="F47" s="40">
        <f t="shared" si="3"/>
        <v>-0.16792413437761577</v>
      </c>
      <c r="G47" s="40">
        <f t="shared" si="4"/>
        <v>-0.17731894338024801</v>
      </c>
      <c r="H47" s="40">
        <f t="shared" si="5"/>
        <v>-0.14060438420366106</v>
      </c>
    </row>
    <row r="48" spans="1:8">
      <c r="A48" s="33">
        <v>39755</v>
      </c>
      <c r="B48" s="28">
        <v>72.583690000000004</v>
      </c>
      <c r="C48" s="28">
        <v>1535.5699500000001</v>
      </c>
      <c r="D48" s="28">
        <v>8829.0400399999999</v>
      </c>
      <c r="F48" s="40">
        <f t="shared" si="3"/>
        <v>-7.1748362214073214E-2</v>
      </c>
      <c r="G48" s="40">
        <f t="shared" si="4"/>
        <v>-0.10771957662103993</v>
      </c>
      <c r="H48" s="40">
        <f t="shared" si="5"/>
        <v>-5.3187046687673378E-2</v>
      </c>
    </row>
    <row r="49" spans="1:8">
      <c r="A49" s="33">
        <v>39783</v>
      </c>
      <c r="B49" s="28">
        <v>73.361660000000001</v>
      </c>
      <c r="C49" s="28">
        <v>1577.0300299999999</v>
      </c>
      <c r="D49" s="28">
        <v>8776.3896499999992</v>
      </c>
      <c r="F49" s="40">
        <f t="shared" si="3"/>
        <v>1.0718248135359376E-2</v>
      </c>
      <c r="G49" s="40">
        <f t="shared" si="4"/>
        <v>2.6999798999713276E-2</v>
      </c>
      <c r="H49" s="40">
        <f t="shared" si="5"/>
        <v>-5.9633198809233567E-3</v>
      </c>
    </row>
    <row r="50" spans="1:8">
      <c r="A50" s="33">
        <v>39815</v>
      </c>
      <c r="B50" s="28">
        <v>67.190060000000003</v>
      </c>
      <c r="C50" s="28">
        <v>1476.42004</v>
      </c>
      <c r="D50" s="28">
        <v>8000.8598599999996</v>
      </c>
      <c r="F50" s="40">
        <f t="shared" si="3"/>
        <v>-8.4125686359877827E-2</v>
      </c>
      <c r="G50" s="40">
        <f t="shared" si="4"/>
        <v>-6.3797130102842714E-2</v>
      </c>
      <c r="H50" s="40">
        <f t="shared" si="5"/>
        <v>-8.8365469279272468E-2</v>
      </c>
    </row>
    <row r="51" spans="1:8">
      <c r="A51" s="33">
        <v>39846</v>
      </c>
      <c r="B51" s="28">
        <v>60.029600000000002</v>
      </c>
      <c r="C51" s="28">
        <v>1377.83997</v>
      </c>
      <c r="D51" s="28">
        <v>7062.9301800000003</v>
      </c>
      <c r="F51" s="40">
        <f t="shared" si="3"/>
        <v>-0.10657022779857617</v>
      </c>
      <c r="G51" s="40">
        <f t="shared" si="4"/>
        <v>-6.6769664004289742E-2</v>
      </c>
      <c r="H51" s="40">
        <f t="shared" si="5"/>
        <v>-0.11722860997592821</v>
      </c>
    </row>
    <row r="52" spans="1:8">
      <c r="A52" s="33">
        <v>39874</v>
      </c>
      <c r="B52" s="28">
        <v>65.29871</v>
      </c>
      <c r="C52" s="28">
        <v>1528.58997</v>
      </c>
      <c r="D52" s="28">
        <v>7608.9199200000003</v>
      </c>
      <c r="F52" s="40">
        <f t="shared" si="3"/>
        <v>8.7775197569199159E-2</v>
      </c>
      <c r="G52" s="40">
        <f t="shared" si="4"/>
        <v>0.10941038384885871</v>
      </c>
      <c r="H52" s="40">
        <f t="shared" si="5"/>
        <v>7.73035731750642E-2</v>
      </c>
    </row>
    <row r="53" spans="1:8">
      <c r="A53" s="33">
        <v>39904</v>
      </c>
      <c r="B53" s="28">
        <v>71.540490000000005</v>
      </c>
      <c r="C53" s="28">
        <v>1717.3000500000001</v>
      </c>
      <c r="D53" s="28">
        <v>8168.1201199999996</v>
      </c>
      <c r="F53" s="40">
        <f t="shared" si="3"/>
        <v>9.5588105798721124E-2</v>
      </c>
      <c r="G53" s="40">
        <f t="shared" si="4"/>
        <v>0.12345369504158143</v>
      </c>
      <c r="H53" s="40">
        <f t="shared" si="5"/>
        <v>7.3492717216032899E-2</v>
      </c>
    </row>
    <row r="54" spans="1:8">
      <c r="A54" s="33">
        <v>39934</v>
      </c>
      <c r="B54" s="28">
        <v>75.559430000000006</v>
      </c>
      <c r="C54" s="28">
        <v>1774.32996</v>
      </c>
      <c r="D54" s="28">
        <v>8500.3300799999997</v>
      </c>
      <c r="F54" s="40">
        <f t="shared" si="3"/>
        <v>5.6177138289100315E-2</v>
      </c>
      <c r="G54" s="40">
        <f t="shared" si="4"/>
        <v>3.3209053944882827E-2</v>
      </c>
      <c r="H54" s="40">
        <f t="shared" si="5"/>
        <v>4.0671532141963729E-2</v>
      </c>
    </row>
    <row r="55" spans="1:8">
      <c r="A55" s="33">
        <v>39965</v>
      </c>
      <c r="B55" s="28">
        <v>75.726519999999994</v>
      </c>
      <c r="C55" s="28">
        <v>1835.0400400000001</v>
      </c>
      <c r="D55" s="28">
        <v>8447</v>
      </c>
      <c r="F55" s="40">
        <f t="shared" si="3"/>
        <v>2.2113718962675222E-3</v>
      </c>
      <c r="G55" s="40">
        <f t="shared" si="4"/>
        <v>3.4215777994302643E-2</v>
      </c>
      <c r="H55" s="40">
        <f t="shared" si="5"/>
        <v>-6.2738834254775222E-3</v>
      </c>
    </row>
    <row r="56" spans="1:8">
      <c r="A56" s="33">
        <v>39995</v>
      </c>
      <c r="B56" s="28">
        <v>81.465000000000003</v>
      </c>
      <c r="C56" s="28">
        <v>1978.5</v>
      </c>
      <c r="D56" s="28">
        <v>9171.6103500000008</v>
      </c>
      <c r="F56" s="40">
        <f t="shared" si="3"/>
        <v>7.5779000540365571E-2</v>
      </c>
      <c r="G56" s="40">
        <f t="shared" si="4"/>
        <v>7.8178108854779937E-2</v>
      </c>
      <c r="H56" s="40">
        <f t="shared" si="5"/>
        <v>8.5783159701669387E-2</v>
      </c>
    </row>
    <row r="57" spans="1:8">
      <c r="A57" s="33">
        <v>40028</v>
      </c>
      <c r="B57" s="28">
        <v>84.396799999999999</v>
      </c>
      <c r="C57" s="28">
        <v>2009.06006</v>
      </c>
      <c r="D57" s="28">
        <v>9496.2802699999993</v>
      </c>
      <c r="F57" s="40">
        <f t="shared" si="3"/>
        <v>3.5988461302399744E-2</v>
      </c>
      <c r="G57" s="40">
        <f t="shared" si="4"/>
        <v>1.5446075309577978E-2</v>
      </c>
      <c r="H57" s="40">
        <f t="shared" si="5"/>
        <v>3.5399445420181586E-2</v>
      </c>
    </row>
    <row r="58" spans="1:8">
      <c r="A58" s="33">
        <v>40057</v>
      </c>
      <c r="B58" s="28">
        <v>87.541370000000001</v>
      </c>
      <c r="C58" s="28">
        <v>2122.4199199999998</v>
      </c>
      <c r="D58" s="28">
        <v>9712.2802699999993</v>
      </c>
      <c r="F58" s="40">
        <f t="shared" si="3"/>
        <v>3.7259351065443314E-2</v>
      </c>
      <c r="G58" s="40">
        <f t="shared" si="4"/>
        <v>5.6424326109991929E-2</v>
      </c>
      <c r="H58" s="40">
        <f t="shared" si="5"/>
        <v>2.2745748214948236E-2</v>
      </c>
    </row>
    <row r="59" spans="1:8">
      <c r="A59" s="33">
        <v>40087</v>
      </c>
      <c r="B59" s="28">
        <v>85.90643</v>
      </c>
      <c r="C59" s="28">
        <v>2045.1099899999999</v>
      </c>
      <c r="D59" s="28">
        <v>9712.7304700000004</v>
      </c>
      <c r="F59" s="40">
        <f t="shared" si="3"/>
        <v>-1.8676198464794402E-2</v>
      </c>
      <c r="G59" s="40">
        <f t="shared" si="4"/>
        <v>-3.6425369584733192E-2</v>
      </c>
      <c r="H59" s="40">
        <f t="shared" si="5"/>
        <v>4.6353687031874813E-5</v>
      </c>
    </row>
    <row r="60" spans="1:8">
      <c r="A60" s="33">
        <v>40119</v>
      </c>
      <c r="B60" s="28">
        <v>91.044820000000001</v>
      </c>
      <c r="C60" s="28">
        <v>2144.6001000000001</v>
      </c>
      <c r="D60" s="28">
        <v>10344.839840000001</v>
      </c>
      <c r="F60" s="40">
        <f t="shared" si="3"/>
        <v>5.981379973536316E-2</v>
      </c>
      <c r="G60" s="40">
        <f t="shared" si="4"/>
        <v>4.8647804023489227E-2</v>
      </c>
      <c r="H60" s="40">
        <f t="shared" si="5"/>
        <v>6.5080501508037791E-2</v>
      </c>
    </row>
    <row r="61" spans="1:8">
      <c r="A61" s="33">
        <v>40148</v>
      </c>
      <c r="B61" s="28">
        <v>92.816829999999996</v>
      </c>
      <c r="C61" s="28">
        <v>2269.1498999999999</v>
      </c>
      <c r="D61" s="28">
        <v>10428.049800000001</v>
      </c>
      <c r="F61" s="40">
        <f t="shared" si="3"/>
        <v>1.9463051275184995E-2</v>
      </c>
      <c r="G61" s="40">
        <f t="shared" si="4"/>
        <v>5.8076002141378202E-2</v>
      </c>
      <c r="H61" s="40">
        <f t="shared" si="5"/>
        <v>8.0436199387308172E-3</v>
      </c>
    </row>
    <row r="62" spans="1:8">
      <c r="A62" s="33">
        <v>40182</v>
      </c>
      <c r="B62" s="28">
        <v>89.471919999999997</v>
      </c>
      <c r="C62" s="28">
        <v>2147.3501000000001</v>
      </c>
      <c r="D62" s="28">
        <v>10067.33008</v>
      </c>
      <c r="F62" s="40">
        <f t="shared" si="3"/>
        <v>-3.6037753066981537E-2</v>
      </c>
      <c r="G62" s="40">
        <f t="shared" si="4"/>
        <v>-5.367640101696225E-2</v>
      </c>
      <c r="H62" s="40">
        <f t="shared" si="5"/>
        <v>-3.4591292419796527E-2</v>
      </c>
    </row>
    <row r="63" spans="1:8">
      <c r="A63" s="33">
        <v>40210</v>
      </c>
      <c r="B63" s="28">
        <v>92.238249999999994</v>
      </c>
      <c r="C63" s="28">
        <v>2238.26001</v>
      </c>
      <c r="D63" s="28">
        <v>10325.259770000001</v>
      </c>
      <c r="F63" s="40">
        <f t="shared" si="3"/>
        <v>3.0918415520757803E-2</v>
      </c>
      <c r="G63" s="40">
        <f t="shared" si="4"/>
        <v>4.2335858507655422E-2</v>
      </c>
      <c r="H63" s="40">
        <f t="shared" si="5"/>
        <v>2.562046619613767E-2</v>
      </c>
    </row>
    <row r="64" spans="1:8">
      <c r="A64" s="33">
        <v>40238</v>
      </c>
      <c r="B64" s="28">
        <v>97.78734</v>
      </c>
      <c r="C64" s="28">
        <v>2397.9599600000001</v>
      </c>
      <c r="D64" s="28">
        <v>10856.62988</v>
      </c>
      <c r="F64" s="40">
        <f t="shared" si="3"/>
        <v>6.0160399834125355E-2</v>
      </c>
      <c r="G64" s="40">
        <f t="shared" si="4"/>
        <v>7.1350043912011829E-2</v>
      </c>
      <c r="H64" s="40">
        <f t="shared" si="5"/>
        <v>5.1463122656138172E-2</v>
      </c>
    </row>
    <row r="65" spans="1:8">
      <c r="A65" s="33">
        <v>40269</v>
      </c>
      <c r="B65" s="28">
        <v>99.330439999999996</v>
      </c>
      <c r="C65" s="28">
        <v>2461.1899400000002</v>
      </c>
      <c r="D65" s="28">
        <v>11008.610350000001</v>
      </c>
      <c r="F65" s="40">
        <f t="shared" si="3"/>
        <v>1.5780161317405561E-2</v>
      </c>
      <c r="G65" s="40">
        <f t="shared" si="4"/>
        <v>2.6368238442146419E-2</v>
      </c>
      <c r="H65" s="40">
        <f t="shared" si="5"/>
        <v>1.3998862600997253E-2</v>
      </c>
    </row>
    <row r="66" spans="1:8">
      <c r="A66" s="33">
        <v>40301</v>
      </c>
      <c r="B66" s="28">
        <v>91.388000000000005</v>
      </c>
      <c r="C66" s="28">
        <v>2257.0400399999999</v>
      </c>
      <c r="D66" s="28">
        <v>10136.62988</v>
      </c>
      <c r="F66" s="40">
        <f t="shared" si="3"/>
        <v>-7.9959778694224992E-2</v>
      </c>
      <c r="G66" s="40">
        <f t="shared" si="4"/>
        <v>-8.2947641172302355E-2</v>
      </c>
      <c r="H66" s="40">
        <f t="shared" si="5"/>
        <v>-7.9208950292259273E-2</v>
      </c>
    </row>
    <row r="67" spans="1:8">
      <c r="A67" s="33">
        <v>40330</v>
      </c>
      <c r="B67" s="28">
        <v>86.590350000000001</v>
      </c>
      <c r="C67" s="28">
        <v>2109.23999</v>
      </c>
      <c r="D67" s="28">
        <v>9774.0195299999996</v>
      </c>
      <c r="F67" s="40">
        <f t="shared" si="3"/>
        <v>-5.2497592681752581E-2</v>
      </c>
      <c r="G67" s="40">
        <f t="shared" si="4"/>
        <v>-6.5484017731470945E-2</v>
      </c>
      <c r="H67" s="40">
        <f t="shared" si="5"/>
        <v>-3.5772278784238387E-2</v>
      </c>
    </row>
    <row r="68" spans="1:8">
      <c r="A68" s="33">
        <v>40360</v>
      </c>
      <c r="B68" s="28">
        <v>92.648300000000006</v>
      </c>
      <c r="C68" s="28">
        <v>2254.6999500000002</v>
      </c>
      <c r="D68" s="28">
        <v>10465.940430000001</v>
      </c>
      <c r="F68" s="40">
        <f t="shared" si="3"/>
        <v>6.9961029144702591E-2</v>
      </c>
      <c r="G68" s="40">
        <f t="shared" si="4"/>
        <v>6.8963209824217442E-2</v>
      </c>
      <c r="H68" s="40">
        <f t="shared" si="5"/>
        <v>7.0791847496953109E-2</v>
      </c>
    </row>
    <row r="69" spans="1:8">
      <c r="A69" s="33">
        <v>40392</v>
      </c>
      <c r="B69" s="28">
        <v>88.451520000000002</v>
      </c>
      <c r="C69" s="28">
        <v>2114.0300299999999</v>
      </c>
      <c r="D69" s="28">
        <v>10014.719730000001</v>
      </c>
      <c r="F69" s="40">
        <f t="shared" si="3"/>
        <v>-4.5297970928770415E-2</v>
      </c>
      <c r="G69" s="40">
        <f t="shared" si="4"/>
        <v>-6.2389640803425017E-2</v>
      </c>
      <c r="H69" s="40">
        <f t="shared" si="5"/>
        <v>-4.3113249403426979E-2</v>
      </c>
    </row>
    <row r="70" spans="1:8">
      <c r="A70" s="33">
        <v>40422</v>
      </c>
      <c r="B70" s="28">
        <v>96.336330000000004</v>
      </c>
      <c r="C70" s="28">
        <v>2368.62012</v>
      </c>
      <c r="D70" s="28">
        <v>10788.049800000001</v>
      </c>
      <c r="F70" s="40">
        <f t="shared" si="3"/>
        <v>8.9142730390614044E-2</v>
      </c>
      <c r="G70" s="40">
        <f t="shared" si="4"/>
        <v>0.12042879542255136</v>
      </c>
      <c r="H70" s="40">
        <f t="shared" si="5"/>
        <v>7.7219342213184383E-2</v>
      </c>
    </row>
    <row r="71" spans="1:8">
      <c r="A71" s="33">
        <v>40452</v>
      </c>
      <c r="B71" s="28">
        <v>99.985860000000002</v>
      </c>
      <c r="C71" s="28">
        <v>2507.4099099999999</v>
      </c>
      <c r="D71" s="28">
        <v>11118.490229999999</v>
      </c>
      <c r="F71" s="40">
        <f t="shared" si="3"/>
        <v>3.78832160203737E-2</v>
      </c>
      <c r="G71" s="40">
        <f t="shared" si="4"/>
        <v>5.8595208589210079E-2</v>
      </c>
      <c r="H71" s="40">
        <f t="shared" si="5"/>
        <v>3.0630228458900843E-2</v>
      </c>
    </row>
    <row r="72" spans="1:8">
      <c r="A72" s="33">
        <v>40483</v>
      </c>
      <c r="B72" s="28">
        <v>99.985860000000002</v>
      </c>
      <c r="C72" s="28">
        <v>2498.2299800000001</v>
      </c>
      <c r="D72" s="28">
        <v>11006.01953</v>
      </c>
      <c r="F72" s="40">
        <f t="shared" si="3"/>
        <v>0</v>
      </c>
      <c r="G72" s="40">
        <f t="shared" si="4"/>
        <v>-3.6611205704295546E-3</v>
      </c>
      <c r="H72" s="40">
        <f t="shared" si="5"/>
        <v>-1.011564499076778E-2</v>
      </c>
    </row>
    <row r="73" spans="1:8">
      <c r="A73" s="33">
        <v>40513</v>
      </c>
      <c r="B73" s="28">
        <v>106.65553</v>
      </c>
      <c r="C73" s="28">
        <v>2652.87012</v>
      </c>
      <c r="D73" s="28">
        <v>11577.509770000001</v>
      </c>
      <c r="F73" s="40">
        <f t="shared" si="3"/>
        <v>6.6706132247099648E-2</v>
      </c>
      <c r="G73" s="40">
        <f t="shared" si="4"/>
        <v>6.1899881611379826E-2</v>
      </c>
      <c r="H73" s="40">
        <f t="shared" si="5"/>
        <v>5.192524313101976E-2</v>
      </c>
    </row>
    <row r="74" spans="1:8">
      <c r="A74" s="33">
        <v>40546</v>
      </c>
      <c r="B74" s="28">
        <v>109.16951</v>
      </c>
      <c r="C74" s="28">
        <v>2700.0800800000002</v>
      </c>
      <c r="D74" s="28">
        <v>11891.929690000001</v>
      </c>
      <c r="F74" s="40">
        <f t="shared" si="3"/>
        <v>2.3571023462168439E-2</v>
      </c>
      <c r="G74" s="40">
        <f t="shared" si="4"/>
        <v>1.7795805246583418E-2</v>
      </c>
      <c r="H74" s="40">
        <f t="shared" si="5"/>
        <v>2.7157819448767384E-2</v>
      </c>
    </row>
    <row r="75" spans="1:8">
      <c r="A75" s="33">
        <v>40575</v>
      </c>
      <c r="B75" s="28">
        <v>112.89904</v>
      </c>
      <c r="C75" s="28">
        <v>2782.2700199999999</v>
      </c>
      <c r="D75" s="28">
        <v>12226.339840000001</v>
      </c>
      <c r="F75" s="40">
        <f t="shared" si="3"/>
        <v>3.4162743791741779E-2</v>
      </c>
      <c r="G75" s="40">
        <f t="shared" si="4"/>
        <v>3.0439815696132966E-2</v>
      </c>
      <c r="H75" s="40">
        <f t="shared" si="5"/>
        <v>2.812076414151754E-2</v>
      </c>
    </row>
    <row r="76" spans="1:8">
      <c r="A76" s="33">
        <v>40603</v>
      </c>
      <c r="B76" s="28">
        <v>112.93236</v>
      </c>
      <c r="C76" s="28">
        <v>2781.0700700000002</v>
      </c>
      <c r="D76" s="28">
        <v>12319.73047</v>
      </c>
      <c r="F76" s="40">
        <f t="shared" si="3"/>
        <v>2.9513094176891741E-4</v>
      </c>
      <c r="G76" s="40">
        <f t="shared" si="4"/>
        <v>-4.3128452356311353E-4</v>
      </c>
      <c r="H76" s="40">
        <f t="shared" si="5"/>
        <v>7.6384781727121265E-3</v>
      </c>
    </row>
    <row r="77" spans="1:8">
      <c r="A77" s="33">
        <v>40634</v>
      </c>
      <c r="B77" s="28">
        <v>116.26151</v>
      </c>
      <c r="C77" s="28">
        <v>2873.5400399999999</v>
      </c>
      <c r="D77" s="28">
        <v>12810.54004</v>
      </c>
      <c r="F77" s="40">
        <f t="shared" ref="F77:F108" si="6">B77/B76-1</f>
        <v>2.9479150174493762E-2</v>
      </c>
      <c r="G77" s="40">
        <f t="shared" ref="G77:G108" si="7">C77/C76-1</f>
        <v>3.3249780721993583E-2</v>
      </c>
      <c r="H77" s="40">
        <f t="shared" ref="H77:H108" si="8">D77/D76-1</f>
        <v>3.9839310705309661E-2</v>
      </c>
    </row>
    <row r="78" spans="1:8">
      <c r="A78" s="33">
        <v>40665</v>
      </c>
      <c r="B78" s="28">
        <v>114.92985</v>
      </c>
      <c r="C78" s="28">
        <v>2835.3000499999998</v>
      </c>
      <c r="D78" s="28">
        <v>12569.79004</v>
      </c>
      <c r="F78" s="40">
        <f t="shared" si="6"/>
        <v>-1.145400571521904E-2</v>
      </c>
      <c r="G78" s="40">
        <f t="shared" si="7"/>
        <v>-1.3307623860358664E-2</v>
      </c>
      <c r="H78" s="40">
        <f t="shared" si="8"/>
        <v>-1.8793118732565173E-2</v>
      </c>
    </row>
    <row r="79" spans="1:8">
      <c r="A79" s="33">
        <v>40695</v>
      </c>
      <c r="B79" s="28">
        <v>113.00646</v>
      </c>
      <c r="C79" s="28">
        <v>2773.5200199999999</v>
      </c>
      <c r="D79" s="28">
        <v>12414.339840000001</v>
      </c>
      <c r="F79" s="40">
        <f t="shared" si="6"/>
        <v>-1.6735338991567428E-2</v>
      </c>
      <c r="G79" s="40">
        <f t="shared" si="7"/>
        <v>-2.1789591546051645E-2</v>
      </c>
      <c r="H79" s="40">
        <f t="shared" si="8"/>
        <v>-1.2366968700775471E-2</v>
      </c>
    </row>
    <row r="80" spans="1:8">
      <c r="A80" s="33">
        <v>40725</v>
      </c>
      <c r="B80" s="28">
        <v>110.69338999999999</v>
      </c>
      <c r="C80" s="28">
        <v>2756.37988</v>
      </c>
      <c r="D80" s="28">
        <v>12143.240229999999</v>
      </c>
      <c r="F80" s="40">
        <f t="shared" si="6"/>
        <v>-2.0468475872972292E-2</v>
      </c>
      <c r="G80" s="40">
        <f t="shared" si="7"/>
        <v>-6.1799229413891377E-3</v>
      </c>
      <c r="H80" s="40">
        <f t="shared" si="8"/>
        <v>-2.1837617907518259E-2</v>
      </c>
    </row>
    <row r="81" spans="1:8">
      <c r="A81" s="33">
        <v>40756</v>
      </c>
      <c r="B81" s="28">
        <v>104.66451000000001</v>
      </c>
      <c r="C81" s="28">
        <v>2579.4599600000001</v>
      </c>
      <c r="D81" s="28">
        <v>11613.530269999999</v>
      </c>
      <c r="F81" s="40">
        <f t="shared" si="6"/>
        <v>-5.4464679417623674E-2</v>
      </c>
      <c r="G81" s="40">
        <f t="shared" si="7"/>
        <v>-6.4185608552620788E-2</v>
      </c>
      <c r="H81" s="40">
        <f t="shared" si="8"/>
        <v>-4.3621796980623517E-2</v>
      </c>
    </row>
    <row r="82" spans="1:8">
      <c r="A82" s="33">
        <v>40787</v>
      </c>
      <c r="B82" s="28">
        <v>97.276939999999996</v>
      </c>
      <c r="C82" s="28">
        <v>2415.3998999999999</v>
      </c>
      <c r="D82" s="28">
        <v>10913.37988</v>
      </c>
      <c r="F82" s="40">
        <f t="shared" si="6"/>
        <v>-7.0583333357219225E-2</v>
      </c>
      <c r="G82" s="40">
        <f t="shared" si="7"/>
        <v>-6.3602483676467036E-2</v>
      </c>
      <c r="H82" s="40">
        <f t="shared" si="8"/>
        <v>-6.0287472777216022E-2</v>
      </c>
    </row>
    <row r="83" spans="1:8">
      <c r="A83" s="33">
        <v>40819</v>
      </c>
      <c r="B83" s="28">
        <v>107.89355</v>
      </c>
      <c r="C83" s="28">
        <v>2684.4099099999999</v>
      </c>
      <c r="D83" s="28">
        <v>11955.009770000001</v>
      </c>
      <c r="F83" s="40">
        <f t="shared" si="6"/>
        <v>0.10913799303308691</v>
      </c>
      <c r="G83" s="40">
        <f t="shared" si="7"/>
        <v>0.11137286624877318</v>
      </c>
      <c r="H83" s="40">
        <f t="shared" si="8"/>
        <v>9.5445215089497992E-2</v>
      </c>
    </row>
    <row r="84" spans="1:8">
      <c r="A84" s="33">
        <v>40848</v>
      </c>
      <c r="B84" s="28">
        <v>107.64144</v>
      </c>
      <c r="C84" s="28">
        <v>2620.3400900000001</v>
      </c>
      <c r="D84" s="28">
        <v>12045.679690000001</v>
      </c>
      <c r="F84" s="40">
        <f t="shared" si="6"/>
        <v>-2.3366549714973761E-3</v>
      </c>
      <c r="G84" s="40">
        <f t="shared" si="7"/>
        <v>-2.3867375754100029E-2</v>
      </c>
      <c r="H84" s="40">
        <f t="shared" si="8"/>
        <v>7.584261472335152E-3</v>
      </c>
    </row>
    <row r="85" spans="1:8">
      <c r="A85" s="33">
        <v>40878</v>
      </c>
      <c r="B85" s="28">
        <v>108.74202</v>
      </c>
      <c r="C85" s="28">
        <v>2605.1498999999999</v>
      </c>
      <c r="D85" s="28">
        <v>12217.559569999999</v>
      </c>
      <c r="F85" s="40">
        <f t="shared" si="6"/>
        <v>1.0224500898538658E-2</v>
      </c>
      <c r="G85" s="40">
        <f t="shared" si="7"/>
        <v>-5.7970299572832618E-3</v>
      </c>
      <c r="H85" s="40">
        <f t="shared" si="8"/>
        <v>1.4269006351105951E-2</v>
      </c>
    </row>
    <row r="86" spans="1:8">
      <c r="A86" s="33">
        <v>40911</v>
      </c>
      <c r="B86" s="28">
        <v>113.59690999999999</v>
      </c>
      <c r="C86" s="28">
        <v>2813.8400900000001</v>
      </c>
      <c r="D86" s="28">
        <v>12632.910159999999</v>
      </c>
      <c r="F86" s="40">
        <f t="shared" si="6"/>
        <v>4.4645942755155765E-2</v>
      </c>
      <c r="G86" s="40">
        <f t="shared" si="7"/>
        <v>8.0106787713060346E-2</v>
      </c>
      <c r="H86" s="40">
        <f t="shared" si="8"/>
        <v>3.3996199291705276E-2</v>
      </c>
    </row>
    <row r="87" spans="1:8">
      <c r="A87" s="33">
        <v>40940</v>
      </c>
      <c r="B87" s="28">
        <v>118.48936</v>
      </c>
      <c r="C87" s="28">
        <v>2966.8898899999999</v>
      </c>
      <c r="D87" s="28">
        <v>12952.070309999999</v>
      </c>
      <c r="F87" s="40">
        <f t="shared" si="6"/>
        <v>4.306851304318049E-2</v>
      </c>
      <c r="G87" s="40">
        <f t="shared" si="7"/>
        <v>5.4391790259836537E-2</v>
      </c>
      <c r="H87" s="40">
        <f t="shared" si="8"/>
        <v>2.5264182675071023E-2</v>
      </c>
    </row>
    <row r="88" spans="1:8">
      <c r="A88" s="33">
        <v>40969</v>
      </c>
      <c r="B88" s="28">
        <v>122.37909999999999</v>
      </c>
      <c r="C88" s="28">
        <v>3091.5700700000002</v>
      </c>
      <c r="D88" s="28">
        <v>13212.04004</v>
      </c>
      <c r="F88" s="40">
        <f t="shared" si="6"/>
        <v>3.2827757699087856E-2</v>
      </c>
      <c r="G88" s="40">
        <f t="shared" si="7"/>
        <v>4.2023864930154309E-2</v>
      </c>
      <c r="H88" s="40">
        <f t="shared" si="8"/>
        <v>2.0071673777070531E-2</v>
      </c>
    </row>
    <row r="89" spans="1:8">
      <c r="A89" s="33">
        <v>41001</v>
      </c>
      <c r="B89" s="28">
        <v>121.59644</v>
      </c>
      <c r="C89" s="28">
        <v>3046.3601100000001</v>
      </c>
      <c r="D89" s="28">
        <v>13213.62988</v>
      </c>
      <c r="F89" s="40">
        <f t="shared" si="6"/>
        <v>-6.3953730661525654E-3</v>
      </c>
      <c r="G89" s="40">
        <f t="shared" si="7"/>
        <v>-1.4623624558507964E-2</v>
      </c>
      <c r="H89" s="40">
        <f t="shared" si="8"/>
        <v>1.2033266590072422E-4</v>
      </c>
    </row>
    <row r="90" spans="1:8">
      <c r="A90" s="33">
        <v>41030</v>
      </c>
      <c r="B90" s="28">
        <v>114.27897</v>
      </c>
      <c r="C90" s="28">
        <v>2827.3400900000001</v>
      </c>
      <c r="D90" s="28">
        <v>12393.450199999999</v>
      </c>
      <c r="F90" s="40">
        <f t="shared" si="6"/>
        <v>-6.0178324299625885E-2</v>
      </c>
      <c r="G90" s="40">
        <f t="shared" si="7"/>
        <v>-7.189564335517773E-2</v>
      </c>
      <c r="H90" s="40">
        <f t="shared" si="8"/>
        <v>-6.207073207350966E-2</v>
      </c>
    </row>
    <row r="91" spans="1:8">
      <c r="A91" s="33">
        <v>41061</v>
      </c>
      <c r="B91" s="28">
        <v>118.97882</v>
      </c>
      <c r="C91" s="28">
        <v>2935.0500499999998</v>
      </c>
      <c r="D91" s="28">
        <v>12880.089840000001</v>
      </c>
      <c r="F91" s="40">
        <f t="shared" si="6"/>
        <v>4.1126114454829166E-2</v>
      </c>
      <c r="G91" s="40">
        <f t="shared" si="7"/>
        <v>3.8095862744265574E-2</v>
      </c>
      <c r="H91" s="40">
        <f t="shared" si="8"/>
        <v>3.9265872872108032E-2</v>
      </c>
    </row>
    <row r="92" spans="1:8">
      <c r="A92" s="33">
        <v>41092</v>
      </c>
      <c r="B92" s="28">
        <v>120.6088</v>
      </c>
      <c r="C92" s="28">
        <v>2939.5200199999999</v>
      </c>
      <c r="D92" s="28">
        <v>13008.679690000001</v>
      </c>
      <c r="F92" s="40">
        <f t="shared" si="6"/>
        <v>1.3699749249488358E-2</v>
      </c>
      <c r="G92" s="40">
        <f t="shared" si="7"/>
        <v>1.522962104172576E-3</v>
      </c>
      <c r="H92" s="40">
        <f t="shared" si="8"/>
        <v>9.9836143689506773E-3</v>
      </c>
    </row>
    <row r="93" spans="1:8">
      <c r="A93" s="33">
        <v>41122</v>
      </c>
      <c r="B93" s="28">
        <v>123.30962</v>
      </c>
      <c r="C93" s="28">
        <v>3066.9599600000001</v>
      </c>
      <c r="D93" s="28">
        <v>13090.839840000001</v>
      </c>
      <c r="F93" s="40">
        <f t="shared" si="6"/>
        <v>2.2393225038305653E-2</v>
      </c>
      <c r="G93" s="40">
        <f t="shared" si="7"/>
        <v>4.3353996275895534E-2</v>
      </c>
      <c r="H93" s="40">
        <f t="shared" si="8"/>
        <v>6.3157946815430854E-3</v>
      </c>
    </row>
    <row r="94" spans="1:8">
      <c r="A94" s="33">
        <v>41156</v>
      </c>
      <c r="B94" s="28">
        <v>126.48666</v>
      </c>
      <c r="C94" s="28">
        <v>3116.2299800000001</v>
      </c>
      <c r="D94" s="28">
        <v>13437.12988</v>
      </c>
      <c r="F94" s="40">
        <f t="shared" si="6"/>
        <v>2.5764737576841279E-2</v>
      </c>
      <c r="G94" s="40">
        <f t="shared" si="7"/>
        <v>1.6064774448506292E-2</v>
      </c>
      <c r="H94" s="40">
        <f t="shared" si="8"/>
        <v>2.6452851324472393E-2</v>
      </c>
    </row>
    <row r="95" spans="1:8">
      <c r="A95" s="33">
        <v>41183</v>
      </c>
      <c r="B95" s="28">
        <v>124.13461</v>
      </c>
      <c r="C95" s="28">
        <v>2977.2299800000001</v>
      </c>
      <c r="D95" s="28">
        <v>13096.45996</v>
      </c>
      <c r="F95" s="40">
        <f t="shared" si="6"/>
        <v>-1.8595241585160127E-2</v>
      </c>
      <c r="G95" s="40">
        <f t="shared" si="7"/>
        <v>-4.4605180263364241E-2</v>
      </c>
      <c r="H95" s="40">
        <f t="shared" si="8"/>
        <v>-2.5352878407989277E-2</v>
      </c>
    </row>
    <row r="96" spans="1:8">
      <c r="A96" s="33">
        <v>41214</v>
      </c>
      <c r="B96" s="28">
        <v>124.82975</v>
      </c>
      <c r="C96" s="28">
        <v>3010.23999</v>
      </c>
      <c r="D96" s="28">
        <v>13025.58008</v>
      </c>
      <c r="F96" s="40">
        <f t="shared" si="6"/>
        <v>5.5998887014669929E-3</v>
      </c>
      <c r="G96" s="40">
        <f t="shared" si="7"/>
        <v>1.1087490795722799E-2</v>
      </c>
      <c r="H96" s="40">
        <f t="shared" si="8"/>
        <v>-5.4121403964495496E-3</v>
      </c>
    </row>
    <row r="97" spans="1:8">
      <c r="A97" s="33">
        <v>41246</v>
      </c>
      <c r="B97" s="28">
        <v>125.94801</v>
      </c>
      <c r="C97" s="28">
        <v>3019.51001</v>
      </c>
      <c r="D97" s="28">
        <v>13104.139649999999</v>
      </c>
      <c r="F97" s="40">
        <f t="shared" si="6"/>
        <v>8.958281178965688E-3</v>
      </c>
      <c r="G97" s="40">
        <f t="shared" si="7"/>
        <v>3.0794953328621144E-3</v>
      </c>
      <c r="H97" s="40">
        <f t="shared" si="8"/>
        <v>6.031176309807762E-3</v>
      </c>
    </row>
    <row r="98" spans="1:8">
      <c r="A98" s="33">
        <v>41276</v>
      </c>
      <c r="B98" s="28">
        <v>132.46736000000001</v>
      </c>
      <c r="C98" s="28">
        <v>3142.12988</v>
      </c>
      <c r="D98" s="28">
        <v>13860.58008</v>
      </c>
      <c r="F98" s="40">
        <f t="shared" si="6"/>
        <v>5.1762231098371636E-2</v>
      </c>
      <c r="G98" s="40">
        <f t="shared" si="7"/>
        <v>4.0609194734876786E-2</v>
      </c>
      <c r="H98" s="40">
        <f t="shared" si="8"/>
        <v>5.7725302858780303E-2</v>
      </c>
    </row>
    <row r="99" spans="1:8">
      <c r="A99" s="33">
        <v>41306</v>
      </c>
      <c r="B99" s="28">
        <v>134.24100999999999</v>
      </c>
      <c r="C99" s="28">
        <v>3160.1899400000002</v>
      </c>
      <c r="D99" s="28">
        <v>14054.490229999999</v>
      </c>
      <c r="F99" s="40">
        <f t="shared" si="6"/>
        <v>1.3389336059841161E-2</v>
      </c>
      <c r="G99" s="40">
        <f t="shared" si="7"/>
        <v>5.7477127584555365E-3</v>
      </c>
      <c r="H99" s="40">
        <f t="shared" si="8"/>
        <v>1.3990045790349015E-2</v>
      </c>
    </row>
    <row r="100" spans="1:8">
      <c r="A100" s="33">
        <v>41334</v>
      </c>
      <c r="B100" s="28">
        <v>139.25467</v>
      </c>
      <c r="C100" s="28">
        <v>3267.5200199999999</v>
      </c>
      <c r="D100" s="28">
        <v>14578.54004</v>
      </c>
      <c r="F100" s="40">
        <f t="shared" si="6"/>
        <v>3.7348199331933118E-2</v>
      </c>
      <c r="G100" s="40">
        <f t="shared" si="7"/>
        <v>3.3963173745183095E-2</v>
      </c>
      <c r="H100" s="40">
        <f t="shared" si="8"/>
        <v>3.7287002333346031E-2</v>
      </c>
    </row>
    <row r="101" spans="1:8">
      <c r="A101" s="33">
        <v>41365</v>
      </c>
      <c r="B101" s="28">
        <v>141.91245000000001</v>
      </c>
      <c r="C101" s="28">
        <v>3328.7900399999999</v>
      </c>
      <c r="D101" s="28">
        <v>14839.799800000001</v>
      </c>
      <c r="F101" s="40">
        <f t="shared" si="6"/>
        <v>1.9085751307299059E-2</v>
      </c>
      <c r="G101" s="40">
        <f t="shared" si="7"/>
        <v>1.8751230176089262E-2</v>
      </c>
      <c r="H101" s="40">
        <f t="shared" si="8"/>
        <v>1.792084524809523E-2</v>
      </c>
    </row>
    <row r="102" spans="1:8">
      <c r="A102" s="33">
        <v>41395</v>
      </c>
      <c r="B102" s="28">
        <v>145.21544</v>
      </c>
      <c r="C102" s="28">
        <v>3455.9099099999999</v>
      </c>
      <c r="D102" s="28">
        <v>15115.570309999999</v>
      </c>
      <c r="F102" s="40">
        <f t="shared" si="6"/>
        <v>2.3274843045835603E-2</v>
      </c>
      <c r="G102" s="40">
        <f t="shared" si="7"/>
        <v>3.8188010800464856E-2</v>
      </c>
      <c r="H102" s="40">
        <f t="shared" si="8"/>
        <v>1.8583169161082491E-2</v>
      </c>
    </row>
    <row r="103" spans="1:8">
      <c r="A103" s="33">
        <v>41428</v>
      </c>
      <c r="B103" s="28">
        <v>143.256</v>
      </c>
      <c r="C103" s="28">
        <v>3403.25</v>
      </c>
      <c r="D103" s="28">
        <v>14909.599609999999</v>
      </c>
      <c r="F103" s="40">
        <f t="shared" si="6"/>
        <v>-1.3493331012184417E-2</v>
      </c>
      <c r="G103" s="40">
        <f t="shared" si="7"/>
        <v>-1.5237639687198823E-2</v>
      </c>
      <c r="H103" s="40">
        <f t="shared" si="8"/>
        <v>-1.3626392903199669E-2</v>
      </c>
    </row>
    <row r="104" spans="1:8">
      <c r="A104" s="33">
        <v>41456</v>
      </c>
      <c r="B104" s="28">
        <v>150.52234000000001</v>
      </c>
      <c r="C104" s="28">
        <v>3626.37012</v>
      </c>
      <c r="D104" s="28">
        <v>15499.54004</v>
      </c>
      <c r="F104" s="40">
        <f t="shared" si="6"/>
        <v>5.0722762048361014E-2</v>
      </c>
      <c r="G104" s="40">
        <f t="shared" si="7"/>
        <v>6.5560896202159658E-2</v>
      </c>
      <c r="H104" s="40">
        <f t="shared" si="8"/>
        <v>3.9567825121495703E-2</v>
      </c>
    </row>
    <row r="105" spans="1:8">
      <c r="A105" s="33">
        <v>41487</v>
      </c>
      <c r="B105" s="28">
        <v>146.13930999999999</v>
      </c>
      <c r="C105" s="28">
        <v>3589.87012</v>
      </c>
      <c r="D105" s="28">
        <v>14810.309569999999</v>
      </c>
      <c r="F105" s="40">
        <f t="shared" si="6"/>
        <v>-2.9118800571397041E-2</v>
      </c>
      <c r="G105" s="40">
        <f t="shared" si="7"/>
        <v>-1.0065161247247434E-2</v>
      </c>
      <c r="H105" s="40">
        <f t="shared" si="8"/>
        <v>-4.4467801510321481E-2</v>
      </c>
    </row>
    <row r="106" spans="1:8">
      <c r="A106" s="33">
        <v>41520</v>
      </c>
      <c r="B106" s="28">
        <v>150.69609</v>
      </c>
      <c r="C106" s="28">
        <v>3771.4799800000001</v>
      </c>
      <c r="D106" s="28">
        <v>15129.66992</v>
      </c>
      <c r="F106" s="40">
        <f t="shared" si="6"/>
        <v>3.1181069624593105E-2</v>
      </c>
      <c r="G106" s="40">
        <f t="shared" si="7"/>
        <v>5.0589534977382389E-2</v>
      </c>
      <c r="H106" s="40">
        <f t="shared" si="8"/>
        <v>2.1563381135996096E-2</v>
      </c>
    </row>
    <row r="107" spans="1:8">
      <c r="A107" s="33">
        <v>41548</v>
      </c>
      <c r="B107" s="28">
        <v>157.60776999999999</v>
      </c>
      <c r="C107" s="28">
        <v>3919.7099600000001</v>
      </c>
      <c r="D107" s="28">
        <v>15545.75</v>
      </c>
      <c r="F107" s="40">
        <f t="shared" si="6"/>
        <v>4.5865025429657758E-2</v>
      </c>
      <c r="G107" s="40">
        <f t="shared" si="7"/>
        <v>3.9302868048102457E-2</v>
      </c>
      <c r="H107" s="40">
        <f t="shared" si="8"/>
        <v>2.7500935724313447E-2</v>
      </c>
    </row>
    <row r="108" spans="1:8">
      <c r="A108" s="33">
        <v>41579</v>
      </c>
      <c r="B108" s="28">
        <v>162.38079999999999</v>
      </c>
      <c r="C108" s="28">
        <v>4059.8898899999999</v>
      </c>
      <c r="D108" s="28">
        <v>16086.410159999999</v>
      </c>
      <c r="F108" s="40">
        <f t="shared" si="6"/>
        <v>3.02842302762103E-2</v>
      </c>
      <c r="G108" s="40">
        <f t="shared" si="7"/>
        <v>3.5762832309153669E-2</v>
      </c>
      <c r="H108" s="40">
        <f t="shared" si="8"/>
        <v>3.4778647540324448E-2</v>
      </c>
    </row>
    <row r="109" spans="1:8">
      <c r="A109" s="33">
        <v>41610</v>
      </c>
      <c r="B109" s="28">
        <v>166.46735000000001</v>
      </c>
      <c r="C109" s="28">
        <v>4176.5898399999996</v>
      </c>
      <c r="D109" s="28">
        <v>16576.660159999999</v>
      </c>
      <c r="F109" s="40">
        <f t="shared" ref="F109:F123" si="9">B109/B108-1</f>
        <v>2.5166460566766524E-2</v>
      </c>
      <c r="G109" s="40">
        <f t="shared" ref="G109:G123" si="10">C109/C108-1</f>
        <v>2.8744609622897821E-2</v>
      </c>
      <c r="H109" s="40">
        <f t="shared" ref="H109:H123" si="11">D109/D108-1</f>
        <v>3.0476035058402351E-2</v>
      </c>
    </row>
    <row r="110" spans="1:8">
      <c r="A110" s="33">
        <v>41641</v>
      </c>
      <c r="B110" s="28">
        <v>160.69238000000001</v>
      </c>
      <c r="C110" s="28">
        <v>4103.8798800000004</v>
      </c>
      <c r="D110" s="28">
        <v>15698.849609999999</v>
      </c>
      <c r="F110" s="40">
        <f t="shared" si="9"/>
        <v>-3.4691307334441257E-2</v>
      </c>
      <c r="G110" s="40">
        <f t="shared" si="10"/>
        <v>-1.7408929960907815E-2</v>
      </c>
      <c r="H110" s="40">
        <f t="shared" si="11"/>
        <v>-5.2954608559701577E-2</v>
      </c>
    </row>
    <row r="111" spans="1:8">
      <c r="A111" s="33">
        <v>41673</v>
      </c>
      <c r="B111" s="28">
        <v>168.02100999999999</v>
      </c>
      <c r="C111" s="28">
        <v>4308.1201199999996</v>
      </c>
      <c r="D111" s="28">
        <v>16321.70996</v>
      </c>
      <c r="F111" s="40">
        <f t="shared" si="9"/>
        <v>4.5606580722744816E-2</v>
      </c>
      <c r="G111" s="40">
        <f t="shared" si="10"/>
        <v>4.9767596998964603E-2</v>
      </c>
      <c r="H111" s="40">
        <f t="shared" si="11"/>
        <v>3.9675540913726826E-2</v>
      </c>
    </row>
    <row r="112" spans="1:8">
      <c r="A112" s="33">
        <v>41701</v>
      </c>
      <c r="B112" s="28">
        <v>169.40305000000001</v>
      </c>
      <c r="C112" s="28">
        <v>4198.9902300000003</v>
      </c>
      <c r="D112" s="28">
        <v>16457.660159999999</v>
      </c>
      <c r="F112" s="40">
        <f t="shared" si="9"/>
        <v>8.2253999068331307E-3</v>
      </c>
      <c r="G112" s="40">
        <f t="shared" si="10"/>
        <v>-2.5331208731477872E-2</v>
      </c>
      <c r="H112" s="40">
        <f t="shared" si="11"/>
        <v>8.329409132570964E-3</v>
      </c>
    </row>
    <row r="113" spans="1:8">
      <c r="A113" s="33">
        <v>41730</v>
      </c>
      <c r="B113" s="28">
        <v>170.62968000000001</v>
      </c>
      <c r="C113" s="28">
        <v>4114.5600599999998</v>
      </c>
      <c r="D113" s="28">
        <v>16580.839840000001</v>
      </c>
      <c r="F113" s="40">
        <f t="shared" si="9"/>
        <v>7.2408967843258232E-3</v>
      </c>
      <c r="G113" s="40">
        <f t="shared" si="10"/>
        <v>-2.0107255643698085E-2</v>
      </c>
      <c r="H113" s="40">
        <f t="shared" si="11"/>
        <v>7.4846411216697994E-3</v>
      </c>
    </row>
    <row r="114" spans="1:8">
      <c r="A114" s="33">
        <v>41760</v>
      </c>
      <c r="B114" s="28">
        <v>174.61377999999999</v>
      </c>
      <c r="C114" s="28">
        <v>4242.6201199999996</v>
      </c>
      <c r="D114" s="28">
        <v>16717.16992</v>
      </c>
      <c r="F114" s="40">
        <f t="shared" si="9"/>
        <v>2.3349396189455307E-2</v>
      </c>
      <c r="G114" s="40">
        <f t="shared" si="10"/>
        <v>3.1123633664980499E-2</v>
      </c>
      <c r="H114" s="40">
        <f t="shared" si="11"/>
        <v>8.2221456401210258E-3</v>
      </c>
    </row>
    <row r="115" spans="1:8">
      <c r="A115" s="33">
        <v>41792</v>
      </c>
      <c r="B115" s="28">
        <v>178.19807</v>
      </c>
      <c r="C115" s="28">
        <v>4408.1801800000003</v>
      </c>
      <c r="D115" s="28">
        <v>16826.599610000001</v>
      </c>
      <c r="F115" s="40">
        <f t="shared" si="9"/>
        <v>2.0526959556113056E-2</v>
      </c>
      <c r="G115" s="40">
        <f t="shared" si="10"/>
        <v>3.9023069545995659E-2</v>
      </c>
      <c r="H115" s="40">
        <f t="shared" si="11"/>
        <v>6.545945906135886E-3</v>
      </c>
    </row>
    <row r="116" spans="1:8">
      <c r="A116" s="33">
        <v>41821</v>
      </c>
      <c r="B116" s="28">
        <v>175.72461000000001</v>
      </c>
      <c r="C116" s="28">
        <v>4369.7700199999999</v>
      </c>
      <c r="D116" s="28">
        <v>16563.300780000001</v>
      </c>
      <c r="F116" s="40">
        <f t="shared" si="9"/>
        <v>-1.3880397245604192E-2</v>
      </c>
      <c r="G116" s="40">
        <f t="shared" si="10"/>
        <v>-8.7133824915478497E-3</v>
      </c>
      <c r="H116" s="40">
        <f t="shared" si="11"/>
        <v>-1.5647774125648217E-2</v>
      </c>
    </row>
    <row r="117" spans="1:8">
      <c r="A117" s="33">
        <v>41852</v>
      </c>
      <c r="B117" s="28">
        <v>182.73111</v>
      </c>
      <c r="C117" s="28">
        <v>4580.2700199999999</v>
      </c>
      <c r="D117" s="28">
        <v>17098.449219999999</v>
      </c>
      <c r="F117" s="40">
        <f t="shared" si="9"/>
        <v>3.987204751798834E-2</v>
      </c>
      <c r="G117" s="40">
        <f t="shared" si="10"/>
        <v>4.8171871525632293E-2</v>
      </c>
      <c r="H117" s="40">
        <f t="shared" si="11"/>
        <v>3.2309287086435212E-2</v>
      </c>
    </row>
    <row r="118" spans="1:8">
      <c r="A118" s="33">
        <v>41884</v>
      </c>
      <c r="B118" s="28">
        <v>180.13965999999999</v>
      </c>
      <c r="C118" s="28">
        <v>4493.3901400000004</v>
      </c>
      <c r="D118" s="28">
        <v>17042.900389999999</v>
      </c>
      <c r="F118" s="40">
        <f t="shared" si="9"/>
        <v>-1.418176685951289E-2</v>
      </c>
      <c r="G118" s="40">
        <f t="shared" si="10"/>
        <v>-1.8968287812865525E-2</v>
      </c>
      <c r="H118" s="40">
        <f t="shared" si="11"/>
        <v>-3.2487642174604536E-3</v>
      </c>
    </row>
    <row r="119" spans="1:8">
      <c r="A119" s="33">
        <v>41913</v>
      </c>
      <c r="B119" s="28">
        <v>184.50480999999999</v>
      </c>
      <c r="C119" s="28">
        <v>4630.7402300000003</v>
      </c>
      <c r="D119" s="28">
        <v>17390.519530000001</v>
      </c>
      <c r="F119" s="40">
        <f t="shared" si="9"/>
        <v>2.42320319689735E-2</v>
      </c>
      <c r="G119" s="40">
        <f t="shared" si="10"/>
        <v>3.0567141005031884E-2</v>
      </c>
      <c r="H119" s="40">
        <f t="shared" si="11"/>
        <v>2.0396712533975014E-2</v>
      </c>
    </row>
    <row r="120" spans="1:8">
      <c r="A120" s="33">
        <v>41946</v>
      </c>
      <c r="B120" s="28">
        <v>189.45398</v>
      </c>
      <c r="C120" s="28">
        <v>4791.6298800000004</v>
      </c>
      <c r="D120" s="28">
        <v>17828.240229999999</v>
      </c>
      <c r="F120" s="40">
        <f t="shared" si="9"/>
        <v>2.682407033182499E-2</v>
      </c>
      <c r="G120" s="40">
        <f t="shared" si="10"/>
        <v>3.4743829713808072E-2</v>
      </c>
      <c r="H120" s="40">
        <f t="shared" si="11"/>
        <v>2.5170076100653249E-2</v>
      </c>
    </row>
    <row r="121" spans="1:8">
      <c r="A121" s="33">
        <v>41974</v>
      </c>
      <c r="B121" s="28">
        <v>188.97353000000001</v>
      </c>
      <c r="C121" s="28">
        <v>4736.0497999999998</v>
      </c>
      <c r="D121" s="28">
        <v>17823.070309999999</v>
      </c>
      <c r="F121" s="40">
        <f t="shared" si="9"/>
        <v>-2.5359720603388425E-3</v>
      </c>
      <c r="G121" s="40">
        <f t="shared" si="10"/>
        <v>-1.1599410094671248E-2</v>
      </c>
      <c r="H121" s="40">
        <f t="shared" si="11"/>
        <v>-2.8998487418296914E-4</v>
      </c>
    </row>
    <row r="122" spans="1:8">
      <c r="A122" s="33">
        <v>42006</v>
      </c>
      <c r="B122" s="28">
        <v>183.28112999999999</v>
      </c>
      <c r="C122" s="28">
        <v>4635.2402300000003</v>
      </c>
      <c r="D122" s="28">
        <v>17164.949219999999</v>
      </c>
      <c r="F122" s="40">
        <f t="shared" si="9"/>
        <v>-3.0122737295535607E-2</v>
      </c>
      <c r="G122" s="40">
        <f t="shared" si="10"/>
        <v>-2.1285580654155978E-2</v>
      </c>
      <c r="H122" s="40">
        <f t="shared" si="11"/>
        <v>-3.6925236704629327E-2</v>
      </c>
    </row>
    <row r="123" spans="1:8">
      <c r="A123" s="33">
        <v>42037</v>
      </c>
      <c r="B123" s="28">
        <v>185.65959000000001</v>
      </c>
      <c r="C123" s="28">
        <v>4676.6899400000002</v>
      </c>
      <c r="D123" s="28">
        <v>17361.039059999999</v>
      </c>
      <c r="F123" s="40">
        <f t="shared" si="9"/>
        <v>1.2977113355859382E-2</v>
      </c>
      <c r="G123" s="40">
        <f t="shared" si="10"/>
        <v>8.9423002785768979E-3</v>
      </c>
      <c r="H123" s="40">
        <f t="shared" si="11"/>
        <v>1.1423852030481019E-2</v>
      </c>
    </row>
  </sheetData>
  <mergeCells count="3">
    <mergeCell ref="B10:D10"/>
    <mergeCell ref="F10:H10"/>
    <mergeCell ref="A1:I1"/>
  </mergeCells>
  <printOptions headings="1" gridLines="1"/>
  <pageMargins left="0.7" right="0.7" top="0.75" bottom="0.75" header="0.3" footer="0.3"/>
  <pageSetup orientation="portrait" verticalDpi="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XFD125"/>
  <sheetViews>
    <sheetView workbookViewId="0">
      <selection activeCell="D18" sqref="D18"/>
    </sheetView>
  </sheetViews>
  <sheetFormatPr defaultColWidth="9.140625" defaultRowHeight="15"/>
  <cols>
    <col min="1" max="1" width="9.85546875" style="7" bestFit="1" customWidth="1"/>
    <col min="2" max="2" width="10" style="7" bestFit="1" customWidth="1"/>
    <col min="3" max="3" width="11" style="7" bestFit="1" customWidth="1"/>
    <col min="4" max="4" width="12" style="7" bestFit="1" customWidth="1"/>
    <col min="5" max="5" width="10.85546875" style="7" bestFit="1" customWidth="1"/>
    <col min="6" max="7" width="11.5703125" style="7" customWidth="1"/>
    <col min="8" max="8" width="8.7109375" style="7" bestFit="1" customWidth="1"/>
    <col min="9" max="9" width="48.42578125" style="7" bestFit="1" customWidth="1"/>
    <col min="10" max="16384" width="9.140625" style="7"/>
  </cols>
  <sheetData>
    <row r="1" spans="1:9" ht="18.75">
      <c r="A1" s="67" t="s">
        <v>32</v>
      </c>
      <c r="B1" s="67"/>
      <c r="C1" s="67"/>
      <c r="D1" s="67"/>
      <c r="E1" s="67"/>
      <c r="F1" s="67"/>
      <c r="G1" s="67"/>
      <c r="H1" s="67"/>
      <c r="I1" s="67"/>
    </row>
    <row r="2" spans="1:9">
      <c r="E2" s="17"/>
      <c r="F2" s="38"/>
      <c r="G2" s="17"/>
    </row>
    <row r="3" spans="1:9">
      <c r="E3" s="17" t="s">
        <v>22</v>
      </c>
      <c r="F3" s="38">
        <f>(1+0.3%)^(1/12)-1</f>
        <v>2.4965690741618474E-4</v>
      </c>
      <c r="G3" s="17" t="e">
        <f ca="1">"&lt;-- "&amp;_xlfn.FORMULATEXT(F3)</f>
        <v>#NAME?</v>
      </c>
    </row>
    <row r="4" spans="1:9">
      <c r="F4" s="17"/>
      <c r="G4" s="17"/>
      <c r="H4" s="17"/>
    </row>
    <row r="5" spans="1:9">
      <c r="E5" s="17"/>
      <c r="F5" s="16" t="s">
        <v>1</v>
      </c>
      <c r="G5" s="16" t="s">
        <v>2</v>
      </c>
      <c r="H5" s="16" t="s">
        <v>23</v>
      </c>
    </row>
    <row r="6" spans="1:9">
      <c r="E6" s="17" t="s">
        <v>4</v>
      </c>
      <c r="F6" s="38">
        <f>INTERCEPT(F15:F125,$F$15:$F$125)-$F$3*(1-F7)</f>
        <v>0</v>
      </c>
      <c r="G6" s="58">
        <f>INTERCEPT(G15:G125,$F$15:$F$125)-$F$3*(1-G7)</f>
        <v>3.2638343489727799E-4</v>
      </c>
      <c r="H6" s="59">
        <f>INTERCEPT(H15:H125,$F$15:$F$125)-$F$3*(1-H7)</f>
        <v>-1.204249553359291E-3</v>
      </c>
      <c r="I6" s="7" t="e">
        <f ca="1">getformula(H6)</f>
        <v>#NAME?</v>
      </c>
    </row>
    <row r="7" spans="1:9">
      <c r="E7" s="17" t="s">
        <v>5</v>
      </c>
      <c r="F7" s="19">
        <f>SLOPE(F15:F125,$F15:$F$125)</f>
        <v>1</v>
      </c>
      <c r="G7" s="21">
        <f>SLOPE(G15:G125,$F15:$F$125)</f>
        <v>1.1048559894445289</v>
      </c>
      <c r="H7" s="21">
        <f>SLOPE(H15:H125,$F15:$F$125)</f>
        <v>0.90262022948182574</v>
      </c>
      <c r="I7" s="7" t="e">
        <f ca="1">getformula(H7)</f>
        <v>#NAME?</v>
      </c>
    </row>
    <row r="8" spans="1:9">
      <c r="E8" s="17" t="s">
        <v>19</v>
      </c>
      <c r="F8" s="19">
        <f>SLOPE(F15:F125,$F$15:$F$125)</f>
        <v>1</v>
      </c>
      <c r="G8" s="21">
        <f>RSQ(G15:G125,$F$15:$F$125)</f>
        <v>0.89168279658879412</v>
      </c>
      <c r="H8" s="21">
        <f>RSQ(H15:H125,$F$15:$F$125)</f>
        <v>0.94806134137140041</v>
      </c>
      <c r="I8" s="7" t="e">
        <f ca="1">getformula(H8)</f>
        <v>#NAME?</v>
      </c>
    </row>
    <row r="9" spans="1:9">
      <c r="E9" s="17" t="s">
        <v>15</v>
      </c>
      <c r="F9" s="19">
        <f>(AVERAGE(F15:F125)-$F$3)/_xlfn.STDEV.S(F15:F125)</f>
        <v>0.1540315333216207</v>
      </c>
      <c r="G9" s="20">
        <f>(AVERAGE(G15:G125)-$F$3)/_xlfn.STDEV.S(G15:G125)</f>
        <v>0.15184995052154102</v>
      </c>
      <c r="H9" s="19">
        <f>(AVERAGE(H15:H125)-$F$3)/_xlfn.STDEV.S(H15:H125)</f>
        <v>0.12017554979240332</v>
      </c>
      <c r="I9" s="7" t="e">
        <f ca="1">getformula(H9)</f>
        <v>#NAME?</v>
      </c>
    </row>
    <row r="10" spans="1:9">
      <c r="E10" s="17" t="s">
        <v>20</v>
      </c>
      <c r="F10" s="40">
        <f>(AVERAGE(F15:F125)-$F$3)/F7</f>
        <v>6.7140691407746415E-3</v>
      </c>
      <c r="G10" s="56">
        <f>(AVERAGE(G15:G125)-$F$3)/G7</f>
        <v>7.0094772645622212E-3</v>
      </c>
      <c r="H10" s="57">
        <f>(AVERAGE(H15:H125)-$F$3)/H7</f>
        <v>5.3798983411121699E-3</v>
      </c>
      <c r="I10" s="7" t="e">
        <f ca="1">getformula(H10)</f>
        <v>#NAME?</v>
      </c>
    </row>
    <row r="12" spans="1:9">
      <c r="B12" s="68" t="s">
        <v>33</v>
      </c>
      <c r="C12" s="68"/>
      <c r="D12" s="68"/>
      <c r="F12" s="68" t="s">
        <v>3</v>
      </c>
      <c r="G12" s="68"/>
      <c r="H12" s="68"/>
    </row>
    <row r="13" spans="1:9">
      <c r="A13" s="31" t="s">
        <v>0</v>
      </c>
      <c r="B13" s="16" t="s">
        <v>1</v>
      </c>
      <c r="C13" s="16" t="s">
        <v>2</v>
      </c>
      <c r="D13" s="16" t="s">
        <v>23</v>
      </c>
      <c r="F13" s="16" t="s">
        <v>1</v>
      </c>
      <c r="G13" s="16" t="s">
        <v>2</v>
      </c>
      <c r="H13" s="16" t="s">
        <v>23</v>
      </c>
      <c r="I13" s="39"/>
    </row>
    <row r="14" spans="1:9">
      <c r="A14" s="10">
        <v>38657</v>
      </c>
      <c r="B14" s="28">
        <v>95.555490000000006</v>
      </c>
      <c r="C14" s="28">
        <v>2232.8200700000002</v>
      </c>
      <c r="D14" s="28">
        <v>10805.87012</v>
      </c>
      <c r="I14" s="9"/>
    </row>
    <row r="15" spans="1:9">
      <c r="A15" s="10">
        <v>38687</v>
      </c>
      <c r="B15" s="28">
        <v>95.577179999999998</v>
      </c>
      <c r="C15" s="28">
        <v>2205.3200700000002</v>
      </c>
      <c r="D15" s="28">
        <v>10717.5</v>
      </c>
      <c r="F15" s="9">
        <f t="shared" ref="F15:F46" si="0">B15/B14-1</f>
        <v>2.2698852781766199E-4</v>
      </c>
      <c r="G15" s="9">
        <f t="shared" ref="G15:G46" si="1">C15/C14-1</f>
        <v>-1.2316263352111445E-2</v>
      </c>
      <c r="H15" s="9">
        <f t="shared" ref="H15:H46" si="2">D15/D14-1</f>
        <v>-8.1779735475850934E-3</v>
      </c>
      <c r="I15" s="7" t="e">
        <f t="shared" ref="I15:I16" ca="1" si="3">getformula(H15)</f>
        <v>#NAME?</v>
      </c>
    </row>
    <row r="16" spans="1:9">
      <c r="A16" s="10">
        <v>38720</v>
      </c>
      <c r="B16" s="28">
        <v>98.105500000000006</v>
      </c>
      <c r="C16" s="28">
        <v>2305.8200700000002</v>
      </c>
      <c r="D16" s="28">
        <v>10864.860350000001</v>
      </c>
      <c r="F16" s="9">
        <f t="shared" si="0"/>
        <v>2.645317637536504E-2</v>
      </c>
      <c r="G16" s="9">
        <f t="shared" si="1"/>
        <v>4.5571616277903848E-2</v>
      </c>
      <c r="H16" s="9">
        <f t="shared" si="2"/>
        <v>1.3749507814322381E-2</v>
      </c>
      <c r="I16" s="7" t="e">
        <f t="shared" ca="1" si="3"/>
        <v>#NAME?</v>
      </c>
    </row>
    <row r="17" spans="1:10 16384:16384">
      <c r="A17" s="10">
        <v>38749</v>
      </c>
      <c r="B17" s="28">
        <v>98.355009999999993</v>
      </c>
      <c r="C17" s="28">
        <v>2281.3898899999999</v>
      </c>
      <c r="D17" s="28">
        <v>10993.410159999999</v>
      </c>
      <c r="F17" s="9">
        <f t="shared" si="0"/>
        <v>2.5432824867106518E-3</v>
      </c>
      <c r="G17" s="9">
        <f t="shared" si="1"/>
        <v>-1.0595007094374109E-2</v>
      </c>
      <c r="H17" s="9">
        <f t="shared" si="2"/>
        <v>1.1831703846980179E-2</v>
      </c>
      <c r="I17" s="43"/>
    </row>
    <row r="18" spans="1:10 16384:16384">
      <c r="A18" s="10">
        <v>38777</v>
      </c>
      <c r="B18" s="28">
        <v>99.574389999999994</v>
      </c>
      <c r="C18" s="28">
        <v>2339.7900399999999</v>
      </c>
      <c r="D18" s="28">
        <v>11109.320309999999</v>
      </c>
      <c r="F18" s="9">
        <f t="shared" si="0"/>
        <v>1.2397741609705415E-2</v>
      </c>
      <c r="G18" s="9">
        <f t="shared" si="1"/>
        <v>2.5598496011569383E-2</v>
      </c>
      <c r="H18" s="9">
        <f t="shared" si="2"/>
        <v>1.0543602786853512E-2</v>
      </c>
      <c r="I18" s="39"/>
    </row>
    <row r="19" spans="1:10 16384:16384">
      <c r="A19" s="10">
        <v>38810</v>
      </c>
      <c r="B19" s="28">
        <v>100.90217</v>
      </c>
      <c r="C19" s="28">
        <v>2322.5700700000002</v>
      </c>
      <c r="D19" s="28">
        <v>11367.139649999999</v>
      </c>
      <c r="F19" s="9">
        <f t="shared" si="0"/>
        <v>1.3334553191839849E-2</v>
      </c>
      <c r="G19" s="9">
        <f t="shared" si="1"/>
        <v>-7.3596218915435996E-3</v>
      </c>
      <c r="H19" s="9">
        <f t="shared" si="2"/>
        <v>2.320748099844816E-2</v>
      </c>
      <c r="I19" s="39"/>
    </row>
    <row r="20" spans="1:10 16384:16384">
      <c r="A20" s="10">
        <v>38838</v>
      </c>
      <c r="B20" s="28">
        <v>97.979399999999998</v>
      </c>
      <c r="C20" s="28">
        <v>2178.87988</v>
      </c>
      <c r="D20" s="28">
        <v>11168.309569999999</v>
      </c>
      <c r="F20" s="9">
        <f t="shared" si="0"/>
        <v>-2.8966374063114753E-2</v>
      </c>
      <c r="G20" s="9">
        <f t="shared" si="1"/>
        <v>-6.186689127531908E-2</v>
      </c>
      <c r="H20" s="9">
        <f t="shared" si="2"/>
        <v>-1.7491654551811564E-2</v>
      </c>
      <c r="I20" s="39"/>
    </row>
    <row r="21" spans="1:10 16384:16384">
      <c r="A21" s="10">
        <v>38869</v>
      </c>
      <c r="B21" s="28">
        <v>98.104309999999998</v>
      </c>
      <c r="C21" s="28">
        <v>2172.0900900000001</v>
      </c>
      <c r="D21" s="28">
        <v>11150.219730000001</v>
      </c>
      <c r="F21" s="9">
        <f t="shared" si="0"/>
        <v>1.274859817471885E-3</v>
      </c>
      <c r="G21" s="9">
        <f t="shared" si="1"/>
        <v>-3.1161837154601857E-3</v>
      </c>
      <c r="H21" s="9">
        <f t="shared" si="2"/>
        <v>-1.6197473652226346E-3</v>
      </c>
    </row>
    <row r="22" spans="1:10 16384:16384">
      <c r="A22" s="10">
        <v>38901</v>
      </c>
      <c r="B22" s="28">
        <v>98.699690000000004</v>
      </c>
      <c r="C22" s="28">
        <v>2091.4699700000001</v>
      </c>
      <c r="D22" s="28">
        <v>11185.679690000001</v>
      </c>
      <c r="F22" s="9">
        <f t="shared" si="0"/>
        <v>6.0688465165292804E-3</v>
      </c>
      <c r="G22" s="9">
        <f t="shared" si="1"/>
        <v>-3.7116379459196436E-2</v>
      </c>
      <c r="H22" s="9">
        <f t="shared" si="2"/>
        <v>3.1802027994654036E-3</v>
      </c>
    </row>
    <row r="23" spans="1:10 16384:16384">
      <c r="A23" s="10">
        <v>38930</v>
      </c>
      <c r="B23" s="28">
        <v>101.03091999999999</v>
      </c>
      <c r="C23" s="28">
        <v>2183.75</v>
      </c>
      <c r="D23" s="28">
        <v>11381.150390000001</v>
      </c>
      <c r="F23" s="9">
        <f t="shared" si="0"/>
        <v>2.3619425755035284E-2</v>
      </c>
      <c r="G23" s="9">
        <f t="shared" si="1"/>
        <v>4.4122091793648899E-2</v>
      </c>
      <c r="H23" s="9">
        <f t="shared" si="2"/>
        <v>1.7475084699122068E-2</v>
      </c>
      <c r="I23" s="39"/>
      <c r="XFD23" s="7" t="e">
        <f ca="1">getformula(XFC23)</f>
        <v>#NAME?</v>
      </c>
    </row>
    <row r="24" spans="1:10 16384:16384">
      <c r="A24" s="10">
        <v>38961</v>
      </c>
      <c r="B24" s="28">
        <v>103.61968</v>
      </c>
      <c r="C24" s="28">
        <v>2258.4299299999998</v>
      </c>
      <c r="D24" s="28">
        <v>11679.070309999999</v>
      </c>
      <c r="F24" s="9">
        <f t="shared" si="0"/>
        <v>2.5623442803450747E-2</v>
      </c>
      <c r="G24" s="9">
        <f t="shared" si="1"/>
        <v>3.4198021751574048E-2</v>
      </c>
      <c r="H24" s="9">
        <f t="shared" si="2"/>
        <v>2.6176608672332957E-2</v>
      </c>
      <c r="I24" s="42"/>
      <c r="J24" s="41"/>
    </row>
    <row r="25" spans="1:10 16384:16384">
      <c r="A25" s="10">
        <v>38992</v>
      </c>
      <c r="B25" s="28">
        <v>106.98833</v>
      </c>
      <c r="C25" s="28">
        <v>2366.7099600000001</v>
      </c>
      <c r="D25" s="28">
        <v>12080.73047</v>
      </c>
      <c r="F25" s="9">
        <f t="shared" si="0"/>
        <v>3.2509751043431123E-2</v>
      </c>
      <c r="G25" s="9">
        <f t="shared" si="1"/>
        <v>4.7944825988026185E-2</v>
      </c>
      <c r="H25" s="9">
        <f t="shared" si="2"/>
        <v>3.4391449776279392E-2</v>
      </c>
    </row>
    <row r="26" spans="1:10 16384:16384">
      <c r="A26" s="10">
        <v>39022</v>
      </c>
      <c r="B26" s="28">
        <v>109.00109</v>
      </c>
      <c r="C26" s="28">
        <v>2431.7700199999999</v>
      </c>
      <c r="D26" s="28">
        <v>12221.929690000001</v>
      </c>
      <c r="F26" s="9">
        <f t="shared" si="0"/>
        <v>1.8812892957577709E-2</v>
      </c>
      <c r="G26" s="9">
        <f t="shared" si="1"/>
        <v>2.74896633299333E-2</v>
      </c>
      <c r="H26" s="9">
        <f t="shared" si="2"/>
        <v>1.1687970388101876E-2</v>
      </c>
    </row>
    <row r="27" spans="1:10 16384:16384">
      <c r="A27" s="10">
        <v>39052</v>
      </c>
      <c r="B27" s="28">
        <v>110.52849000000001</v>
      </c>
      <c r="C27" s="28">
        <v>2415.2900399999999</v>
      </c>
      <c r="D27" s="28">
        <v>12463.150390000001</v>
      </c>
      <c r="F27" s="9">
        <f t="shared" si="0"/>
        <v>1.4012703909658253E-2</v>
      </c>
      <c r="G27" s="9">
        <f t="shared" si="1"/>
        <v>-6.7769484221209542E-3</v>
      </c>
      <c r="H27" s="9">
        <f t="shared" si="2"/>
        <v>1.9736711478332891E-2</v>
      </c>
    </row>
    <row r="28" spans="1:10 16384:16384">
      <c r="A28" s="10">
        <v>39085</v>
      </c>
      <c r="B28" s="28">
        <v>112.17892000000001</v>
      </c>
      <c r="C28" s="28">
        <v>2463.9299299999998</v>
      </c>
      <c r="D28" s="28">
        <v>12621.690430000001</v>
      </c>
      <c r="F28" s="9">
        <f t="shared" si="0"/>
        <v>1.4932168167682391E-2</v>
      </c>
      <c r="G28" s="9">
        <f t="shared" si="1"/>
        <v>2.0138322600792069E-2</v>
      </c>
      <c r="H28" s="9">
        <f t="shared" si="2"/>
        <v>1.2720703436845948E-2</v>
      </c>
    </row>
    <row r="29" spans="1:10 16384:16384">
      <c r="A29" s="10">
        <v>39114</v>
      </c>
      <c r="B29" s="28">
        <v>109.96988</v>
      </c>
      <c r="C29" s="28">
        <v>2416.1498999999999</v>
      </c>
      <c r="D29" s="28">
        <v>12268.62988</v>
      </c>
      <c r="F29" s="9">
        <f t="shared" si="0"/>
        <v>-1.9692113277610446E-2</v>
      </c>
      <c r="G29" s="9">
        <f t="shared" si="1"/>
        <v>-1.9391797395796884E-2</v>
      </c>
      <c r="H29" s="9">
        <f t="shared" si="2"/>
        <v>-2.7972524913210117E-2</v>
      </c>
    </row>
    <row r="30" spans="1:10 16384:16384">
      <c r="A30" s="10">
        <v>39142</v>
      </c>
      <c r="B30" s="28">
        <v>111.19279</v>
      </c>
      <c r="C30" s="28">
        <v>2421.6398899999999</v>
      </c>
      <c r="D30" s="28">
        <v>12354.349609999999</v>
      </c>
      <c r="F30" s="9">
        <f t="shared" si="0"/>
        <v>1.1120408606429377E-2</v>
      </c>
      <c r="G30" s="9">
        <f t="shared" si="1"/>
        <v>2.272205875968325E-3</v>
      </c>
      <c r="H30" s="9">
        <f t="shared" si="2"/>
        <v>6.9869032514981999E-3</v>
      </c>
    </row>
    <row r="31" spans="1:10 16384:16384">
      <c r="A31" s="10">
        <v>39174</v>
      </c>
      <c r="B31" s="28">
        <v>116.10523000000001</v>
      </c>
      <c r="C31" s="28">
        <v>2525.0900900000001</v>
      </c>
      <c r="D31" s="28">
        <v>13062.910159999999</v>
      </c>
      <c r="F31" s="9">
        <f t="shared" si="0"/>
        <v>4.4179483220090132E-2</v>
      </c>
      <c r="G31" s="9">
        <f t="shared" si="1"/>
        <v>4.2719068358260337E-2</v>
      </c>
      <c r="H31" s="9">
        <f t="shared" si="2"/>
        <v>5.7353124394866395E-2</v>
      </c>
    </row>
    <row r="32" spans="1:10 16384:16384">
      <c r="A32" s="10">
        <v>39203</v>
      </c>
      <c r="B32" s="28">
        <v>120.14227</v>
      </c>
      <c r="C32" s="28">
        <v>2604.5200199999999</v>
      </c>
      <c r="D32" s="28">
        <v>13627.639649999999</v>
      </c>
      <c r="F32" s="9">
        <f t="shared" si="0"/>
        <v>3.4770526702371463E-2</v>
      </c>
      <c r="G32" s="9">
        <f t="shared" si="1"/>
        <v>3.145627568480136E-2</v>
      </c>
      <c r="H32" s="9">
        <f t="shared" si="2"/>
        <v>4.3231522155703139E-2</v>
      </c>
    </row>
    <row r="33" spans="1:8">
      <c r="A33" s="10">
        <v>39234</v>
      </c>
      <c r="B33" s="28">
        <v>118.13057999999999</v>
      </c>
      <c r="C33" s="28">
        <v>2603.2299800000001</v>
      </c>
      <c r="D33" s="28">
        <v>13408.62012</v>
      </c>
      <c r="F33" s="9">
        <f t="shared" si="0"/>
        <v>-1.6744231651358077E-2</v>
      </c>
      <c r="G33" s="9">
        <f t="shared" si="1"/>
        <v>-4.9530815278575613E-4</v>
      </c>
      <c r="H33" s="9">
        <f t="shared" si="2"/>
        <v>-1.6071714223820033E-2</v>
      </c>
    </row>
    <row r="34" spans="1:8">
      <c r="A34" s="10">
        <v>39265</v>
      </c>
      <c r="B34" s="28">
        <v>114.4782</v>
      </c>
      <c r="C34" s="28">
        <v>2546.2700199999999</v>
      </c>
      <c r="D34" s="28">
        <v>13211.990229999999</v>
      </c>
      <c r="F34" s="9">
        <f t="shared" si="0"/>
        <v>-3.0918158532701634E-2</v>
      </c>
      <c r="G34" s="9">
        <f t="shared" si="1"/>
        <v>-2.1880494784406346E-2</v>
      </c>
      <c r="H34" s="9">
        <f t="shared" si="2"/>
        <v>-1.4664438863974616E-2</v>
      </c>
    </row>
    <row r="35" spans="1:8">
      <c r="A35" s="10">
        <v>39295</v>
      </c>
      <c r="B35" s="28">
        <v>116.19347</v>
      </c>
      <c r="C35" s="28">
        <v>2596.3601100000001</v>
      </c>
      <c r="D35" s="28">
        <v>13357.740229999999</v>
      </c>
      <c r="F35" s="9">
        <f t="shared" si="0"/>
        <v>1.4983376747712773E-2</v>
      </c>
      <c r="G35" s="9">
        <f t="shared" si="1"/>
        <v>1.9671947439415804E-2</v>
      </c>
      <c r="H35" s="9">
        <f t="shared" si="2"/>
        <v>1.1031646062608313E-2</v>
      </c>
    </row>
    <row r="36" spans="1:8">
      <c r="A36" s="10">
        <v>39329</v>
      </c>
      <c r="B36" s="28">
        <v>120.52287</v>
      </c>
      <c r="C36" s="28">
        <v>2701.5</v>
      </c>
      <c r="D36" s="28">
        <v>13895.62988</v>
      </c>
      <c r="F36" s="9">
        <f t="shared" si="0"/>
        <v>3.7260269445434258E-2</v>
      </c>
      <c r="G36" s="9">
        <f t="shared" si="1"/>
        <v>4.0495110672456036E-2</v>
      </c>
      <c r="H36" s="9">
        <f t="shared" si="2"/>
        <v>4.0268012458571478E-2</v>
      </c>
    </row>
    <row r="37" spans="1:8">
      <c r="A37" s="10">
        <v>39356</v>
      </c>
      <c r="B37" s="28">
        <v>122.42574</v>
      </c>
      <c r="C37" s="28">
        <v>2859.12012</v>
      </c>
      <c r="D37" s="28">
        <v>13930.009770000001</v>
      </c>
      <c r="F37" s="9">
        <f t="shared" si="0"/>
        <v>1.5788455751178265E-2</v>
      </c>
      <c r="G37" s="9">
        <f t="shared" si="1"/>
        <v>5.8345408106607488E-2</v>
      </c>
      <c r="H37" s="9">
        <f t="shared" si="2"/>
        <v>2.4741512473271943E-3</v>
      </c>
    </row>
    <row r="38" spans="1:8">
      <c r="A38" s="10">
        <v>39387</v>
      </c>
      <c r="B38" s="28">
        <v>117.30003000000001</v>
      </c>
      <c r="C38" s="28">
        <v>2660.9599600000001</v>
      </c>
      <c r="D38" s="28">
        <v>13371.719730000001</v>
      </c>
      <c r="F38" s="9">
        <f t="shared" si="0"/>
        <v>-4.1867911110849754E-2</v>
      </c>
      <c r="G38" s="9">
        <f t="shared" si="1"/>
        <v>-6.9308091889472623E-2</v>
      </c>
      <c r="H38" s="9">
        <f t="shared" si="2"/>
        <v>-4.0078223146859937E-2</v>
      </c>
    </row>
    <row r="39" spans="1:8">
      <c r="A39" s="10">
        <v>39419</v>
      </c>
      <c r="B39" s="28">
        <v>116.4897</v>
      </c>
      <c r="C39" s="28">
        <v>2652.2800299999999</v>
      </c>
      <c r="D39" s="28">
        <v>13264.820309999999</v>
      </c>
      <c r="F39" s="9">
        <f t="shared" si="0"/>
        <v>-6.908182376423988E-3</v>
      </c>
      <c r="G39" s="9">
        <f t="shared" si="1"/>
        <v>-3.2619543813053875E-3</v>
      </c>
      <c r="H39" s="9">
        <f t="shared" si="2"/>
        <v>-7.9944406672066703E-3</v>
      </c>
    </row>
    <row r="40" spans="1:8">
      <c r="A40" s="10">
        <v>39449</v>
      </c>
      <c r="B40" s="28">
        <v>109.48222</v>
      </c>
      <c r="C40" s="28">
        <v>2389.8601100000001</v>
      </c>
      <c r="D40" s="28">
        <v>12650.360350000001</v>
      </c>
      <c r="F40" s="9">
        <f t="shared" si="0"/>
        <v>-6.0155361375297534E-2</v>
      </c>
      <c r="G40" s="9">
        <f t="shared" si="1"/>
        <v>-9.894125696825451E-2</v>
      </c>
      <c r="H40" s="9">
        <f t="shared" si="2"/>
        <v>-4.6322524213673111E-2</v>
      </c>
    </row>
    <row r="41" spans="1:8">
      <c r="A41" s="10">
        <v>39479</v>
      </c>
      <c r="B41" s="28">
        <v>105.92245</v>
      </c>
      <c r="C41" s="28">
        <v>2271.4799800000001</v>
      </c>
      <c r="D41" s="28">
        <v>12266.389649999999</v>
      </c>
      <c r="F41" s="9">
        <f t="shared" si="0"/>
        <v>-3.2514594607233938E-2</v>
      </c>
      <c r="G41" s="9">
        <f t="shared" si="1"/>
        <v>-4.9534334459434115E-2</v>
      </c>
      <c r="H41" s="9">
        <f t="shared" si="2"/>
        <v>-3.0352550391973709E-2</v>
      </c>
    </row>
    <row r="42" spans="1:8">
      <c r="A42" s="10">
        <v>39510</v>
      </c>
      <c r="B42" s="28">
        <v>105.45001000000001</v>
      </c>
      <c r="C42" s="28">
        <v>2279.1001000000001</v>
      </c>
      <c r="D42" s="28">
        <v>12262.889649999999</v>
      </c>
      <c r="F42" s="9">
        <f t="shared" si="0"/>
        <v>-4.4602442636098028E-3</v>
      </c>
      <c r="G42" s="9">
        <f t="shared" si="1"/>
        <v>3.3546938855257835E-3</v>
      </c>
      <c r="H42" s="9">
        <f t="shared" si="2"/>
        <v>-2.8533253058693475E-4</v>
      </c>
    </row>
    <row r="43" spans="1:8">
      <c r="A43" s="10">
        <v>39539</v>
      </c>
      <c r="B43" s="28">
        <v>110.57744</v>
      </c>
      <c r="C43" s="28">
        <v>2412.8000499999998</v>
      </c>
      <c r="D43" s="28">
        <v>12820.12988</v>
      </c>
      <c r="F43" s="9">
        <f t="shared" si="0"/>
        <v>4.8624272297366211E-2</v>
      </c>
      <c r="G43" s="9">
        <f t="shared" si="1"/>
        <v>5.8663483012439732E-2</v>
      </c>
      <c r="H43" s="9">
        <f t="shared" si="2"/>
        <v>4.5441184411212587E-2</v>
      </c>
    </row>
    <row r="44" spans="1:8">
      <c r="A44" s="10">
        <v>39569</v>
      </c>
      <c r="B44" s="28">
        <v>111.99787000000001</v>
      </c>
      <c r="C44" s="28">
        <v>2522.6599099999999</v>
      </c>
      <c r="D44" s="28">
        <v>12638.320309999999</v>
      </c>
      <c r="F44" s="9">
        <f t="shared" si="0"/>
        <v>1.2845567775850109E-2</v>
      </c>
      <c r="G44" s="9">
        <f t="shared" si="1"/>
        <v>4.5532102836287613E-2</v>
      </c>
      <c r="H44" s="9">
        <f t="shared" si="2"/>
        <v>-1.4181570054421444E-2</v>
      </c>
    </row>
    <row r="45" spans="1:8">
      <c r="A45" s="10">
        <v>39601</v>
      </c>
      <c r="B45" s="28">
        <v>102.53288999999999</v>
      </c>
      <c r="C45" s="28">
        <v>2292.9799800000001</v>
      </c>
      <c r="D45" s="28">
        <v>11350.009770000001</v>
      </c>
      <c r="F45" s="9">
        <f t="shared" si="0"/>
        <v>-8.4510357205900499E-2</v>
      </c>
      <c r="G45" s="9">
        <f t="shared" si="1"/>
        <v>-9.104672773746969E-2</v>
      </c>
      <c r="H45" s="9">
        <f t="shared" si="2"/>
        <v>-0.10193684828359906</v>
      </c>
    </row>
    <row r="46" spans="1:8">
      <c r="A46" s="10">
        <v>39630</v>
      </c>
      <c r="B46" s="28">
        <v>101.68011</v>
      </c>
      <c r="C46" s="28">
        <v>2325.5500499999998</v>
      </c>
      <c r="D46" s="28">
        <v>11378.01953</v>
      </c>
      <c r="F46" s="9">
        <f t="shared" si="0"/>
        <v>-8.3171360916481918E-3</v>
      </c>
      <c r="G46" s="9">
        <f t="shared" si="1"/>
        <v>1.4204253976957792E-2</v>
      </c>
      <c r="H46" s="9">
        <f t="shared" si="2"/>
        <v>2.4678181400366039E-3</v>
      </c>
    </row>
    <row r="47" spans="1:8">
      <c r="A47" s="10">
        <v>39661</v>
      </c>
      <c r="B47" s="28">
        <v>103.15072000000001</v>
      </c>
      <c r="C47" s="28">
        <v>2367.5200199999999</v>
      </c>
      <c r="D47" s="28">
        <v>11543.95996</v>
      </c>
      <c r="F47" s="9">
        <f t="shared" ref="F47:F78" si="4">B47/B46-1</f>
        <v>1.4463103944321043E-2</v>
      </c>
      <c r="G47" s="9">
        <f t="shared" ref="G47:G78" si="5">C47/C46-1</f>
        <v>1.8047330350942081E-2</v>
      </c>
      <c r="H47" s="9">
        <f t="shared" ref="H47:H78" si="6">D47/D46-1</f>
        <v>1.4584298221889336E-2</v>
      </c>
    </row>
    <row r="48" spans="1:8">
      <c r="A48" s="10">
        <v>39693</v>
      </c>
      <c r="B48" s="28">
        <v>93.974580000000003</v>
      </c>
      <c r="C48" s="28">
        <v>2091.87988</v>
      </c>
      <c r="D48" s="28">
        <v>10850.660159999999</v>
      </c>
      <c r="F48" s="9">
        <f t="shared" si="4"/>
        <v>-8.89585647099701E-2</v>
      </c>
      <c r="G48" s="9">
        <f t="shared" si="5"/>
        <v>-0.11642568496633032</v>
      </c>
      <c r="H48" s="9">
        <f t="shared" si="6"/>
        <v>-6.0057363539226971E-2</v>
      </c>
    </row>
    <row r="49" spans="1:8">
      <c r="A49" s="10">
        <v>39722</v>
      </c>
      <c r="B49" s="28">
        <v>78.193979999999996</v>
      </c>
      <c r="C49" s="28">
        <v>1720.9499499999999</v>
      </c>
      <c r="D49" s="28">
        <v>9325.0097700000006</v>
      </c>
      <c r="F49" s="9">
        <f t="shared" si="4"/>
        <v>-0.16792413437761577</v>
      </c>
      <c r="G49" s="9">
        <f t="shared" si="5"/>
        <v>-0.17731894338024801</v>
      </c>
      <c r="H49" s="9">
        <f t="shared" si="6"/>
        <v>-0.14060438420366106</v>
      </c>
    </row>
    <row r="50" spans="1:8">
      <c r="A50" s="10">
        <v>39755</v>
      </c>
      <c r="B50" s="28">
        <v>72.583690000000004</v>
      </c>
      <c r="C50" s="28">
        <v>1535.5699500000001</v>
      </c>
      <c r="D50" s="28">
        <v>8829.0400399999999</v>
      </c>
      <c r="F50" s="9">
        <f t="shared" si="4"/>
        <v>-7.1748362214073214E-2</v>
      </c>
      <c r="G50" s="9">
        <f t="shared" si="5"/>
        <v>-0.10771957662103993</v>
      </c>
      <c r="H50" s="9">
        <f t="shared" si="6"/>
        <v>-5.3187046687673378E-2</v>
      </c>
    </row>
    <row r="51" spans="1:8">
      <c r="A51" s="10">
        <v>39783</v>
      </c>
      <c r="B51" s="28">
        <v>73.361660000000001</v>
      </c>
      <c r="C51" s="28">
        <v>1577.0300299999999</v>
      </c>
      <c r="D51" s="28">
        <v>8776.3896499999992</v>
      </c>
      <c r="F51" s="9">
        <f t="shared" si="4"/>
        <v>1.0718248135359376E-2</v>
      </c>
      <c r="G51" s="9">
        <f t="shared" si="5"/>
        <v>2.6999798999713276E-2</v>
      </c>
      <c r="H51" s="9">
        <f t="shared" si="6"/>
        <v>-5.9633198809233567E-3</v>
      </c>
    </row>
    <row r="52" spans="1:8">
      <c r="A52" s="10">
        <v>39815</v>
      </c>
      <c r="B52" s="28">
        <v>67.190060000000003</v>
      </c>
      <c r="C52" s="28">
        <v>1476.42004</v>
      </c>
      <c r="D52" s="28">
        <v>8000.8598599999996</v>
      </c>
      <c r="F52" s="9">
        <f t="shared" si="4"/>
        <v>-8.4125686359877827E-2</v>
      </c>
      <c r="G52" s="9">
        <f t="shared" si="5"/>
        <v>-6.3797130102842714E-2</v>
      </c>
      <c r="H52" s="9">
        <f t="shared" si="6"/>
        <v>-8.8365469279272468E-2</v>
      </c>
    </row>
    <row r="53" spans="1:8">
      <c r="A53" s="10">
        <v>39846</v>
      </c>
      <c r="B53" s="28">
        <v>60.029600000000002</v>
      </c>
      <c r="C53" s="28">
        <v>1377.83997</v>
      </c>
      <c r="D53" s="28">
        <v>7062.9301800000003</v>
      </c>
      <c r="F53" s="9">
        <f t="shared" si="4"/>
        <v>-0.10657022779857617</v>
      </c>
      <c r="G53" s="9">
        <f t="shared" si="5"/>
        <v>-6.6769664004289742E-2</v>
      </c>
      <c r="H53" s="9">
        <f t="shared" si="6"/>
        <v>-0.11722860997592821</v>
      </c>
    </row>
    <row r="54" spans="1:8">
      <c r="A54" s="10">
        <v>39874</v>
      </c>
      <c r="B54" s="28">
        <v>65.29871</v>
      </c>
      <c r="C54" s="28">
        <v>1528.58997</v>
      </c>
      <c r="D54" s="28">
        <v>7608.9199200000003</v>
      </c>
      <c r="F54" s="9">
        <f t="shared" si="4"/>
        <v>8.7775197569199159E-2</v>
      </c>
      <c r="G54" s="9">
        <f t="shared" si="5"/>
        <v>0.10941038384885871</v>
      </c>
      <c r="H54" s="9">
        <f t="shared" si="6"/>
        <v>7.73035731750642E-2</v>
      </c>
    </row>
    <row r="55" spans="1:8">
      <c r="A55" s="10">
        <v>39904</v>
      </c>
      <c r="B55" s="28">
        <v>71.540490000000005</v>
      </c>
      <c r="C55" s="28">
        <v>1717.3000500000001</v>
      </c>
      <c r="D55" s="28">
        <v>8168.1201199999996</v>
      </c>
      <c r="F55" s="9">
        <f t="shared" si="4"/>
        <v>9.5588105798721124E-2</v>
      </c>
      <c r="G55" s="9">
        <f t="shared" si="5"/>
        <v>0.12345369504158143</v>
      </c>
      <c r="H55" s="9">
        <f t="shared" si="6"/>
        <v>7.3492717216032899E-2</v>
      </c>
    </row>
    <row r="56" spans="1:8">
      <c r="A56" s="10">
        <v>39934</v>
      </c>
      <c r="B56" s="28">
        <v>75.559430000000006</v>
      </c>
      <c r="C56" s="28">
        <v>1774.32996</v>
      </c>
      <c r="D56" s="28">
        <v>8500.3300799999997</v>
      </c>
      <c r="F56" s="9">
        <f t="shared" si="4"/>
        <v>5.6177138289100315E-2</v>
      </c>
      <c r="G56" s="9">
        <f t="shared" si="5"/>
        <v>3.3209053944882827E-2</v>
      </c>
      <c r="H56" s="9">
        <f t="shared" si="6"/>
        <v>4.0671532141963729E-2</v>
      </c>
    </row>
    <row r="57" spans="1:8">
      <c r="A57" s="10">
        <v>39965</v>
      </c>
      <c r="B57" s="28">
        <v>75.726519999999994</v>
      </c>
      <c r="C57" s="28">
        <v>1835.0400400000001</v>
      </c>
      <c r="D57" s="28">
        <v>8447</v>
      </c>
      <c r="F57" s="9">
        <f t="shared" si="4"/>
        <v>2.2113718962675222E-3</v>
      </c>
      <c r="G57" s="9">
        <f t="shared" si="5"/>
        <v>3.4215777994302643E-2</v>
      </c>
      <c r="H57" s="9">
        <f t="shared" si="6"/>
        <v>-6.2738834254775222E-3</v>
      </c>
    </row>
    <row r="58" spans="1:8">
      <c r="A58" s="10">
        <v>39995</v>
      </c>
      <c r="B58" s="28">
        <v>81.465000000000003</v>
      </c>
      <c r="C58" s="28">
        <v>1978.5</v>
      </c>
      <c r="D58" s="28">
        <v>9171.6103500000008</v>
      </c>
      <c r="F58" s="9">
        <f t="shared" si="4"/>
        <v>7.5779000540365571E-2</v>
      </c>
      <c r="G58" s="9">
        <f t="shared" si="5"/>
        <v>7.8178108854779937E-2</v>
      </c>
      <c r="H58" s="9">
        <f t="shared" si="6"/>
        <v>8.5783159701669387E-2</v>
      </c>
    </row>
    <row r="59" spans="1:8">
      <c r="A59" s="10">
        <v>40028</v>
      </c>
      <c r="B59" s="28">
        <v>84.396799999999999</v>
      </c>
      <c r="C59" s="28">
        <v>2009.06006</v>
      </c>
      <c r="D59" s="28">
        <v>9496.2802699999993</v>
      </c>
      <c r="F59" s="9">
        <f t="shared" si="4"/>
        <v>3.5988461302399744E-2</v>
      </c>
      <c r="G59" s="9">
        <f t="shared" si="5"/>
        <v>1.5446075309577978E-2</v>
      </c>
      <c r="H59" s="9">
        <f t="shared" si="6"/>
        <v>3.5399445420181586E-2</v>
      </c>
    </row>
    <row r="60" spans="1:8">
      <c r="A60" s="10">
        <v>40057</v>
      </c>
      <c r="B60" s="28">
        <v>87.541370000000001</v>
      </c>
      <c r="C60" s="28">
        <v>2122.4199199999998</v>
      </c>
      <c r="D60" s="28">
        <v>9712.2802699999993</v>
      </c>
      <c r="F60" s="9">
        <f t="shared" si="4"/>
        <v>3.7259351065443314E-2</v>
      </c>
      <c r="G60" s="9">
        <f t="shared" si="5"/>
        <v>5.6424326109991929E-2</v>
      </c>
      <c r="H60" s="9">
        <f t="shared" si="6"/>
        <v>2.2745748214948236E-2</v>
      </c>
    </row>
    <row r="61" spans="1:8">
      <c r="A61" s="10">
        <v>40087</v>
      </c>
      <c r="B61" s="28">
        <v>85.90643</v>
      </c>
      <c r="C61" s="28">
        <v>2045.1099899999999</v>
      </c>
      <c r="D61" s="28">
        <v>9712.7304700000004</v>
      </c>
      <c r="F61" s="9">
        <f t="shared" si="4"/>
        <v>-1.8676198464794402E-2</v>
      </c>
      <c r="G61" s="9">
        <f t="shared" si="5"/>
        <v>-3.6425369584733192E-2</v>
      </c>
      <c r="H61" s="9">
        <f t="shared" si="6"/>
        <v>4.6353687031874813E-5</v>
      </c>
    </row>
    <row r="62" spans="1:8">
      <c r="A62" s="10">
        <v>40119</v>
      </c>
      <c r="B62" s="28">
        <v>91.044820000000001</v>
      </c>
      <c r="C62" s="28">
        <v>2144.6001000000001</v>
      </c>
      <c r="D62" s="28">
        <v>10344.839840000001</v>
      </c>
      <c r="F62" s="9">
        <f t="shared" si="4"/>
        <v>5.981379973536316E-2</v>
      </c>
      <c r="G62" s="9">
        <f t="shared" si="5"/>
        <v>4.8647804023489227E-2</v>
      </c>
      <c r="H62" s="9">
        <f t="shared" si="6"/>
        <v>6.5080501508037791E-2</v>
      </c>
    </row>
    <row r="63" spans="1:8">
      <c r="A63" s="10">
        <v>40148</v>
      </c>
      <c r="B63" s="28">
        <v>92.816829999999996</v>
      </c>
      <c r="C63" s="28">
        <v>2269.1498999999999</v>
      </c>
      <c r="D63" s="28">
        <v>10428.049800000001</v>
      </c>
      <c r="F63" s="9">
        <f t="shared" si="4"/>
        <v>1.9463051275184995E-2</v>
      </c>
      <c r="G63" s="9">
        <f t="shared" si="5"/>
        <v>5.8076002141378202E-2</v>
      </c>
      <c r="H63" s="9">
        <f t="shared" si="6"/>
        <v>8.0436199387308172E-3</v>
      </c>
    </row>
    <row r="64" spans="1:8">
      <c r="A64" s="10">
        <v>40182</v>
      </c>
      <c r="B64" s="28">
        <v>89.471919999999997</v>
      </c>
      <c r="C64" s="28">
        <v>2147.3501000000001</v>
      </c>
      <c r="D64" s="28">
        <v>10067.33008</v>
      </c>
      <c r="F64" s="9">
        <f t="shared" si="4"/>
        <v>-3.6037753066981537E-2</v>
      </c>
      <c r="G64" s="9">
        <f t="shared" si="5"/>
        <v>-5.367640101696225E-2</v>
      </c>
      <c r="H64" s="9">
        <f t="shared" si="6"/>
        <v>-3.4591292419796527E-2</v>
      </c>
    </row>
    <row r="65" spans="1:8">
      <c r="A65" s="10">
        <v>40210</v>
      </c>
      <c r="B65" s="28">
        <v>92.238249999999994</v>
      </c>
      <c r="C65" s="28">
        <v>2238.26001</v>
      </c>
      <c r="D65" s="28">
        <v>10325.259770000001</v>
      </c>
      <c r="F65" s="9">
        <f t="shared" si="4"/>
        <v>3.0918415520757803E-2</v>
      </c>
      <c r="G65" s="9">
        <f t="shared" si="5"/>
        <v>4.2335858507655422E-2</v>
      </c>
      <c r="H65" s="9">
        <f t="shared" si="6"/>
        <v>2.562046619613767E-2</v>
      </c>
    </row>
    <row r="66" spans="1:8">
      <c r="A66" s="10">
        <v>40238</v>
      </c>
      <c r="B66" s="28">
        <v>97.78734</v>
      </c>
      <c r="C66" s="28">
        <v>2397.9599600000001</v>
      </c>
      <c r="D66" s="28">
        <v>10856.62988</v>
      </c>
      <c r="F66" s="9">
        <f t="shared" si="4"/>
        <v>6.0160399834125355E-2</v>
      </c>
      <c r="G66" s="9">
        <f t="shared" si="5"/>
        <v>7.1350043912011829E-2</v>
      </c>
      <c r="H66" s="9">
        <f t="shared" si="6"/>
        <v>5.1463122656138172E-2</v>
      </c>
    </row>
    <row r="67" spans="1:8">
      <c r="A67" s="10">
        <v>40269</v>
      </c>
      <c r="B67" s="28">
        <v>99.330439999999996</v>
      </c>
      <c r="C67" s="28">
        <v>2461.1899400000002</v>
      </c>
      <c r="D67" s="28">
        <v>11008.610350000001</v>
      </c>
      <c r="F67" s="9">
        <f t="shared" si="4"/>
        <v>1.5780161317405561E-2</v>
      </c>
      <c r="G67" s="9">
        <f t="shared" si="5"/>
        <v>2.6368238442146419E-2</v>
      </c>
      <c r="H67" s="9">
        <f t="shared" si="6"/>
        <v>1.3998862600997253E-2</v>
      </c>
    </row>
    <row r="68" spans="1:8">
      <c r="A68" s="10">
        <v>40301</v>
      </c>
      <c r="B68" s="28">
        <v>91.388000000000005</v>
      </c>
      <c r="C68" s="28">
        <v>2257.0400399999999</v>
      </c>
      <c r="D68" s="28">
        <v>10136.62988</v>
      </c>
      <c r="F68" s="9">
        <f t="shared" si="4"/>
        <v>-7.9959778694224992E-2</v>
      </c>
      <c r="G68" s="9">
        <f t="shared" si="5"/>
        <v>-8.2947641172302355E-2</v>
      </c>
      <c r="H68" s="9">
        <f t="shared" si="6"/>
        <v>-7.9208950292259273E-2</v>
      </c>
    </row>
    <row r="69" spans="1:8">
      <c r="A69" s="10">
        <v>40330</v>
      </c>
      <c r="B69" s="28">
        <v>86.590350000000001</v>
      </c>
      <c r="C69" s="28">
        <v>2109.23999</v>
      </c>
      <c r="D69" s="28">
        <v>9774.0195299999996</v>
      </c>
      <c r="F69" s="9">
        <f t="shared" si="4"/>
        <v>-5.2497592681752581E-2</v>
      </c>
      <c r="G69" s="9">
        <f t="shared" si="5"/>
        <v>-6.5484017731470945E-2</v>
      </c>
      <c r="H69" s="9">
        <f t="shared" si="6"/>
        <v>-3.5772278784238387E-2</v>
      </c>
    </row>
    <row r="70" spans="1:8">
      <c r="A70" s="10">
        <v>40360</v>
      </c>
      <c r="B70" s="28">
        <v>92.648300000000006</v>
      </c>
      <c r="C70" s="28">
        <v>2254.6999500000002</v>
      </c>
      <c r="D70" s="28">
        <v>10465.940430000001</v>
      </c>
      <c r="F70" s="9">
        <f t="shared" si="4"/>
        <v>6.9961029144702591E-2</v>
      </c>
      <c r="G70" s="9">
        <f t="shared" si="5"/>
        <v>6.8963209824217442E-2</v>
      </c>
      <c r="H70" s="9">
        <f t="shared" si="6"/>
        <v>7.0791847496953109E-2</v>
      </c>
    </row>
    <row r="71" spans="1:8">
      <c r="A71" s="10">
        <v>40392</v>
      </c>
      <c r="B71" s="28">
        <v>88.451520000000002</v>
      </c>
      <c r="C71" s="28">
        <v>2114.0300299999999</v>
      </c>
      <c r="D71" s="28">
        <v>10014.719730000001</v>
      </c>
      <c r="F71" s="9">
        <f t="shared" si="4"/>
        <v>-4.5297970928770415E-2</v>
      </c>
      <c r="G71" s="9">
        <f t="shared" si="5"/>
        <v>-6.2389640803425017E-2</v>
      </c>
      <c r="H71" s="9">
        <f t="shared" si="6"/>
        <v>-4.3113249403426979E-2</v>
      </c>
    </row>
    <row r="72" spans="1:8">
      <c r="A72" s="10">
        <v>40422</v>
      </c>
      <c r="B72" s="28">
        <v>96.336330000000004</v>
      </c>
      <c r="C72" s="28">
        <v>2368.62012</v>
      </c>
      <c r="D72" s="28">
        <v>10788.049800000001</v>
      </c>
      <c r="F72" s="9">
        <f t="shared" si="4"/>
        <v>8.9142730390614044E-2</v>
      </c>
      <c r="G72" s="9">
        <f t="shared" si="5"/>
        <v>0.12042879542255136</v>
      </c>
      <c r="H72" s="9">
        <f t="shared" si="6"/>
        <v>7.7219342213184383E-2</v>
      </c>
    </row>
    <row r="73" spans="1:8">
      <c r="A73" s="10">
        <v>40452</v>
      </c>
      <c r="B73" s="28">
        <v>99.985860000000002</v>
      </c>
      <c r="C73" s="28">
        <v>2507.4099099999999</v>
      </c>
      <c r="D73" s="28">
        <v>11118.490229999999</v>
      </c>
      <c r="F73" s="9">
        <f t="shared" si="4"/>
        <v>3.78832160203737E-2</v>
      </c>
      <c r="G73" s="9">
        <f t="shared" si="5"/>
        <v>5.8595208589210079E-2</v>
      </c>
      <c r="H73" s="9">
        <f t="shared" si="6"/>
        <v>3.0630228458900843E-2</v>
      </c>
    </row>
    <row r="74" spans="1:8">
      <c r="A74" s="10">
        <v>40483</v>
      </c>
      <c r="B74" s="28">
        <v>99.985860000000002</v>
      </c>
      <c r="C74" s="28">
        <v>2498.2299800000001</v>
      </c>
      <c r="D74" s="28">
        <v>11006.01953</v>
      </c>
      <c r="F74" s="9">
        <f t="shared" si="4"/>
        <v>0</v>
      </c>
      <c r="G74" s="9">
        <f t="shared" si="5"/>
        <v>-3.6611205704295546E-3</v>
      </c>
      <c r="H74" s="9">
        <f t="shared" si="6"/>
        <v>-1.011564499076778E-2</v>
      </c>
    </row>
    <row r="75" spans="1:8">
      <c r="A75" s="10">
        <v>40513</v>
      </c>
      <c r="B75" s="28">
        <v>106.65553</v>
      </c>
      <c r="C75" s="28">
        <v>2652.87012</v>
      </c>
      <c r="D75" s="28">
        <v>11577.509770000001</v>
      </c>
      <c r="F75" s="9">
        <f t="shared" si="4"/>
        <v>6.6706132247099648E-2</v>
      </c>
      <c r="G75" s="9">
        <f t="shared" si="5"/>
        <v>6.1899881611379826E-2</v>
      </c>
      <c r="H75" s="9">
        <f t="shared" si="6"/>
        <v>5.192524313101976E-2</v>
      </c>
    </row>
    <row r="76" spans="1:8">
      <c r="A76" s="10">
        <v>40546</v>
      </c>
      <c r="B76" s="28">
        <v>109.16951</v>
      </c>
      <c r="C76" s="28">
        <v>2700.0800800000002</v>
      </c>
      <c r="D76" s="28">
        <v>11891.929690000001</v>
      </c>
      <c r="F76" s="9">
        <f t="shared" si="4"/>
        <v>2.3571023462168439E-2</v>
      </c>
      <c r="G76" s="9">
        <f t="shared" si="5"/>
        <v>1.7795805246583418E-2</v>
      </c>
      <c r="H76" s="9">
        <f t="shared" si="6"/>
        <v>2.7157819448767384E-2</v>
      </c>
    </row>
    <row r="77" spans="1:8">
      <c r="A77" s="10">
        <v>40575</v>
      </c>
      <c r="B77" s="28">
        <v>112.89904</v>
      </c>
      <c r="C77" s="28">
        <v>2782.2700199999999</v>
      </c>
      <c r="D77" s="28">
        <v>12226.339840000001</v>
      </c>
      <c r="F77" s="9">
        <f t="shared" si="4"/>
        <v>3.4162743791741779E-2</v>
      </c>
      <c r="G77" s="9">
        <f t="shared" si="5"/>
        <v>3.0439815696132966E-2</v>
      </c>
      <c r="H77" s="9">
        <f t="shared" si="6"/>
        <v>2.812076414151754E-2</v>
      </c>
    </row>
    <row r="78" spans="1:8">
      <c r="A78" s="10">
        <v>40603</v>
      </c>
      <c r="B78" s="28">
        <v>112.93236</v>
      </c>
      <c r="C78" s="28">
        <v>2781.0700700000002</v>
      </c>
      <c r="D78" s="28">
        <v>12319.73047</v>
      </c>
      <c r="F78" s="9">
        <f t="shared" si="4"/>
        <v>2.9513094176891741E-4</v>
      </c>
      <c r="G78" s="9">
        <f t="shared" si="5"/>
        <v>-4.3128452356311353E-4</v>
      </c>
      <c r="H78" s="9">
        <f t="shared" si="6"/>
        <v>7.6384781727121265E-3</v>
      </c>
    </row>
    <row r="79" spans="1:8">
      <c r="A79" s="10">
        <v>40634</v>
      </c>
      <c r="B79" s="28">
        <v>116.26151</v>
      </c>
      <c r="C79" s="28">
        <v>2873.5400399999999</v>
      </c>
      <c r="D79" s="28">
        <v>12810.54004</v>
      </c>
      <c r="F79" s="9">
        <f t="shared" ref="F79:F110" si="7">B79/B78-1</f>
        <v>2.9479150174493762E-2</v>
      </c>
      <c r="G79" s="9">
        <f t="shared" ref="G79:G110" si="8">C79/C78-1</f>
        <v>3.3249780721993583E-2</v>
      </c>
      <c r="H79" s="9">
        <f t="shared" ref="H79:H110" si="9">D79/D78-1</f>
        <v>3.9839310705309661E-2</v>
      </c>
    </row>
    <row r="80" spans="1:8">
      <c r="A80" s="10">
        <v>40665</v>
      </c>
      <c r="B80" s="28">
        <v>114.92985</v>
      </c>
      <c r="C80" s="28">
        <v>2835.3000499999998</v>
      </c>
      <c r="D80" s="28">
        <v>12569.79004</v>
      </c>
      <c r="F80" s="9">
        <f t="shared" si="7"/>
        <v>-1.145400571521904E-2</v>
      </c>
      <c r="G80" s="9">
        <f t="shared" si="8"/>
        <v>-1.3307623860358664E-2</v>
      </c>
      <c r="H80" s="9">
        <f t="shared" si="9"/>
        <v>-1.8793118732565173E-2</v>
      </c>
    </row>
    <row r="81" spans="1:8">
      <c r="A81" s="10">
        <v>40695</v>
      </c>
      <c r="B81" s="28">
        <v>113.00646</v>
      </c>
      <c r="C81" s="28">
        <v>2773.5200199999999</v>
      </c>
      <c r="D81" s="28">
        <v>12414.339840000001</v>
      </c>
      <c r="F81" s="9">
        <f t="shared" si="7"/>
        <v>-1.6735338991567428E-2</v>
      </c>
      <c r="G81" s="9">
        <f t="shared" si="8"/>
        <v>-2.1789591546051645E-2</v>
      </c>
      <c r="H81" s="9">
        <f t="shared" si="9"/>
        <v>-1.2366968700775471E-2</v>
      </c>
    </row>
    <row r="82" spans="1:8">
      <c r="A82" s="10">
        <v>40725</v>
      </c>
      <c r="B82" s="28">
        <v>110.69338999999999</v>
      </c>
      <c r="C82" s="28">
        <v>2756.37988</v>
      </c>
      <c r="D82" s="28">
        <v>12143.240229999999</v>
      </c>
      <c r="F82" s="9">
        <f t="shared" si="7"/>
        <v>-2.0468475872972292E-2</v>
      </c>
      <c r="G82" s="9">
        <f t="shared" si="8"/>
        <v>-6.1799229413891377E-3</v>
      </c>
      <c r="H82" s="9">
        <f t="shared" si="9"/>
        <v>-2.1837617907518259E-2</v>
      </c>
    </row>
    <row r="83" spans="1:8">
      <c r="A83" s="10">
        <v>40756</v>
      </c>
      <c r="B83" s="28">
        <v>104.66451000000001</v>
      </c>
      <c r="C83" s="28">
        <v>2579.4599600000001</v>
      </c>
      <c r="D83" s="28">
        <v>11613.530269999999</v>
      </c>
      <c r="F83" s="9">
        <f t="shared" si="7"/>
        <v>-5.4464679417623674E-2</v>
      </c>
      <c r="G83" s="9">
        <f t="shared" si="8"/>
        <v>-6.4185608552620788E-2</v>
      </c>
      <c r="H83" s="9">
        <f t="shared" si="9"/>
        <v>-4.3621796980623517E-2</v>
      </c>
    </row>
    <row r="84" spans="1:8">
      <c r="A84" s="10">
        <v>40787</v>
      </c>
      <c r="B84" s="28">
        <v>97.276939999999996</v>
      </c>
      <c r="C84" s="28">
        <v>2415.3998999999999</v>
      </c>
      <c r="D84" s="28">
        <v>10913.37988</v>
      </c>
      <c r="F84" s="9">
        <f t="shared" si="7"/>
        <v>-7.0583333357219225E-2</v>
      </c>
      <c r="G84" s="9">
        <f t="shared" si="8"/>
        <v>-6.3602483676467036E-2</v>
      </c>
      <c r="H84" s="9">
        <f t="shared" si="9"/>
        <v>-6.0287472777216022E-2</v>
      </c>
    </row>
    <row r="85" spans="1:8">
      <c r="A85" s="10">
        <v>40819</v>
      </c>
      <c r="B85" s="28">
        <v>107.89355</v>
      </c>
      <c r="C85" s="28">
        <v>2684.4099099999999</v>
      </c>
      <c r="D85" s="28">
        <v>11955.009770000001</v>
      </c>
      <c r="F85" s="9">
        <f t="shared" si="7"/>
        <v>0.10913799303308691</v>
      </c>
      <c r="G85" s="9">
        <f t="shared" si="8"/>
        <v>0.11137286624877318</v>
      </c>
      <c r="H85" s="9">
        <f t="shared" si="9"/>
        <v>9.5445215089497992E-2</v>
      </c>
    </row>
    <row r="86" spans="1:8">
      <c r="A86" s="10">
        <v>40848</v>
      </c>
      <c r="B86" s="28">
        <v>107.64144</v>
      </c>
      <c r="C86" s="28">
        <v>2620.3400900000001</v>
      </c>
      <c r="D86" s="28">
        <v>12045.679690000001</v>
      </c>
      <c r="F86" s="9">
        <f t="shared" si="7"/>
        <v>-2.3366549714973761E-3</v>
      </c>
      <c r="G86" s="9">
        <f t="shared" si="8"/>
        <v>-2.3867375754100029E-2</v>
      </c>
      <c r="H86" s="9">
        <f t="shared" si="9"/>
        <v>7.584261472335152E-3</v>
      </c>
    </row>
    <row r="87" spans="1:8">
      <c r="A87" s="10">
        <v>40878</v>
      </c>
      <c r="B87" s="28">
        <v>108.74202</v>
      </c>
      <c r="C87" s="28">
        <v>2605.1498999999999</v>
      </c>
      <c r="D87" s="28">
        <v>12217.559569999999</v>
      </c>
      <c r="F87" s="9">
        <f t="shared" si="7"/>
        <v>1.0224500898538658E-2</v>
      </c>
      <c r="G87" s="9">
        <f t="shared" si="8"/>
        <v>-5.7970299572832618E-3</v>
      </c>
      <c r="H87" s="9">
        <f t="shared" si="9"/>
        <v>1.4269006351105951E-2</v>
      </c>
    </row>
    <row r="88" spans="1:8">
      <c r="A88" s="10">
        <v>40911</v>
      </c>
      <c r="B88" s="28">
        <v>113.59690999999999</v>
      </c>
      <c r="C88" s="28">
        <v>2813.8400900000001</v>
      </c>
      <c r="D88" s="28">
        <v>12632.910159999999</v>
      </c>
      <c r="F88" s="9">
        <f t="shared" si="7"/>
        <v>4.4645942755155765E-2</v>
      </c>
      <c r="G88" s="9">
        <f t="shared" si="8"/>
        <v>8.0106787713060346E-2</v>
      </c>
      <c r="H88" s="9">
        <f t="shared" si="9"/>
        <v>3.3996199291705276E-2</v>
      </c>
    </row>
    <row r="89" spans="1:8">
      <c r="A89" s="10">
        <v>40940</v>
      </c>
      <c r="B89" s="28">
        <v>118.48936</v>
      </c>
      <c r="C89" s="28">
        <v>2966.8898899999999</v>
      </c>
      <c r="D89" s="28">
        <v>12952.070309999999</v>
      </c>
      <c r="F89" s="9">
        <f t="shared" si="7"/>
        <v>4.306851304318049E-2</v>
      </c>
      <c r="G89" s="9">
        <f t="shared" si="8"/>
        <v>5.4391790259836537E-2</v>
      </c>
      <c r="H89" s="9">
        <f t="shared" si="9"/>
        <v>2.5264182675071023E-2</v>
      </c>
    </row>
    <row r="90" spans="1:8">
      <c r="A90" s="10">
        <v>40969</v>
      </c>
      <c r="B90" s="28">
        <v>122.37909999999999</v>
      </c>
      <c r="C90" s="28">
        <v>3091.5700700000002</v>
      </c>
      <c r="D90" s="28">
        <v>13212.04004</v>
      </c>
      <c r="F90" s="9">
        <f t="shared" si="7"/>
        <v>3.2827757699087856E-2</v>
      </c>
      <c r="G90" s="9">
        <f t="shared" si="8"/>
        <v>4.2023864930154309E-2</v>
      </c>
      <c r="H90" s="9">
        <f t="shared" si="9"/>
        <v>2.0071673777070531E-2</v>
      </c>
    </row>
    <row r="91" spans="1:8">
      <c r="A91" s="10">
        <v>41001</v>
      </c>
      <c r="B91" s="28">
        <v>121.59644</v>
      </c>
      <c r="C91" s="28">
        <v>3046.3601100000001</v>
      </c>
      <c r="D91" s="28">
        <v>13213.62988</v>
      </c>
      <c r="F91" s="9">
        <f t="shared" si="7"/>
        <v>-6.3953730661525654E-3</v>
      </c>
      <c r="G91" s="9">
        <f t="shared" si="8"/>
        <v>-1.4623624558507964E-2</v>
      </c>
      <c r="H91" s="9">
        <f t="shared" si="9"/>
        <v>1.2033266590072422E-4</v>
      </c>
    </row>
    <row r="92" spans="1:8">
      <c r="A92" s="10">
        <v>41030</v>
      </c>
      <c r="B92" s="28">
        <v>114.27897</v>
      </c>
      <c r="C92" s="28">
        <v>2827.3400900000001</v>
      </c>
      <c r="D92" s="28">
        <v>12393.450199999999</v>
      </c>
      <c r="F92" s="9">
        <f t="shared" si="7"/>
        <v>-6.0178324299625885E-2</v>
      </c>
      <c r="G92" s="9">
        <f t="shared" si="8"/>
        <v>-7.189564335517773E-2</v>
      </c>
      <c r="H92" s="9">
        <f t="shared" si="9"/>
        <v>-6.207073207350966E-2</v>
      </c>
    </row>
    <row r="93" spans="1:8">
      <c r="A93" s="10">
        <v>41061</v>
      </c>
      <c r="B93" s="28">
        <v>118.97882</v>
      </c>
      <c r="C93" s="28">
        <v>2935.0500499999998</v>
      </c>
      <c r="D93" s="28">
        <v>12880.089840000001</v>
      </c>
      <c r="F93" s="9">
        <f t="shared" si="7"/>
        <v>4.1126114454829166E-2</v>
      </c>
      <c r="G93" s="9">
        <f t="shared" si="8"/>
        <v>3.8095862744265574E-2</v>
      </c>
      <c r="H93" s="9">
        <f t="shared" si="9"/>
        <v>3.9265872872108032E-2</v>
      </c>
    </row>
    <row r="94" spans="1:8">
      <c r="A94" s="10">
        <v>41092</v>
      </c>
      <c r="B94" s="28">
        <v>120.6088</v>
      </c>
      <c r="C94" s="28">
        <v>2939.5200199999999</v>
      </c>
      <c r="D94" s="28">
        <v>13008.679690000001</v>
      </c>
      <c r="F94" s="9">
        <f t="shared" si="7"/>
        <v>1.3699749249488358E-2</v>
      </c>
      <c r="G94" s="9">
        <f t="shared" si="8"/>
        <v>1.522962104172576E-3</v>
      </c>
      <c r="H94" s="9">
        <f t="shared" si="9"/>
        <v>9.9836143689506773E-3</v>
      </c>
    </row>
    <row r="95" spans="1:8">
      <c r="A95" s="10">
        <v>41122</v>
      </c>
      <c r="B95" s="28">
        <v>123.30962</v>
      </c>
      <c r="C95" s="28">
        <v>3066.9599600000001</v>
      </c>
      <c r="D95" s="28">
        <v>13090.839840000001</v>
      </c>
      <c r="F95" s="9">
        <f t="shared" si="7"/>
        <v>2.2393225038305653E-2</v>
      </c>
      <c r="G95" s="9">
        <f t="shared" si="8"/>
        <v>4.3353996275895534E-2</v>
      </c>
      <c r="H95" s="9">
        <f t="shared" si="9"/>
        <v>6.3157946815430854E-3</v>
      </c>
    </row>
    <row r="96" spans="1:8">
      <c r="A96" s="10">
        <v>41156</v>
      </c>
      <c r="B96" s="28">
        <v>126.48666</v>
      </c>
      <c r="C96" s="28">
        <v>3116.2299800000001</v>
      </c>
      <c r="D96" s="28">
        <v>13437.12988</v>
      </c>
      <c r="F96" s="9">
        <f t="shared" si="7"/>
        <v>2.5764737576841279E-2</v>
      </c>
      <c r="G96" s="9">
        <f t="shared" si="8"/>
        <v>1.6064774448506292E-2</v>
      </c>
      <c r="H96" s="9">
        <f t="shared" si="9"/>
        <v>2.6452851324472393E-2</v>
      </c>
    </row>
    <row r="97" spans="1:8">
      <c r="A97" s="10">
        <v>41183</v>
      </c>
      <c r="B97" s="28">
        <v>124.13461</v>
      </c>
      <c r="C97" s="28">
        <v>2977.2299800000001</v>
      </c>
      <c r="D97" s="28">
        <v>13096.45996</v>
      </c>
      <c r="F97" s="9">
        <f t="shared" si="7"/>
        <v>-1.8595241585160127E-2</v>
      </c>
      <c r="G97" s="9">
        <f t="shared" si="8"/>
        <v>-4.4605180263364241E-2</v>
      </c>
      <c r="H97" s="9">
        <f t="shared" si="9"/>
        <v>-2.5352878407989277E-2</v>
      </c>
    </row>
    <row r="98" spans="1:8">
      <c r="A98" s="10">
        <v>41214</v>
      </c>
      <c r="B98" s="28">
        <v>124.82975</v>
      </c>
      <c r="C98" s="28">
        <v>3010.23999</v>
      </c>
      <c r="D98" s="28">
        <v>13025.58008</v>
      </c>
      <c r="F98" s="9">
        <f t="shared" si="7"/>
        <v>5.5998887014669929E-3</v>
      </c>
      <c r="G98" s="9">
        <f t="shared" si="8"/>
        <v>1.1087490795722799E-2</v>
      </c>
      <c r="H98" s="9">
        <f t="shared" si="9"/>
        <v>-5.4121403964495496E-3</v>
      </c>
    </row>
    <row r="99" spans="1:8">
      <c r="A99" s="10">
        <v>41246</v>
      </c>
      <c r="B99" s="28">
        <v>125.94801</v>
      </c>
      <c r="C99" s="28">
        <v>3019.51001</v>
      </c>
      <c r="D99" s="28">
        <v>13104.139649999999</v>
      </c>
      <c r="F99" s="9">
        <f t="shared" si="7"/>
        <v>8.958281178965688E-3</v>
      </c>
      <c r="G99" s="9">
        <f t="shared" si="8"/>
        <v>3.0794953328621144E-3</v>
      </c>
      <c r="H99" s="9">
        <f t="shared" si="9"/>
        <v>6.031176309807762E-3</v>
      </c>
    </row>
    <row r="100" spans="1:8">
      <c r="A100" s="10">
        <v>41276</v>
      </c>
      <c r="B100" s="28">
        <v>132.46736000000001</v>
      </c>
      <c r="C100" s="28">
        <v>3142.12988</v>
      </c>
      <c r="D100" s="28">
        <v>13860.58008</v>
      </c>
      <c r="F100" s="9">
        <f t="shared" si="7"/>
        <v>5.1762231098371636E-2</v>
      </c>
      <c r="G100" s="9">
        <f t="shared" si="8"/>
        <v>4.0609194734876786E-2</v>
      </c>
      <c r="H100" s="9">
        <f t="shared" si="9"/>
        <v>5.7725302858780303E-2</v>
      </c>
    </row>
    <row r="101" spans="1:8">
      <c r="A101" s="10">
        <v>41306</v>
      </c>
      <c r="B101" s="28">
        <v>134.24100999999999</v>
      </c>
      <c r="C101" s="28">
        <v>3160.1899400000002</v>
      </c>
      <c r="D101" s="28">
        <v>14054.490229999999</v>
      </c>
      <c r="F101" s="9">
        <f t="shared" si="7"/>
        <v>1.3389336059841161E-2</v>
      </c>
      <c r="G101" s="9">
        <f t="shared" si="8"/>
        <v>5.7477127584555365E-3</v>
      </c>
      <c r="H101" s="9">
        <f t="shared" si="9"/>
        <v>1.3990045790349015E-2</v>
      </c>
    </row>
    <row r="102" spans="1:8">
      <c r="A102" s="10">
        <v>41334</v>
      </c>
      <c r="B102" s="28">
        <v>139.25467</v>
      </c>
      <c r="C102" s="28">
        <v>3267.5200199999999</v>
      </c>
      <c r="D102" s="28">
        <v>14578.54004</v>
      </c>
      <c r="F102" s="9">
        <f t="shared" si="7"/>
        <v>3.7348199331933118E-2</v>
      </c>
      <c r="G102" s="9">
        <f t="shared" si="8"/>
        <v>3.3963173745183095E-2</v>
      </c>
      <c r="H102" s="9">
        <f t="shared" si="9"/>
        <v>3.7287002333346031E-2</v>
      </c>
    </row>
    <row r="103" spans="1:8">
      <c r="A103" s="10">
        <v>41365</v>
      </c>
      <c r="B103" s="28">
        <v>141.91245000000001</v>
      </c>
      <c r="C103" s="28">
        <v>3328.7900399999999</v>
      </c>
      <c r="D103" s="28">
        <v>14839.799800000001</v>
      </c>
      <c r="F103" s="9">
        <f t="shared" si="7"/>
        <v>1.9085751307299059E-2</v>
      </c>
      <c r="G103" s="9">
        <f t="shared" si="8"/>
        <v>1.8751230176089262E-2</v>
      </c>
      <c r="H103" s="9">
        <f t="shared" si="9"/>
        <v>1.792084524809523E-2</v>
      </c>
    </row>
    <row r="104" spans="1:8">
      <c r="A104" s="10">
        <v>41395</v>
      </c>
      <c r="B104" s="28">
        <v>145.21544</v>
      </c>
      <c r="C104" s="28">
        <v>3455.9099099999999</v>
      </c>
      <c r="D104" s="28">
        <v>15115.570309999999</v>
      </c>
      <c r="F104" s="9">
        <f t="shared" si="7"/>
        <v>2.3274843045835603E-2</v>
      </c>
      <c r="G104" s="9">
        <f t="shared" si="8"/>
        <v>3.8188010800464856E-2</v>
      </c>
      <c r="H104" s="9">
        <f t="shared" si="9"/>
        <v>1.8583169161082491E-2</v>
      </c>
    </row>
    <row r="105" spans="1:8">
      <c r="A105" s="10">
        <v>41428</v>
      </c>
      <c r="B105" s="28">
        <v>143.256</v>
      </c>
      <c r="C105" s="28">
        <v>3403.25</v>
      </c>
      <c r="D105" s="28">
        <v>14909.599609999999</v>
      </c>
      <c r="F105" s="9">
        <f t="shared" si="7"/>
        <v>-1.3493331012184417E-2</v>
      </c>
      <c r="G105" s="9">
        <f t="shared" si="8"/>
        <v>-1.5237639687198823E-2</v>
      </c>
      <c r="H105" s="9">
        <f t="shared" si="9"/>
        <v>-1.3626392903199669E-2</v>
      </c>
    </row>
    <row r="106" spans="1:8">
      <c r="A106" s="10">
        <v>41456</v>
      </c>
      <c r="B106" s="28">
        <v>150.52234000000001</v>
      </c>
      <c r="C106" s="28">
        <v>3626.37012</v>
      </c>
      <c r="D106" s="28">
        <v>15499.54004</v>
      </c>
      <c r="F106" s="9">
        <f t="shared" si="7"/>
        <v>5.0722762048361014E-2</v>
      </c>
      <c r="G106" s="9">
        <f t="shared" si="8"/>
        <v>6.5560896202159658E-2</v>
      </c>
      <c r="H106" s="9">
        <f t="shared" si="9"/>
        <v>3.9567825121495703E-2</v>
      </c>
    </row>
    <row r="107" spans="1:8">
      <c r="A107" s="10">
        <v>41487</v>
      </c>
      <c r="B107" s="28">
        <v>146.13930999999999</v>
      </c>
      <c r="C107" s="28">
        <v>3589.87012</v>
      </c>
      <c r="D107" s="28">
        <v>14810.309569999999</v>
      </c>
      <c r="F107" s="9">
        <f t="shared" si="7"/>
        <v>-2.9118800571397041E-2</v>
      </c>
      <c r="G107" s="9">
        <f t="shared" si="8"/>
        <v>-1.0065161247247434E-2</v>
      </c>
      <c r="H107" s="9">
        <f t="shared" si="9"/>
        <v>-4.4467801510321481E-2</v>
      </c>
    </row>
    <row r="108" spans="1:8">
      <c r="A108" s="10">
        <v>41520</v>
      </c>
      <c r="B108" s="28">
        <v>150.69609</v>
      </c>
      <c r="C108" s="28">
        <v>3771.4799800000001</v>
      </c>
      <c r="D108" s="28">
        <v>15129.66992</v>
      </c>
      <c r="F108" s="9">
        <f t="shared" si="7"/>
        <v>3.1181069624593105E-2</v>
      </c>
      <c r="G108" s="9">
        <f t="shared" si="8"/>
        <v>5.0589534977382389E-2</v>
      </c>
      <c r="H108" s="9">
        <f t="shared" si="9"/>
        <v>2.1563381135996096E-2</v>
      </c>
    </row>
    <row r="109" spans="1:8">
      <c r="A109" s="10">
        <v>41548</v>
      </c>
      <c r="B109" s="28">
        <v>157.60776999999999</v>
      </c>
      <c r="C109" s="28">
        <v>3919.7099600000001</v>
      </c>
      <c r="D109" s="28">
        <v>15545.75</v>
      </c>
      <c r="F109" s="9">
        <f t="shared" si="7"/>
        <v>4.5865025429657758E-2</v>
      </c>
      <c r="G109" s="9">
        <f t="shared" si="8"/>
        <v>3.9302868048102457E-2</v>
      </c>
      <c r="H109" s="9">
        <f t="shared" si="9"/>
        <v>2.7500935724313447E-2</v>
      </c>
    </row>
    <row r="110" spans="1:8">
      <c r="A110" s="10">
        <v>41579</v>
      </c>
      <c r="B110" s="28">
        <v>162.38079999999999</v>
      </c>
      <c r="C110" s="28">
        <v>4059.8898899999999</v>
      </c>
      <c r="D110" s="28">
        <v>16086.410159999999</v>
      </c>
      <c r="F110" s="9">
        <f t="shared" si="7"/>
        <v>3.02842302762103E-2</v>
      </c>
      <c r="G110" s="9">
        <f t="shared" si="8"/>
        <v>3.5762832309153669E-2</v>
      </c>
      <c r="H110" s="9">
        <f t="shared" si="9"/>
        <v>3.4778647540324448E-2</v>
      </c>
    </row>
    <row r="111" spans="1:8">
      <c r="A111" s="10">
        <v>41610</v>
      </c>
      <c r="B111" s="28">
        <v>166.46735000000001</v>
      </c>
      <c r="C111" s="28">
        <v>4176.5898399999996</v>
      </c>
      <c r="D111" s="28">
        <v>16576.660159999999</v>
      </c>
      <c r="F111" s="9">
        <f t="shared" ref="F111:F125" si="10">B111/B110-1</f>
        <v>2.5166460566766524E-2</v>
      </c>
      <c r="G111" s="9">
        <f t="shared" ref="G111:G125" si="11">C111/C110-1</f>
        <v>2.8744609622897821E-2</v>
      </c>
      <c r="H111" s="9">
        <f t="shared" ref="H111:H125" si="12">D111/D110-1</f>
        <v>3.0476035058402351E-2</v>
      </c>
    </row>
    <row r="112" spans="1:8">
      <c r="A112" s="10">
        <v>41641</v>
      </c>
      <c r="B112" s="28">
        <v>160.69238000000001</v>
      </c>
      <c r="C112" s="28">
        <v>4103.8798800000004</v>
      </c>
      <c r="D112" s="28">
        <v>15698.849609999999</v>
      </c>
      <c r="F112" s="9">
        <f t="shared" si="10"/>
        <v>-3.4691307334441257E-2</v>
      </c>
      <c r="G112" s="9">
        <f t="shared" si="11"/>
        <v>-1.7408929960907815E-2</v>
      </c>
      <c r="H112" s="9">
        <f t="shared" si="12"/>
        <v>-5.2954608559701577E-2</v>
      </c>
    </row>
    <row r="113" spans="1:8">
      <c r="A113" s="10">
        <v>41673</v>
      </c>
      <c r="B113" s="28">
        <v>168.02100999999999</v>
      </c>
      <c r="C113" s="28">
        <v>4308.1201199999996</v>
      </c>
      <c r="D113" s="28">
        <v>16321.70996</v>
      </c>
      <c r="F113" s="9">
        <f t="shared" si="10"/>
        <v>4.5606580722744816E-2</v>
      </c>
      <c r="G113" s="9">
        <f t="shared" si="11"/>
        <v>4.9767596998964603E-2</v>
      </c>
      <c r="H113" s="9">
        <f t="shared" si="12"/>
        <v>3.9675540913726826E-2</v>
      </c>
    </row>
    <row r="114" spans="1:8">
      <c r="A114" s="10">
        <v>41701</v>
      </c>
      <c r="B114" s="28">
        <v>169.40305000000001</v>
      </c>
      <c r="C114" s="28">
        <v>4198.9902300000003</v>
      </c>
      <c r="D114" s="28">
        <v>16457.660159999999</v>
      </c>
      <c r="F114" s="9">
        <f t="shared" si="10"/>
        <v>8.2253999068331307E-3</v>
      </c>
      <c r="G114" s="9">
        <f t="shared" si="11"/>
        <v>-2.5331208731477872E-2</v>
      </c>
      <c r="H114" s="9">
        <f t="shared" si="12"/>
        <v>8.329409132570964E-3</v>
      </c>
    </row>
    <row r="115" spans="1:8">
      <c r="A115" s="10">
        <v>41730</v>
      </c>
      <c r="B115" s="28">
        <v>170.62968000000001</v>
      </c>
      <c r="C115" s="28">
        <v>4114.5600599999998</v>
      </c>
      <c r="D115" s="28">
        <v>16580.839840000001</v>
      </c>
      <c r="F115" s="9">
        <f t="shared" si="10"/>
        <v>7.2408967843258232E-3</v>
      </c>
      <c r="G115" s="9">
        <f t="shared" si="11"/>
        <v>-2.0107255643698085E-2</v>
      </c>
      <c r="H115" s="9">
        <f t="shared" si="12"/>
        <v>7.4846411216697994E-3</v>
      </c>
    </row>
    <row r="116" spans="1:8">
      <c r="A116" s="10">
        <v>41760</v>
      </c>
      <c r="B116" s="28">
        <v>174.61377999999999</v>
      </c>
      <c r="C116" s="28">
        <v>4242.6201199999996</v>
      </c>
      <c r="D116" s="28">
        <v>16717.16992</v>
      </c>
      <c r="F116" s="9">
        <f t="shared" si="10"/>
        <v>2.3349396189455307E-2</v>
      </c>
      <c r="G116" s="9">
        <f t="shared" si="11"/>
        <v>3.1123633664980499E-2</v>
      </c>
      <c r="H116" s="9">
        <f t="shared" si="12"/>
        <v>8.2221456401210258E-3</v>
      </c>
    </row>
    <row r="117" spans="1:8">
      <c r="A117" s="10">
        <v>41792</v>
      </c>
      <c r="B117" s="28">
        <v>178.19807</v>
      </c>
      <c r="C117" s="28">
        <v>4408.1801800000003</v>
      </c>
      <c r="D117" s="28">
        <v>16826.599610000001</v>
      </c>
      <c r="F117" s="9">
        <f t="shared" si="10"/>
        <v>2.0526959556113056E-2</v>
      </c>
      <c r="G117" s="9">
        <f t="shared" si="11"/>
        <v>3.9023069545995659E-2</v>
      </c>
      <c r="H117" s="9">
        <f t="shared" si="12"/>
        <v>6.545945906135886E-3</v>
      </c>
    </row>
    <row r="118" spans="1:8">
      <c r="A118" s="10">
        <v>41821</v>
      </c>
      <c r="B118" s="28">
        <v>175.72461000000001</v>
      </c>
      <c r="C118" s="28">
        <v>4369.7700199999999</v>
      </c>
      <c r="D118" s="28">
        <v>16563.300780000001</v>
      </c>
      <c r="F118" s="9">
        <f t="shared" si="10"/>
        <v>-1.3880397245604192E-2</v>
      </c>
      <c r="G118" s="9">
        <f t="shared" si="11"/>
        <v>-8.7133824915478497E-3</v>
      </c>
      <c r="H118" s="9">
        <f t="shared" si="12"/>
        <v>-1.5647774125648217E-2</v>
      </c>
    </row>
    <row r="119" spans="1:8">
      <c r="A119" s="10">
        <v>41852</v>
      </c>
      <c r="B119" s="28">
        <v>182.73111</v>
      </c>
      <c r="C119" s="28">
        <v>4580.2700199999999</v>
      </c>
      <c r="D119" s="28">
        <v>17098.449219999999</v>
      </c>
      <c r="F119" s="9">
        <f t="shared" si="10"/>
        <v>3.987204751798834E-2</v>
      </c>
      <c r="G119" s="9">
        <f t="shared" si="11"/>
        <v>4.8171871525632293E-2</v>
      </c>
      <c r="H119" s="9">
        <f t="shared" si="12"/>
        <v>3.2309287086435212E-2</v>
      </c>
    </row>
    <row r="120" spans="1:8">
      <c r="A120" s="10">
        <v>41884</v>
      </c>
      <c r="B120" s="28">
        <v>180.13965999999999</v>
      </c>
      <c r="C120" s="28">
        <v>4493.3901400000004</v>
      </c>
      <c r="D120" s="28">
        <v>17042.900389999999</v>
      </c>
      <c r="F120" s="9">
        <f t="shared" si="10"/>
        <v>-1.418176685951289E-2</v>
      </c>
      <c r="G120" s="9">
        <f t="shared" si="11"/>
        <v>-1.8968287812865525E-2</v>
      </c>
      <c r="H120" s="9">
        <f t="shared" si="12"/>
        <v>-3.2487642174604536E-3</v>
      </c>
    </row>
    <row r="121" spans="1:8">
      <c r="A121" s="10">
        <v>41913</v>
      </c>
      <c r="B121" s="28">
        <v>184.50480999999999</v>
      </c>
      <c r="C121" s="28">
        <v>4630.7402300000003</v>
      </c>
      <c r="D121" s="28">
        <v>17390.519530000001</v>
      </c>
      <c r="F121" s="9">
        <f t="shared" si="10"/>
        <v>2.42320319689735E-2</v>
      </c>
      <c r="G121" s="9">
        <f t="shared" si="11"/>
        <v>3.0567141005031884E-2</v>
      </c>
      <c r="H121" s="9">
        <f t="shared" si="12"/>
        <v>2.0396712533975014E-2</v>
      </c>
    </row>
    <row r="122" spans="1:8">
      <c r="A122" s="10">
        <v>41946</v>
      </c>
      <c r="B122" s="28">
        <v>189.45398</v>
      </c>
      <c r="C122" s="28">
        <v>4791.6298800000004</v>
      </c>
      <c r="D122" s="28">
        <v>17828.240229999999</v>
      </c>
      <c r="F122" s="9">
        <f t="shared" si="10"/>
        <v>2.682407033182499E-2</v>
      </c>
      <c r="G122" s="9">
        <f t="shared" si="11"/>
        <v>3.4743829713808072E-2</v>
      </c>
      <c r="H122" s="9">
        <f t="shared" si="12"/>
        <v>2.5170076100653249E-2</v>
      </c>
    </row>
    <row r="123" spans="1:8">
      <c r="A123" s="10">
        <v>41974</v>
      </c>
      <c r="B123" s="28">
        <v>188.97353000000001</v>
      </c>
      <c r="C123" s="28">
        <v>4736.0497999999998</v>
      </c>
      <c r="D123" s="28">
        <v>17823.070309999999</v>
      </c>
      <c r="F123" s="9">
        <f t="shared" si="10"/>
        <v>-2.5359720603388425E-3</v>
      </c>
      <c r="G123" s="9">
        <f t="shared" si="11"/>
        <v>-1.1599410094671248E-2</v>
      </c>
      <c r="H123" s="9">
        <f t="shared" si="12"/>
        <v>-2.8998487418296914E-4</v>
      </c>
    </row>
    <row r="124" spans="1:8">
      <c r="A124" s="10">
        <v>42006</v>
      </c>
      <c r="B124" s="28">
        <v>183.28112999999999</v>
      </c>
      <c r="C124" s="28">
        <v>4635.2402300000003</v>
      </c>
      <c r="D124" s="28">
        <v>17164.949219999999</v>
      </c>
      <c r="F124" s="9">
        <f t="shared" si="10"/>
        <v>-3.0122737295535607E-2</v>
      </c>
      <c r="G124" s="9">
        <f t="shared" si="11"/>
        <v>-2.1285580654155978E-2</v>
      </c>
      <c r="H124" s="9">
        <f t="shared" si="12"/>
        <v>-3.6925236704629327E-2</v>
      </c>
    </row>
    <row r="125" spans="1:8">
      <c r="A125" s="10">
        <v>42037</v>
      </c>
      <c r="B125" s="28">
        <v>185.65959000000001</v>
      </c>
      <c r="C125" s="28">
        <v>4676.6899400000002</v>
      </c>
      <c r="D125" s="28">
        <v>17361.039059999999</v>
      </c>
      <c r="F125" s="9">
        <f t="shared" si="10"/>
        <v>1.2977113355859382E-2</v>
      </c>
      <c r="G125" s="9">
        <f t="shared" si="11"/>
        <v>8.9423002785768979E-3</v>
      </c>
      <c r="H125" s="9">
        <f t="shared" si="12"/>
        <v>1.1423852030481019E-2</v>
      </c>
    </row>
  </sheetData>
  <mergeCells count="3">
    <mergeCell ref="B12:D12"/>
    <mergeCell ref="F12:H12"/>
    <mergeCell ref="A1:I1"/>
  </mergeCells>
  <printOptions headings="1" gridLines="1"/>
  <pageMargins left="0.7" right="0.7" top="0.75" bottom="0.75" header="0.3" footer="0.3"/>
  <pageSetup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O134"/>
  <sheetViews>
    <sheetView workbookViewId="0">
      <selection activeCell="L6" sqref="L6"/>
    </sheetView>
  </sheetViews>
  <sheetFormatPr defaultColWidth="9.140625" defaultRowHeight="14.25"/>
  <cols>
    <col min="1" max="1" width="10.85546875" style="17" bestFit="1" customWidth="1"/>
    <col min="2" max="2" width="9" style="17" bestFit="1" customWidth="1"/>
    <col min="3" max="3" width="13" style="17" customWidth="1"/>
    <col min="4" max="4" width="10.140625" style="17" bestFit="1" customWidth="1"/>
    <col min="5" max="5" width="8.85546875" style="17" bestFit="1" customWidth="1"/>
    <col min="6" max="6" width="10.85546875" style="17" bestFit="1" customWidth="1"/>
    <col min="7" max="7" width="8.85546875" style="17" bestFit="1" customWidth="1"/>
    <col min="8" max="8" width="9.85546875" style="17" bestFit="1" customWidth="1"/>
    <col min="9" max="9" width="8.7109375" style="17" bestFit="1" customWidth="1"/>
    <col min="10" max="10" width="8.85546875" style="17" bestFit="1" customWidth="1"/>
    <col min="11" max="11" width="15.28515625" style="17" bestFit="1" customWidth="1"/>
    <col min="12" max="12" width="8.85546875" style="17" bestFit="1" customWidth="1"/>
    <col min="13" max="13" width="9.85546875" style="17" bestFit="1" customWidth="1"/>
    <col min="14" max="14" width="8.7109375" style="17" bestFit="1" customWidth="1"/>
    <col min="15" max="15" width="12.42578125" style="17" bestFit="1" customWidth="1"/>
    <col min="16" max="16384" width="9.140625" style="17"/>
  </cols>
  <sheetData>
    <row r="1" spans="1:15" ht="35.65" customHeight="1">
      <c r="A1" s="70" t="s">
        <v>38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51"/>
      <c r="N1" s="34"/>
    </row>
    <row r="2" spans="1:15">
      <c r="B2" s="17" t="s">
        <v>22</v>
      </c>
      <c r="C2" s="38">
        <f>(1+0.3%)^(1/12)-1</f>
        <v>2.4965690741618474E-4</v>
      </c>
      <c r="D2" s="17" t="e">
        <f ca="1">"&lt;-- "&amp;_xlfn.FORMULATEXT(C2)</f>
        <v>#NAME?</v>
      </c>
    </row>
    <row r="4" spans="1:15">
      <c r="B4" s="71" t="s">
        <v>28</v>
      </c>
      <c r="C4" s="71"/>
      <c r="D4" s="71"/>
      <c r="E4" s="71"/>
      <c r="I4" s="71" t="s">
        <v>27</v>
      </c>
      <c r="J4" s="71"/>
      <c r="K4" s="71"/>
      <c r="L4" s="71"/>
    </row>
    <row r="5" spans="1:15">
      <c r="C5" s="36" t="str">
        <f>J5</f>
        <v>S&amp;P500</v>
      </c>
      <c r="D5" s="36" t="str">
        <f>K5</f>
        <v>NASDAQ</v>
      </c>
      <c r="E5" s="36" t="str">
        <f>L5</f>
        <v>DJI</v>
      </c>
      <c r="J5" s="36" t="str">
        <f>B15</f>
        <v>S&amp;P500</v>
      </c>
      <c r="K5" s="36" t="str">
        <f>C15</f>
        <v>NASDAQ</v>
      </c>
      <c r="L5" s="36" t="str">
        <f>D15</f>
        <v>DJI</v>
      </c>
      <c r="M5" s="36"/>
    </row>
    <row r="6" spans="1:15">
      <c r="B6" s="17" t="s">
        <v>4</v>
      </c>
      <c r="C6" s="38">
        <f>'Page 382'!F6</f>
        <v>0</v>
      </c>
      <c r="D6" s="58">
        <f>'Page 382'!G6</f>
        <v>3.2638343489727799E-4</v>
      </c>
      <c r="E6" s="59">
        <f>'Page 382'!H6</f>
        <v>-1.204249553359291E-3</v>
      </c>
      <c r="I6" s="17" t="s">
        <v>4</v>
      </c>
      <c r="J6" s="38">
        <f>INTERCEPT(L17:L127,$L$17:$L$127)</f>
        <v>0</v>
      </c>
      <c r="K6" s="58">
        <f>INTERCEPT(M17:M127,$L$17:$L$127)</f>
        <v>4.1018029742397044E-4</v>
      </c>
      <c r="L6" s="59">
        <f>INTERCEPT(N17:N127,$L$17:$L$127)</f>
        <v>-1.2807073218703922E-3</v>
      </c>
      <c r="N6" s="19"/>
      <c r="O6" s="19"/>
    </row>
    <row r="7" spans="1:15">
      <c r="B7" s="17" t="s">
        <v>5</v>
      </c>
      <c r="C7" s="19">
        <f>'Page 382'!F7</f>
        <v>1</v>
      </c>
      <c r="D7" s="21">
        <f>'Page 382'!G7</f>
        <v>1.1048559894445289</v>
      </c>
      <c r="E7" s="21">
        <f>'Page 382'!H7</f>
        <v>0.90262022948182574</v>
      </c>
      <c r="I7" s="17" t="s">
        <v>5</v>
      </c>
      <c r="J7" s="19">
        <f>SLOPE(L17:L127,$L$17:$L$127)</f>
        <v>1</v>
      </c>
      <c r="K7" s="21">
        <f>SLOPE(M17:M127,$L$17:$L$127)</f>
        <v>1.1055114782411257</v>
      </c>
      <c r="L7" s="21">
        <f>SLOPE(N17:N127,$L$17:$L$127)</f>
        <v>0.90177936556675597</v>
      </c>
      <c r="N7" s="19"/>
      <c r="O7" s="19"/>
    </row>
    <row r="8" spans="1:15">
      <c r="B8" s="17" t="s">
        <v>19</v>
      </c>
      <c r="C8" s="19">
        <f>'Page 382'!F8</f>
        <v>1</v>
      </c>
      <c r="D8" s="21">
        <f>'Page 382'!G8</f>
        <v>0.89168279658879412</v>
      </c>
      <c r="E8" s="21">
        <f>'Page 382'!H8</f>
        <v>0.94806134137140041</v>
      </c>
      <c r="I8" s="17" t="s">
        <v>19</v>
      </c>
      <c r="J8" s="19">
        <f>RSQ(L17:L127,$L$17:$L$127)</f>
        <v>1.0000000000000004</v>
      </c>
      <c r="K8" s="21">
        <f>RSQ(M17:M127,$L$17:$L$127)</f>
        <v>0.8925702026995429</v>
      </c>
      <c r="L8" s="21">
        <f>RSQ(N17:N127,$L$17:$L$127)</f>
        <v>0.94854535516522587</v>
      </c>
      <c r="N8" s="19"/>
      <c r="O8" s="19"/>
    </row>
    <row r="9" spans="1:15">
      <c r="B9" s="17" t="s">
        <v>15</v>
      </c>
      <c r="C9" s="19">
        <f>(AVERAGE(G17:G127)-$C$2)/_xlfn.STDEV.S(G17:G127)</f>
        <v>0.1540315333216207</v>
      </c>
      <c r="D9" s="20">
        <f>(AVERAGE(H17:H127)-$C$2)/_xlfn.STDEV.S(H17:H127)</f>
        <v>0.15184995052154102</v>
      </c>
      <c r="E9" s="19">
        <f>(AVERAGE(I17:I127)-$C$2)/_xlfn.STDEV.S(I17:I127)</f>
        <v>0.12017554979240332</v>
      </c>
      <c r="I9" s="17" t="s">
        <v>15</v>
      </c>
      <c r="J9" s="19">
        <f>AVERAGE(L17:L127)/_xlfn.STDEV.S(G17:G127)</f>
        <v>0.13485446711376922</v>
      </c>
      <c r="K9" s="20">
        <f t="shared" ref="K9:L9" si="0">AVERAGE(M17:M127)/_xlfn.STDEV.S(H17:H127)</f>
        <v>0.13545984735627334</v>
      </c>
      <c r="L9" s="19">
        <f t="shared" si="0"/>
        <v>9.9488654135194463E-2</v>
      </c>
      <c r="N9" s="19"/>
      <c r="O9" s="19"/>
    </row>
    <row r="10" spans="1:15">
      <c r="B10" s="17" t="s">
        <v>20</v>
      </c>
      <c r="C10" s="40">
        <f>'Page 382'!F10</f>
        <v>6.7140691407746415E-3</v>
      </c>
      <c r="D10" s="56">
        <f>'Page 382'!G10</f>
        <v>7.0094772645622212E-3</v>
      </c>
      <c r="E10" s="57">
        <f>'Page 382'!H10</f>
        <v>5.3798983411121699E-3</v>
      </c>
      <c r="I10" s="17" t="s">
        <v>20</v>
      </c>
      <c r="J10" s="40">
        <f>AVERAGE(L17:L127)/J7</f>
        <v>5.8781614168160511E-3</v>
      </c>
      <c r="K10" s="56">
        <f t="shared" ref="K10:L10" si="1">AVERAGE(M17:M127)/K7</f>
        <v>6.2491935639237134E-3</v>
      </c>
      <c r="L10" s="57">
        <f t="shared" si="1"/>
        <v>4.4579611208539838E-3</v>
      </c>
      <c r="N10" s="19"/>
      <c r="O10" s="19"/>
    </row>
    <row r="12" spans="1:15">
      <c r="H12" s="40"/>
      <c r="I12" s="17" t="e">
        <f ca="1">"Formula in cell H6: "&amp;ggetformula(K6)</f>
        <v>#NAME?</v>
      </c>
    </row>
    <row r="14" spans="1:15" ht="15">
      <c r="A14" s="47"/>
      <c r="B14" s="68" t="s">
        <v>33</v>
      </c>
      <c r="C14" s="68"/>
      <c r="D14" s="68"/>
      <c r="E14" s="68"/>
      <c r="G14" s="68" t="s">
        <v>3</v>
      </c>
      <c r="H14" s="68"/>
      <c r="I14" s="68"/>
      <c r="J14" s="68"/>
      <c r="L14" s="68" t="s">
        <v>39</v>
      </c>
      <c r="M14" s="68"/>
      <c r="N14" s="68"/>
      <c r="O14" s="68"/>
    </row>
    <row r="15" spans="1:15" ht="15">
      <c r="A15" s="45" t="s">
        <v>0</v>
      </c>
      <c r="B15" s="16" t="s">
        <v>1</v>
      </c>
      <c r="C15" s="16" t="s">
        <v>2</v>
      </c>
      <c r="D15" s="16" t="s">
        <v>23</v>
      </c>
      <c r="E15" s="44" t="s">
        <v>22</v>
      </c>
      <c r="G15" s="16" t="s">
        <v>1</v>
      </c>
      <c r="H15" s="16" t="s">
        <v>2</v>
      </c>
      <c r="I15" s="16" t="s">
        <v>23</v>
      </c>
      <c r="J15" s="44" t="s">
        <v>22</v>
      </c>
      <c r="L15" s="16" t="s">
        <v>1</v>
      </c>
      <c r="M15" s="16" t="s">
        <v>2</v>
      </c>
      <c r="N15" s="16" t="s">
        <v>23</v>
      </c>
    </row>
    <row r="16" spans="1:15" ht="15">
      <c r="A16" s="46">
        <v>38657</v>
      </c>
      <c r="B16" s="62">
        <v>95.555490000000006</v>
      </c>
      <c r="C16" s="62">
        <v>2232.8200700000002</v>
      </c>
      <c r="D16" s="62">
        <v>10805.87012</v>
      </c>
      <c r="E16" s="1">
        <v>4.1100000000000005E-2</v>
      </c>
      <c r="G16" s="37"/>
      <c r="H16" s="37"/>
      <c r="I16" s="37"/>
      <c r="J16" s="37"/>
      <c r="L16" s="10"/>
      <c r="M16" s="11"/>
    </row>
    <row r="17" spans="1:15" ht="14.1" customHeight="1">
      <c r="A17" s="46">
        <v>38687</v>
      </c>
      <c r="B17" s="62">
        <v>95.577179999999998</v>
      </c>
      <c r="C17" s="62">
        <v>2205.3200700000002</v>
      </c>
      <c r="D17" s="62">
        <v>10717.5</v>
      </c>
      <c r="E17" s="1">
        <v>4.1700000000000001E-2</v>
      </c>
      <c r="G17" s="37">
        <f t="shared" ref="G17:I80" si="2">B17/B16-1</f>
        <v>2.2698852781766199E-4</v>
      </c>
      <c r="H17" s="37">
        <f t="shared" si="2"/>
        <v>-1.2316263352111445E-2</v>
      </c>
      <c r="I17" s="37">
        <f t="shared" si="2"/>
        <v>-8.1779735475850934E-3</v>
      </c>
      <c r="J17" s="37">
        <f t="shared" ref="J17:J80" si="3">(1+E17)^(1/12)-1</f>
        <v>3.4103013914235092E-3</v>
      </c>
      <c r="K17" s="61" t="e">
        <f ca="1">ggetformula(J17)</f>
        <v>#NAME?</v>
      </c>
      <c r="L17" s="48">
        <f>G17-$J17</f>
        <v>-3.1833128636058472E-3</v>
      </c>
      <c r="M17" s="48">
        <f t="shared" ref="M17:N17" si="4">H17-$J17</f>
        <v>-1.5726564743534954E-2</v>
      </c>
      <c r="N17" s="48">
        <f t="shared" si="4"/>
        <v>-1.1588274939008603E-2</v>
      </c>
      <c r="O17" s="61" t="e">
        <f ca="1">getformula(N17)</f>
        <v>#NAME?</v>
      </c>
    </row>
    <row r="18" spans="1:15">
      <c r="A18" s="46">
        <v>38720</v>
      </c>
      <c r="B18" s="62">
        <v>98.105500000000006</v>
      </c>
      <c r="C18" s="62">
        <v>2305.8200700000002</v>
      </c>
      <c r="D18" s="62">
        <v>10864.860350000001</v>
      </c>
      <c r="E18" s="1">
        <v>4.2500000000000003E-2</v>
      </c>
      <c r="G18" s="37">
        <f t="shared" si="2"/>
        <v>2.645317637536504E-2</v>
      </c>
      <c r="H18" s="37">
        <f t="shared" si="2"/>
        <v>4.5571616277903848E-2</v>
      </c>
      <c r="I18" s="37">
        <f t="shared" si="2"/>
        <v>1.3749507814322381E-2</v>
      </c>
      <c r="J18" s="37">
        <f t="shared" si="3"/>
        <v>3.474495003497502E-3</v>
      </c>
      <c r="K18" s="61" t="e">
        <f ca="1">ggetformula(J18)</f>
        <v>#NAME?</v>
      </c>
      <c r="L18" s="48">
        <f t="shared" ref="L18:L81" si="5">G18-$J18</f>
        <v>2.2978681371867538E-2</v>
      </c>
      <c r="M18" s="48">
        <f t="shared" ref="M18:M81" si="6">H18-$J18</f>
        <v>4.2097121274406346E-2</v>
      </c>
      <c r="N18" s="48">
        <f t="shared" ref="N18:N81" si="7">I18-$J18</f>
        <v>1.0275012810824879E-2</v>
      </c>
      <c r="O18" s="61" t="e">
        <f ca="1">getformula(N18)</f>
        <v>#NAME?</v>
      </c>
    </row>
    <row r="19" spans="1:15">
      <c r="A19" s="46">
        <v>38749</v>
      </c>
      <c r="B19" s="62">
        <v>98.355009999999993</v>
      </c>
      <c r="C19" s="62">
        <v>2281.3898899999999</v>
      </c>
      <c r="D19" s="62">
        <v>10993.410159999999</v>
      </c>
      <c r="E19" s="1">
        <v>4.4400000000000002E-2</v>
      </c>
      <c r="G19" s="37">
        <f t="shared" si="2"/>
        <v>2.5432824867106518E-3</v>
      </c>
      <c r="H19" s="37">
        <f t="shared" si="2"/>
        <v>-1.0595007094374109E-2</v>
      </c>
      <c r="I19" s="37">
        <f t="shared" si="2"/>
        <v>1.1831703846980179E-2</v>
      </c>
      <c r="J19" s="37">
        <f t="shared" si="3"/>
        <v>3.6267740400885984E-3</v>
      </c>
      <c r="K19" s="60"/>
      <c r="L19" s="48">
        <f t="shared" si="5"/>
        <v>-1.0834915533779466E-3</v>
      </c>
      <c r="M19" s="48">
        <f t="shared" si="6"/>
        <v>-1.4221781134462708E-2</v>
      </c>
      <c r="N19" s="48">
        <f t="shared" si="7"/>
        <v>8.204929806891581E-3</v>
      </c>
      <c r="O19" s="61"/>
    </row>
    <row r="20" spans="1:15">
      <c r="A20" s="46">
        <v>38777</v>
      </c>
      <c r="B20" s="62">
        <v>99.574389999999994</v>
      </c>
      <c r="C20" s="62">
        <v>2339.7900399999999</v>
      </c>
      <c r="D20" s="62">
        <v>11109.320309999999</v>
      </c>
      <c r="E20" s="1">
        <v>4.58E-2</v>
      </c>
      <c r="G20" s="37">
        <f t="shared" si="2"/>
        <v>1.2397741609705415E-2</v>
      </c>
      <c r="H20" s="37">
        <f t="shared" si="2"/>
        <v>2.5598496011569383E-2</v>
      </c>
      <c r="I20" s="37">
        <f t="shared" si="2"/>
        <v>1.0543602786853512E-2</v>
      </c>
      <c r="J20" s="37">
        <f t="shared" si="3"/>
        <v>3.7388172355212745E-3</v>
      </c>
      <c r="L20" s="48">
        <f t="shared" si="5"/>
        <v>8.6589243741841404E-3</v>
      </c>
      <c r="M20" s="48">
        <f t="shared" si="6"/>
        <v>2.1859678776048108E-2</v>
      </c>
      <c r="N20" s="48">
        <f t="shared" si="7"/>
        <v>6.8047855513322375E-3</v>
      </c>
    </row>
    <row r="21" spans="1:15">
      <c r="A21" s="46">
        <v>38810</v>
      </c>
      <c r="B21" s="62">
        <v>100.90217</v>
      </c>
      <c r="C21" s="62">
        <v>2322.5700700000002</v>
      </c>
      <c r="D21" s="62">
        <v>11367.139649999999</v>
      </c>
      <c r="E21" s="1">
        <v>4.6799999999999994E-2</v>
      </c>
      <c r="G21" s="37">
        <f t="shared" si="2"/>
        <v>1.3334553191839849E-2</v>
      </c>
      <c r="H21" s="37">
        <f t="shared" si="2"/>
        <v>-7.3596218915435996E-3</v>
      </c>
      <c r="I21" s="37">
        <f t="shared" si="2"/>
        <v>2.320748099844816E-2</v>
      </c>
      <c r="J21" s="37">
        <f t="shared" si="3"/>
        <v>3.8187639418887365E-3</v>
      </c>
      <c r="L21" s="48">
        <f t="shared" si="5"/>
        <v>9.5157892499511121E-3</v>
      </c>
      <c r="M21" s="48">
        <f t="shared" si="6"/>
        <v>-1.1178385833432336E-2</v>
      </c>
      <c r="N21" s="48">
        <f t="shared" si="7"/>
        <v>1.9388717056559424E-2</v>
      </c>
    </row>
    <row r="22" spans="1:15">
      <c r="A22" s="46">
        <v>38838</v>
      </c>
      <c r="B22" s="62">
        <v>97.979399999999998</v>
      </c>
      <c r="C22" s="62">
        <v>2178.87988</v>
      </c>
      <c r="D22" s="62">
        <v>11168.309569999999</v>
      </c>
      <c r="E22" s="1">
        <v>4.7899999999999998E-2</v>
      </c>
      <c r="G22" s="37">
        <f t="shared" si="2"/>
        <v>-2.8966374063114753E-2</v>
      </c>
      <c r="H22" s="37">
        <f t="shared" si="2"/>
        <v>-6.186689127531908E-2</v>
      </c>
      <c r="I22" s="37">
        <f t="shared" si="2"/>
        <v>-1.7491654551811564E-2</v>
      </c>
      <c r="J22" s="37">
        <f t="shared" si="3"/>
        <v>3.9066244998400279E-3</v>
      </c>
      <c r="L22" s="48">
        <f t="shared" si="5"/>
        <v>-3.2872998562954781E-2</v>
      </c>
      <c r="M22" s="48">
        <f t="shared" si="6"/>
        <v>-6.5773515775159108E-2</v>
      </c>
      <c r="N22" s="48">
        <f t="shared" si="7"/>
        <v>-2.1398279051651592E-2</v>
      </c>
    </row>
    <row r="23" spans="1:15">
      <c r="A23" s="46">
        <v>38869</v>
      </c>
      <c r="B23" s="62">
        <v>98.104309999999998</v>
      </c>
      <c r="C23" s="62">
        <v>2172.0900900000001</v>
      </c>
      <c r="D23" s="62">
        <v>11150.219730000001</v>
      </c>
      <c r="E23" s="1">
        <v>4.87E-2</v>
      </c>
      <c r="G23" s="37">
        <f t="shared" si="2"/>
        <v>1.274859817471885E-3</v>
      </c>
      <c r="H23" s="37">
        <f t="shared" si="2"/>
        <v>-3.1161837154601857E-3</v>
      </c>
      <c r="I23" s="37">
        <f t="shared" si="2"/>
        <v>-1.6197473652226346E-3</v>
      </c>
      <c r="J23" s="37">
        <f t="shared" si="3"/>
        <v>3.9704700018041716E-3</v>
      </c>
      <c r="L23" s="48">
        <f t="shared" si="5"/>
        <v>-2.6956101843322866E-3</v>
      </c>
      <c r="M23" s="48">
        <f t="shared" si="6"/>
        <v>-7.0866537172643573E-3</v>
      </c>
      <c r="N23" s="48">
        <f t="shared" si="7"/>
        <v>-5.5902173670268063E-3</v>
      </c>
    </row>
    <row r="24" spans="1:15">
      <c r="A24" s="46">
        <v>38901</v>
      </c>
      <c r="B24" s="62">
        <v>98.699690000000004</v>
      </c>
      <c r="C24" s="62">
        <v>2091.4699700000001</v>
      </c>
      <c r="D24" s="62">
        <v>11185.679690000001</v>
      </c>
      <c r="E24" s="1">
        <v>5.0999999999999997E-2</v>
      </c>
      <c r="G24" s="37">
        <f t="shared" si="2"/>
        <v>6.0688465165292804E-3</v>
      </c>
      <c r="H24" s="37">
        <f t="shared" si="2"/>
        <v>-3.7116379459196436E-2</v>
      </c>
      <c r="I24" s="37">
        <f t="shared" si="2"/>
        <v>3.1802027994654036E-3</v>
      </c>
      <c r="J24" s="37">
        <f t="shared" si="3"/>
        <v>4.1537774426925189E-3</v>
      </c>
      <c r="L24" s="48">
        <f t="shared" si="5"/>
        <v>1.9150690738367615E-3</v>
      </c>
      <c r="M24" s="48">
        <f t="shared" si="6"/>
        <v>-4.1270156901888955E-2</v>
      </c>
      <c r="N24" s="48">
        <f t="shared" si="7"/>
        <v>-9.7357464322711529E-4</v>
      </c>
    </row>
    <row r="25" spans="1:15">
      <c r="A25" s="46">
        <v>38930</v>
      </c>
      <c r="B25" s="62">
        <v>101.03091999999999</v>
      </c>
      <c r="C25" s="62">
        <v>2183.75</v>
      </c>
      <c r="D25" s="62">
        <v>11381.150390000001</v>
      </c>
      <c r="E25" s="1">
        <v>4.9800000000000004E-2</v>
      </c>
      <c r="G25" s="37">
        <f t="shared" si="2"/>
        <v>2.3619425755035284E-2</v>
      </c>
      <c r="H25" s="37">
        <f t="shared" si="2"/>
        <v>4.4122091793648899E-2</v>
      </c>
      <c r="I25" s="37">
        <f t="shared" si="2"/>
        <v>1.7475084699122068E-2</v>
      </c>
      <c r="J25" s="37">
        <f t="shared" si="3"/>
        <v>4.0581847075893407E-3</v>
      </c>
      <c r="L25" s="48">
        <f t="shared" si="5"/>
        <v>1.9561241047445943E-2</v>
      </c>
      <c r="M25" s="48">
        <f t="shared" si="6"/>
        <v>4.0063907086059558E-2</v>
      </c>
      <c r="N25" s="48">
        <f t="shared" si="7"/>
        <v>1.3416899991532727E-2</v>
      </c>
    </row>
    <row r="26" spans="1:15">
      <c r="A26" s="46">
        <v>38961</v>
      </c>
      <c r="B26" s="62">
        <v>103.61968</v>
      </c>
      <c r="C26" s="62">
        <v>2258.4299299999998</v>
      </c>
      <c r="D26" s="62">
        <v>11679.070309999999</v>
      </c>
      <c r="E26" s="1">
        <v>4.9100000000000005E-2</v>
      </c>
      <c r="G26" s="37">
        <f t="shared" si="2"/>
        <v>2.5623442803450747E-2</v>
      </c>
      <c r="H26" s="37">
        <f t="shared" si="2"/>
        <v>3.4198021751574048E-2</v>
      </c>
      <c r="I26" s="37">
        <f t="shared" si="2"/>
        <v>2.6176608672332957E-2</v>
      </c>
      <c r="J26" s="37">
        <f t="shared" si="3"/>
        <v>4.002376012389508E-3</v>
      </c>
      <c r="L26" s="48">
        <f t="shared" si="5"/>
        <v>2.1621066791061239E-2</v>
      </c>
      <c r="M26" s="48">
        <f t="shared" si="6"/>
        <v>3.019564573918454E-2</v>
      </c>
      <c r="N26" s="48">
        <f t="shared" si="7"/>
        <v>2.2174232659943449E-2</v>
      </c>
    </row>
    <row r="27" spans="1:15">
      <c r="A27" s="46">
        <v>38992</v>
      </c>
      <c r="B27" s="62">
        <v>106.98833</v>
      </c>
      <c r="C27" s="62">
        <v>2366.7099600000001</v>
      </c>
      <c r="D27" s="62">
        <v>12080.73047</v>
      </c>
      <c r="E27" s="1">
        <v>4.8300000000000003E-2</v>
      </c>
      <c r="G27" s="37">
        <f t="shared" si="2"/>
        <v>3.2509751043431123E-2</v>
      </c>
      <c r="H27" s="37">
        <f t="shared" si="2"/>
        <v>4.7944825988026185E-2</v>
      </c>
      <c r="I27" s="37">
        <f t="shared" si="2"/>
        <v>3.4391449776279392E-2</v>
      </c>
      <c r="J27" s="37">
        <f t="shared" si="3"/>
        <v>3.9385528336748354E-3</v>
      </c>
      <c r="L27" s="48">
        <f t="shared" si="5"/>
        <v>2.8571198209756288E-2</v>
      </c>
      <c r="M27" s="48">
        <f t="shared" si="6"/>
        <v>4.400627315435135E-2</v>
      </c>
      <c r="N27" s="48">
        <f t="shared" si="7"/>
        <v>3.0452896942604557E-2</v>
      </c>
    </row>
    <row r="28" spans="1:15">
      <c r="A28" s="46">
        <v>39022</v>
      </c>
      <c r="B28" s="62">
        <v>109.00109</v>
      </c>
      <c r="C28" s="62">
        <v>2431.7700199999999</v>
      </c>
      <c r="D28" s="62">
        <v>12221.929690000001</v>
      </c>
      <c r="E28" s="1">
        <v>4.9000000000000002E-2</v>
      </c>
      <c r="G28" s="37">
        <f t="shared" si="2"/>
        <v>1.8812892957577709E-2</v>
      </c>
      <c r="H28" s="37">
        <f t="shared" si="2"/>
        <v>2.74896633299333E-2</v>
      </c>
      <c r="I28" s="37">
        <f t="shared" si="2"/>
        <v>1.1687970388101876E-2</v>
      </c>
      <c r="J28" s="37">
        <f t="shared" si="3"/>
        <v>3.9944005553169681E-3</v>
      </c>
      <c r="L28" s="48">
        <f t="shared" si="5"/>
        <v>1.4818492402260741E-2</v>
      </c>
      <c r="M28" s="48">
        <f t="shared" si="6"/>
        <v>2.3495262774616332E-2</v>
      </c>
      <c r="N28" s="48">
        <f t="shared" si="7"/>
        <v>7.6935698327849078E-3</v>
      </c>
    </row>
    <row r="29" spans="1:15">
      <c r="A29" s="46">
        <v>39052</v>
      </c>
      <c r="B29" s="62">
        <v>110.52849000000001</v>
      </c>
      <c r="C29" s="62">
        <v>2415.2900399999999</v>
      </c>
      <c r="D29" s="62">
        <v>12463.150390000001</v>
      </c>
      <c r="E29" s="1">
        <v>4.8600000000000004E-2</v>
      </c>
      <c r="G29" s="37">
        <f t="shared" si="2"/>
        <v>1.4012703909658253E-2</v>
      </c>
      <c r="H29" s="37">
        <f t="shared" si="2"/>
        <v>-6.7769484221209542E-3</v>
      </c>
      <c r="I29" s="37">
        <f t="shared" si="2"/>
        <v>1.9736711478332891E-2</v>
      </c>
      <c r="J29" s="37">
        <f t="shared" si="3"/>
        <v>3.9624917561102979E-3</v>
      </c>
      <c r="L29" s="48">
        <f t="shared" si="5"/>
        <v>1.0050212153547955E-2</v>
      </c>
      <c r="M29" s="48">
        <f t="shared" si="6"/>
        <v>-1.0739440178231252E-2</v>
      </c>
      <c r="N29" s="48">
        <f t="shared" si="7"/>
        <v>1.5774219722222593E-2</v>
      </c>
    </row>
    <row r="30" spans="1:15">
      <c r="A30" s="46">
        <v>39085</v>
      </c>
      <c r="B30" s="62">
        <v>112.17892000000001</v>
      </c>
      <c r="C30" s="62">
        <v>2463.9299299999998</v>
      </c>
      <c r="D30" s="62">
        <v>12621.690430000001</v>
      </c>
      <c r="E30" s="1">
        <v>4.9000000000000002E-2</v>
      </c>
      <c r="G30" s="37">
        <f t="shared" si="2"/>
        <v>1.4932168167682391E-2</v>
      </c>
      <c r="H30" s="37">
        <f t="shared" si="2"/>
        <v>2.0138322600792069E-2</v>
      </c>
      <c r="I30" s="37">
        <f t="shared" si="2"/>
        <v>1.2720703436845948E-2</v>
      </c>
      <c r="J30" s="37">
        <f t="shared" si="3"/>
        <v>3.9944005553169681E-3</v>
      </c>
      <c r="L30" s="48">
        <f t="shared" si="5"/>
        <v>1.0937767612365423E-2</v>
      </c>
      <c r="M30" s="48">
        <f t="shared" si="6"/>
        <v>1.6143922045475101E-2</v>
      </c>
      <c r="N30" s="48">
        <f t="shared" si="7"/>
        <v>8.72630288152898E-3</v>
      </c>
    </row>
    <row r="31" spans="1:15">
      <c r="A31" s="46">
        <v>39114</v>
      </c>
      <c r="B31" s="62">
        <v>109.96988</v>
      </c>
      <c r="C31" s="62">
        <v>2416.1498999999999</v>
      </c>
      <c r="D31" s="62">
        <v>12268.62988</v>
      </c>
      <c r="E31" s="1">
        <v>4.9599999999999998E-2</v>
      </c>
      <c r="G31" s="37">
        <f t="shared" si="2"/>
        <v>-1.9692113277610446E-2</v>
      </c>
      <c r="H31" s="37">
        <f t="shared" si="2"/>
        <v>-1.9391797395796884E-2</v>
      </c>
      <c r="I31" s="37">
        <f t="shared" si="2"/>
        <v>-2.7972524913210117E-2</v>
      </c>
      <c r="J31" s="37">
        <f t="shared" si="3"/>
        <v>4.0422428477437933E-3</v>
      </c>
      <c r="L31" s="48">
        <f t="shared" si="5"/>
        <v>-2.3734356125354239E-2</v>
      </c>
      <c r="M31" s="48">
        <f t="shared" si="6"/>
        <v>-2.3434040243540677E-2</v>
      </c>
      <c r="N31" s="48">
        <f t="shared" si="7"/>
        <v>-3.2014767760953911E-2</v>
      </c>
    </row>
    <row r="32" spans="1:15">
      <c r="A32" s="46">
        <v>39142</v>
      </c>
      <c r="B32" s="62">
        <v>111.19279</v>
      </c>
      <c r="C32" s="62">
        <v>2421.6398899999999</v>
      </c>
      <c r="D32" s="62">
        <v>12354.349609999999</v>
      </c>
      <c r="E32" s="1">
        <v>4.9000000000000002E-2</v>
      </c>
      <c r="G32" s="37">
        <f t="shared" si="2"/>
        <v>1.1120408606429377E-2</v>
      </c>
      <c r="H32" s="37">
        <f t="shared" si="2"/>
        <v>2.272205875968325E-3</v>
      </c>
      <c r="I32" s="37">
        <f t="shared" si="2"/>
        <v>6.9869032514981999E-3</v>
      </c>
      <c r="J32" s="37">
        <f t="shared" si="3"/>
        <v>3.9944005553169681E-3</v>
      </c>
      <c r="L32" s="48">
        <f t="shared" si="5"/>
        <v>7.1260080511124091E-3</v>
      </c>
      <c r="M32" s="48">
        <f t="shared" si="6"/>
        <v>-1.7221946793486431E-3</v>
      </c>
      <c r="N32" s="48">
        <f t="shared" si="7"/>
        <v>2.9925026961812318E-3</v>
      </c>
    </row>
    <row r="33" spans="1:14">
      <c r="A33" s="46">
        <v>39174</v>
      </c>
      <c r="B33" s="62">
        <v>116.10523000000001</v>
      </c>
      <c r="C33" s="62">
        <v>2525.0900900000001</v>
      </c>
      <c r="D33" s="62">
        <v>13062.910159999999</v>
      </c>
      <c r="E33" s="1">
        <v>4.8799999999999996E-2</v>
      </c>
      <c r="G33" s="37">
        <f t="shared" si="2"/>
        <v>4.4179483220090132E-2</v>
      </c>
      <c r="H33" s="37">
        <f t="shared" si="2"/>
        <v>4.2719068358260337E-2</v>
      </c>
      <c r="I33" s="37">
        <f t="shared" si="2"/>
        <v>5.7353124394866395E-2</v>
      </c>
      <c r="J33" s="37">
        <f t="shared" si="3"/>
        <v>3.9784475501516425E-3</v>
      </c>
      <c r="L33" s="48">
        <f t="shared" si="5"/>
        <v>4.020103566993849E-2</v>
      </c>
      <c r="M33" s="48">
        <f t="shared" si="6"/>
        <v>3.8740620808108694E-2</v>
      </c>
      <c r="N33" s="48">
        <f t="shared" si="7"/>
        <v>5.3374676844714752E-2</v>
      </c>
    </row>
    <row r="34" spans="1:14">
      <c r="A34" s="46">
        <v>39203</v>
      </c>
      <c r="B34" s="62">
        <v>120.14227</v>
      </c>
      <c r="C34" s="62">
        <v>2604.5200199999999</v>
      </c>
      <c r="D34" s="62">
        <v>13627.639649999999</v>
      </c>
      <c r="E34" s="1">
        <v>4.8099999999999997E-2</v>
      </c>
      <c r="G34" s="37">
        <f t="shared" si="2"/>
        <v>3.4770526702371463E-2</v>
      </c>
      <c r="H34" s="37">
        <f t="shared" si="2"/>
        <v>3.145627568480136E-2</v>
      </c>
      <c r="I34" s="37">
        <f t="shared" si="2"/>
        <v>4.3231522155703139E-2</v>
      </c>
      <c r="J34" s="37">
        <f t="shared" si="3"/>
        <v>3.9225900629809018E-3</v>
      </c>
      <c r="L34" s="48">
        <f t="shared" si="5"/>
        <v>3.0847936639390561E-2</v>
      </c>
      <c r="M34" s="48">
        <f t="shared" si="6"/>
        <v>2.7533685621820458E-2</v>
      </c>
      <c r="N34" s="48">
        <f t="shared" si="7"/>
        <v>3.9308932092722237E-2</v>
      </c>
    </row>
    <row r="35" spans="1:14">
      <c r="A35" s="46">
        <v>39234</v>
      </c>
      <c r="B35" s="62">
        <v>118.13057999999999</v>
      </c>
      <c r="C35" s="62">
        <v>2603.2299800000001</v>
      </c>
      <c r="D35" s="62">
        <v>13408.62012</v>
      </c>
      <c r="E35" s="1">
        <v>4.7800000000000002E-2</v>
      </c>
      <c r="G35" s="37">
        <f t="shared" si="2"/>
        <v>-1.6744231651358077E-2</v>
      </c>
      <c r="H35" s="37">
        <f t="shared" si="2"/>
        <v>-4.9530815278575613E-4</v>
      </c>
      <c r="I35" s="37">
        <f t="shared" si="2"/>
        <v>-1.6071714223820033E-2</v>
      </c>
      <c r="J35" s="37">
        <f t="shared" si="3"/>
        <v>3.8986406707826049E-3</v>
      </c>
      <c r="L35" s="48">
        <f t="shared" si="5"/>
        <v>-2.0642872322140682E-2</v>
      </c>
      <c r="M35" s="48">
        <f t="shared" si="6"/>
        <v>-4.393948823568361E-3</v>
      </c>
      <c r="N35" s="48">
        <f t="shared" si="7"/>
        <v>-1.9970354894602638E-2</v>
      </c>
    </row>
    <row r="36" spans="1:14">
      <c r="A36" s="46">
        <v>39265</v>
      </c>
      <c r="B36" s="62">
        <v>114.4782</v>
      </c>
      <c r="C36" s="62">
        <v>2546.2700199999999</v>
      </c>
      <c r="D36" s="62">
        <v>13211.990229999999</v>
      </c>
      <c r="E36" s="1">
        <v>4.82E-2</v>
      </c>
      <c r="G36" s="37">
        <f t="shared" si="2"/>
        <v>-3.0918158532701634E-2</v>
      </c>
      <c r="H36" s="37">
        <f t="shared" si="2"/>
        <v>-2.1880494784406346E-2</v>
      </c>
      <c r="I36" s="37">
        <f t="shared" si="2"/>
        <v>-1.4664438863974616E-2</v>
      </c>
      <c r="J36" s="37">
        <f t="shared" si="3"/>
        <v>3.9305717973199261E-3</v>
      </c>
      <c r="L36" s="48">
        <f t="shared" si="5"/>
        <v>-3.484873033002156E-2</v>
      </c>
      <c r="M36" s="48">
        <f t="shared" si="6"/>
        <v>-2.5811066581726272E-2</v>
      </c>
      <c r="N36" s="48">
        <f t="shared" si="7"/>
        <v>-1.8595010661294542E-2</v>
      </c>
    </row>
    <row r="37" spans="1:14">
      <c r="A37" s="46">
        <v>39295</v>
      </c>
      <c r="B37" s="62">
        <v>116.19347</v>
      </c>
      <c r="C37" s="62">
        <v>2596.3601100000001</v>
      </c>
      <c r="D37" s="62">
        <v>13357.740229999999</v>
      </c>
      <c r="E37" s="1">
        <v>4.7599999999999996E-2</v>
      </c>
      <c r="G37" s="37">
        <f t="shared" si="2"/>
        <v>1.4983376747712773E-2</v>
      </c>
      <c r="H37" s="37">
        <f t="shared" si="2"/>
        <v>1.9671947439415804E-2</v>
      </c>
      <c r="I37" s="37">
        <f t="shared" si="2"/>
        <v>1.1031646062608313E-2</v>
      </c>
      <c r="J37" s="37">
        <f t="shared" si="3"/>
        <v>3.8826709170549645E-3</v>
      </c>
      <c r="L37" s="48">
        <f t="shared" si="5"/>
        <v>1.1100705830657809E-2</v>
      </c>
      <c r="M37" s="48">
        <f t="shared" si="6"/>
        <v>1.578927652236084E-2</v>
      </c>
      <c r="N37" s="48">
        <f t="shared" si="7"/>
        <v>7.148975145553349E-3</v>
      </c>
    </row>
    <row r="38" spans="1:14">
      <c r="A38" s="46">
        <v>39329</v>
      </c>
      <c r="B38" s="62">
        <v>120.52287</v>
      </c>
      <c r="C38" s="62">
        <v>2701.5</v>
      </c>
      <c r="D38" s="62">
        <v>13895.62988</v>
      </c>
      <c r="E38" s="1">
        <v>4.3499999999999997E-2</v>
      </c>
      <c r="G38" s="37">
        <f t="shared" si="2"/>
        <v>3.7260269445434258E-2</v>
      </c>
      <c r="H38" s="37">
        <f t="shared" si="2"/>
        <v>4.0495110672456036E-2</v>
      </c>
      <c r="I38" s="37">
        <f t="shared" si="2"/>
        <v>4.0268012458571478E-2</v>
      </c>
      <c r="J38" s="37">
        <f t="shared" si="3"/>
        <v>3.5546735478100278E-3</v>
      </c>
      <c r="L38" s="48">
        <f t="shared" si="5"/>
        <v>3.370559589762423E-2</v>
      </c>
      <c r="M38" s="48">
        <f t="shared" si="6"/>
        <v>3.6940437124646008E-2</v>
      </c>
      <c r="N38" s="48">
        <f t="shared" si="7"/>
        <v>3.6713338910761451E-2</v>
      </c>
    </row>
    <row r="39" spans="1:14">
      <c r="A39" s="46">
        <v>39356</v>
      </c>
      <c r="B39" s="62">
        <v>122.42574</v>
      </c>
      <c r="C39" s="62">
        <v>2859.12012</v>
      </c>
      <c r="D39" s="62">
        <v>13930.009770000001</v>
      </c>
      <c r="E39" s="1">
        <v>0.04</v>
      </c>
      <c r="G39" s="37">
        <f t="shared" si="2"/>
        <v>1.5788455751178265E-2</v>
      </c>
      <c r="H39" s="37">
        <f t="shared" si="2"/>
        <v>5.8345408106607488E-2</v>
      </c>
      <c r="I39" s="37">
        <f t="shared" si="2"/>
        <v>2.4741512473271943E-3</v>
      </c>
      <c r="J39" s="37">
        <f t="shared" si="3"/>
        <v>3.2737397821989145E-3</v>
      </c>
      <c r="L39" s="48">
        <f t="shared" si="5"/>
        <v>1.2514715968979351E-2</v>
      </c>
      <c r="M39" s="48">
        <f t="shared" si="6"/>
        <v>5.5071668324408574E-2</v>
      </c>
      <c r="N39" s="48">
        <f t="shared" si="7"/>
        <v>-7.9958853487172021E-4</v>
      </c>
    </row>
    <row r="40" spans="1:14">
      <c r="A40" s="46">
        <v>39387</v>
      </c>
      <c r="B40" s="62">
        <v>117.30003000000001</v>
      </c>
      <c r="C40" s="62">
        <v>2660.9599600000001</v>
      </c>
      <c r="D40" s="62">
        <v>13371.719730000001</v>
      </c>
      <c r="E40" s="1">
        <v>3.8100000000000002E-2</v>
      </c>
      <c r="G40" s="37">
        <f t="shared" si="2"/>
        <v>-4.1867911110849754E-2</v>
      </c>
      <c r="H40" s="37">
        <f t="shared" si="2"/>
        <v>-6.9308091889472623E-2</v>
      </c>
      <c r="I40" s="37">
        <f t="shared" si="2"/>
        <v>-4.0078223146859937E-2</v>
      </c>
      <c r="J40" s="37">
        <f t="shared" si="3"/>
        <v>3.1208697401348129E-3</v>
      </c>
      <c r="L40" s="48">
        <f t="shared" si="5"/>
        <v>-4.4988780850984567E-2</v>
      </c>
      <c r="M40" s="48">
        <f t="shared" si="6"/>
        <v>-7.2428961629607436E-2</v>
      </c>
      <c r="N40" s="48">
        <f t="shared" si="7"/>
        <v>-4.319909288699475E-2</v>
      </c>
    </row>
    <row r="41" spans="1:14">
      <c r="A41" s="46">
        <v>39419</v>
      </c>
      <c r="B41" s="62">
        <v>116.4897</v>
      </c>
      <c r="C41" s="62">
        <v>2652.2800299999999</v>
      </c>
      <c r="D41" s="62">
        <v>13264.820309999999</v>
      </c>
      <c r="E41" s="1">
        <v>3.1699999999999999E-2</v>
      </c>
      <c r="G41" s="37">
        <f t="shared" si="2"/>
        <v>-6.908182376423988E-3</v>
      </c>
      <c r="H41" s="37">
        <f t="shared" si="2"/>
        <v>-3.2619543813053875E-3</v>
      </c>
      <c r="I41" s="37">
        <f t="shared" si="2"/>
        <v>-7.9944406672066703E-3</v>
      </c>
      <c r="J41" s="37">
        <f t="shared" si="3"/>
        <v>2.6040452449183071E-3</v>
      </c>
      <c r="L41" s="48">
        <f t="shared" si="5"/>
        <v>-9.5122276213422952E-3</v>
      </c>
      <c r="M41" s="48">
        <f t="shared" si="6"/>
        <v>-5.8659996262236946E-3</v>
      </c>
      <c r="N41" s="48">
        <f t="shared" si="7"/>
        <v>-1.0598485912124977E-2</v>
      </c>
    </row>
    <row r="42" spans="1:14">
      <c r="A42" s="46">
        <v>39449</v>
      </c>
      <c r="B42" s="62">
        <v>109.48222</v>
      </c>
      <c r="C42" s="62">
        <v>2389.8601100000001</v>
      </c>
      <c r="D42" s="62">
        <v>12650.360350000001</v>
      </c>
      <c r="E42" s="1">
        <v>3.2099999999999997E-2</v>
      </c>
      <c r="G42" s="37">
        <f t="shared" si="2"/>
        <v>-6.0155361375297534E-2</v>
      </c>
      <c r="H42" s="37">
        <f t="shared" si="2"/>
        <v>-9.894125696825451E-2</v>
      </c>
      <c r="I42" s="37">
        <f t="shared" si="2"/>
        <v>-4.6322524213673111E-2</v>
      </c>
      <c r="J42" s="37">
        <f t="shared" si="3"/>
        <v>2.6364327582906188E-3</v>
      </c>
      <c r="L42" s="48">
        <f t="shared" si="5"/>
        <v>-6.2791794133588152E-2</v>
      </c>
      <c r="M42" s="48">
        <f t="shared" si="6"/>
        <v>-0.10157768972654513</v>
      </c>
      <c r="N42" s="48">
        <f t="shared" si="7"/>
        <v>-4.895895697196373E-2</v>
      </c>
    </row>
    <row r="43" spans="1:14">
      <c r="A43" s="46">
        <v>39479</v>
      </c>
      <c r="B43" s="62">
        <v>105.92245</v>
      </c>
      <c r="C43" s="62">
        <v>2271.4799800000001</v>
      </c>
      <c r="D43" s="62">
        <v>12266.389649999999</v>
      </c>
      <c r="E43" s="1">
        <v>2.0899999999999998E-2</v>
      </c>
      <c r="G43" s="37">
        <f t="shared" si="2"/>
        <v>-3.2514594607233938E-2</v>
      </c>
      <c r="H43" s="37">
        <f t="shared" si="2"/>
        <v>-4.9534334459434115E-2</v>
      </c>
      <c r="I43" s="37">
        <f t="shared" si="2"/>
        <v>-3.0352550391973709E-2</v>
      </c>
      <c r="J43" s="37">
        <f t="shared" si="3"/>
        <v>1.7252023849956277E-3</v>
      </c>
      <c r="L43" s="48">
        <f t="shared" si="5"/>
        <v>-3.4239796992229565E-2</v>
      </c>
      <c r="M43" s="48">
        <f t="shared" si="6"/>
        <v>-5.1259536844429743E-2</v>
      </c>
      <c r="N43" s="48">
        <f t="shared" si="7"/>
        <v>-3.2077752776969337E-2</v>
      </c>
    </row>
    <row r="44" spans="1:14">
      <c r="A44" s="46">
        <v>39510</v>
      </c>
      <c r="B44" s="62">
        <v>105.45001000000001</v>
      </c>
      <c r="C44" s="62">
        <v>2279.1001000000001</v>
      </c>
      <c r="D44" s="62">
        <v>12262.889649999999</v>
      </c>
      <c r="E44" s="1">
        <v>1.7600000000000001E-2</v>
      </c>
      <c r="G44" s="37">
        <f t="shared" si="2"/>
        <v>-4.4602442636098028E-3</v>
      </c>
      <c r="H44" s="37">
        <f t="shared" si="2"/>
        <v>3.3546938855257835E-3</v>
      </c>
      <c r="I44" s="37">
        <f t="shared" si="2"/>
        <v>-2.8533253058693475E-4</v>
      </c>
      <c r="J44" s="37">
        <f t="shared" si="3"/>
        <v>1.4549669057570824E-3</v>
      </c>
      <c r="L44" s="48">
        <f t="shared" si="5"/>
        <v>-5.9152111693668852E-3</v>
      </c>
      <c r="M44" s="48">
        <f t="shared" si="6"/>
        <v>1.8997269797687011E-3</v>
      </c>
      <c r="N44" s="48">
        <f t="shared" si="7"/>
        <v>-1.7402994363440172E-3</v>
      </c>
    </row>
    <row r="45" spans="1:14">
      <c r="A45" s="46">
        <v>39539</v>
      </c>
      <c r="B45" s="62">
        <v>110.57744</v>
      </c>
      <c r="C45" s="62">
        <v>2412.8000499999998</v>
      </c>
      <c r="D45" s="62">
        <v>12820.12988</v>
      </c>
      <c r="E45" s="1">
        <v>1.4999999999999999E-2</v>
      </c>
      <c r="G45" s="37">
        <f t="shared" si="2"/>
        <v>4.8624272297366211E-2</v>
      </c>
      <c r="H45" s="37">
        <f t="shared" si="2"/>
        <v>5.8663483012439732E-2</v>
      </c>
      <c r="I45" s="37">
        <f t="shared" si="2"/>
        <v>4.5441184411212587E-2</v>
      </c>
      <c r="J45" s="37">
        <f t="shared" si="3"/>
        <v>1.2414877164492744E-3</v>
      </c>
      <c r="L45" s="48">
        <f t="shared" si="5"/>
        <v>4.7382784580916937E-2</v>
      </c>
      <c r="M45" s="48">
        <f t="shared" si="6"/>
        <v>5.7421995295990458E-2</v>
      </c>
      <c r="N45" s="48">
        <f t="shared" si="7"/>
        <v>4.4199696694763313E-2</v>
      </c>
    </row>
    <row r="46" spans="1:14">
      <c r="A46" s="46">
        <v>39569</v>
      </c>
      <c r="B46" s="62">
        <v>111.99787000000001</v>
      </c>
      <c r="C46" s="62">
        <v>2522.6599099999999</v>
      </c>
      <c r="D46" s="62">
        <v>12638.320309999999</v>
      </c>
      <c r="E46" s="1">
        <v>1.6899999999999998E-2</v>
      </c>
      <c r="G46" s="37">
        <f t="shared" si="2"/>
        <v>1.2845567775850109E-2</v>
      </c>
      <c r="H46" s="37">
        <f t="shared" si="2"/>
        <v>4.5532102836287613E-2</v>
      </c>
      <c r="I46" s="37">
        <f t="shared" si="2"/>
        <v>-1.4181570054421444E-2</v>
      </c>
      <c r="J46" s="37">
        <f t="shared" si="3"/>
        <v>1.3975409693907093E-3</v>
      </c>
      <c r="L46" s="48">
        <f t="shared" si="5"/>
        <v>1.1448026806459399E-2</v>
      </c>
      <c r="M46" s="48">
        <f t="shared" si="6"/>
        <v>4.4134561866896904E-2</v>
      </c>
      <c r="N46" s="48">
        <f t="shared" si="7"/>
        <v>-1.5579111023812153E-2</v>
      </c>
    </row>
    <row r="47" spans="1:14">
      <c r="A47" s="46">
        <v>39601</v>
      </c>
      <c r="B47" s="62">
        <v>102.53288999999999</v>
      </c>
      <c r="C47" s="62">
        <v>2292.9799800000001</v>
      </c>
      <c r="D47" s="62">
        <v>11350.009770000001</v>
      </c>
      <c r="E47" s="1">
        <v>1.95E-2</v>
      </c>
      <c r="G47" s="37">
        <f t="shared" si="2"/>
        <v>-8.4510357205900499E-2</v>
      </c>
      <c r="H47" s="37">
        <f t="shared" si="2"/>
        <v>-9.104672773746969E-2</v>
      </c>
      <c r="I47" s="37">
        <f t="shared" si="2"/>
        <v>-0.10193684828359906</v>
      </c>
      <c r="J47" s="37">
        <f t="shared" si="3"/>
        <v>1.6106549662961989E-3</v>
      </c>
      <c r="L47" s="48">
        <f t="shared" si="5"/>
        <v>-8.6121012172196698E-2</v>
      </c>
      <c r="M47" s="48">
        <f t="shared" si="6"/>
        <v>-9.2657382703765889E-2</v>
      </c>
      <c r="N47" s="48">
        <f t="shared" si="7"/>
        <v>-0.10354750324989526</v>
      </c>
    </row>
    <row r="48" spans="1:14">
      <c r="A48" s="46">
        <v>39630</v>
      </c>
      <c r="B48" s="62">
        <v>101.68011</v>
      </c>
      <c r="C48" s="62">
        <v>2325.5500499999998</v>
      </c>
      <c r="D48" s="62">
        <v>11378.01953</v>
      </c>
      <c r="E48" s="1">
        <v>2.0799999999999999E-2</v>
      </c>
      <c r="G48" s="37">
        <f t="shared" si="2"/>
        <v>-8.3171360916481918E-3</v>
      </c>
      <c r="H48" s="37">
        <f t="shared" si="2"/>
        <v>1.4204253976957792E-2</v>
      </c>
      <c r="I48" s="37">
        <f t="shared" si="2"/>
        <v>2.4678181400366039E-3</v>
      </c>
      <c r="J48" s="37">
        <f t="shared" si="3"/>
        <v>1.717025203279432E-3</v>
      </c>
      <c r="L48" s="48">
        <f t="shared" si="5"/>
        <v>-1.0034161294927624E-2</v>
      </c>
      <c r="M48" s="48">
        <f t="shared" si="6"/>
        <v>1.248722877367836E-2</v>
      </c>
      <c r="N48" s="48">
        <f t="shared" si="7"/>
        <v>7.5079293675717196E-4</v>
      </c>
    </row>
    <row r="49" spans="1:14">
      <c r="A49" s="46">
        <v>39661</v>
      </c>
      <c r="B49" s="62">
        <v>103.15072000000001</v>
      </c>
      <c r="C49" s="62">
        <v>2367.5200199999999</v>
      </c>
      <c r="D49" s="62">
        <v>11543.95996</v>
      </c>
      <c r="E49" s="1">
        <v>1.83E-2</v>
      </c>
      <c r="G49" s="37">
        <f t="shared" si="2"/>
        <v>1.4463103944321043E-2</v>
      </c>
      <c r="H49" s="37">
        <f t="shared" si="2"/>
        <v>1.8047330350942081E-2</v>
      </c>
      <c r="I49" s="37">
        <f t="shared" si="2"/>
        <v>1.4584298221889336E-2</v>
      </c>
      <c r="J49" s="37">
        <f t="shared" si="3"/>
        <v>1.5123566425381263E-3</v>
      </c>
      <c r="L49" s="48">
        <f t="shared" si="5"/>
        <v>1.2950747301782917E-2</v>
      </c>
      <c r="M49" s="48">
        <f t="shared" si="6"/>
        <v>1.6534973708403955E-2</v>
      </c>
      <c r="N49" s="48">
        <f t="shared" si="7"/>
        <v>1.3071941579351209E-2</v>
      </c>
    </row>
    <row r="50" spans="1:14">
      <c r="A50" s="46">
        <v>39693</v>
      </c>
      <c r="B50" s="62">
        <v>93.974580000000003</v>
      </c>
      <c r="C50" s="62">
        <v>2091.87988</v>
      </c>
      <c r="D50" s="62">
        <v>10850.660159999999</v>
      </c>
      <c r="E50" s="1">
        <v>1.89E-2</v>
      </c>
      <c r="G50" s="37">
        <f t="shared" si="2"/>
        <v>-8.89585647099701E-2</v>
      </c>
      <c r="H50" s="37">
        <f t="shared" si="2"/>
        <v>-0.11642568496633032</v>
      </c>
      <c r="I50" s="37">
        <f t="shared" si="2"/>
        <v>-6.0057363539226971E-2</v>
      </c>
      <c r="J50" s="37">
        <f t="shared" si="3"/>
        <v>1.5615190697231274E-3</v>
      </c>
      <c r="L50" s="48">
        <f t="shared" si="5"/>
        <v>-9.0520083779693228E-2</v>
      </c>
      <c r="M50" s="48">
        <f t="shared" si="6"/>
        <v>-0.11798720403605345</v>
      </c>
      <c r="N50" s="48">
        <f t="shared" si="7"/>
        <v>-6.1618882608950099E-2</v>
      </c>
    </row>
    <row r="51" spans="1:14">
      <c r="A51" s="46">
        <v>39722</v>
      </c>
      <c r="B51" s="62">
        <v>78.193979999999996</v>
      </c>
      <c r="C51" s="62">
        <v>1720.9499499999999</v>
      </c>
      <c r="D51" s="62">
        <v>9325.0097700000006</v>
      </c>
      <c r="E51" s="1">
        <v>1.46E-2</v>
      </c>
      <c r="G51" s="37">
        <f t="shared" si="2"/>
        <v>-0.16792413437761577</v>
      </c>
      <c r="H51" s="37">
        <f t="shared" si="2"/>
        <v>-0.17731894338024801</v>
      </c>
      <c r="I51" s="37">
        <f t="shared" si="2"/>
        <v>-0.14060438420366106</v>
      </c>
      <c r="J51" s="37">
        <f t="shared" si="3"/>
        <v>1.2086002819180486E-3</v>
      </c>
      <c r="L51" s="48">
        <f t="shared" si="5"/>
        <v>-0.16913273465953382</v>
      </c>
      <c r="M51" s="48">
        <f t="shared" si="6"/>
        <v>-0.17852754366216605</v>
      </c>
      <c r="N51" s="48">
        <f t="shared" si="7"/>
        <v>-0.14181298448557911</v>
      </c>
    </row>
    <row r="52" spans="1:14">
      <c r="A52" s="46">
        <v>39755</v>
      </c>
      <c r="B52" s="62">
        <v>72.583690000000004</v>
      </c>
      <c r="C52" s="62">
        <v>1535.5699500000001</v>
      </c>
      <c r="D52" s="62">
        <v>8829.0400399999999</v>
      </c>
      <c r="E52" s="1">
        <v>1.06E-2</v>
      </c>
      <c r="G52" s="37">
        <f t="shared" si="2"/>
        <v>-7.1748362214073214E-2</v>
      </c>
      <c r="H52" s="37">
        <f t="shared" si="2"/>
        <v>-0.10771957662103993</v>
      </c>
      <c r="I52" s="37">
        <f t="shared" si="2"/>
        <v>-5.3187046687673378E-2</v>
      </c>
      <c r="J52" s="37">
        <f t="shared" si="3"/>
        <v>8.7907064595027506E-4</v>
      </c>
      <c r="L52" s="48">
        <f t="shared" si="5"/>
        <v>-7.2627432860023489E-2</v>
      </c>
      <c r="M52" s="48">
        <f t="shared" si="6"/>
        <v>-0.1085986472669902</v>
      </c>
      <c r="N52" s="48">
        <f t="shared" si="7"/>
        <v>-5.4066117333623653E-2</v>
      </c>
    </row>
    <row r="53" spans="1:14">
      <c r="A53" s="46">
        <v>39783</v>
      </c>
      <c r="B53" s="62">
        <v>73.361660000000001</v>
      </c>
      <c r="C53" s="62">
        <v>1577.0300299999999</v>
      </c>
      <c r="D53" s="62">
        <v>8776.3896499999992</v>
      </c>
      <c r="E53" s="1">
        <v>4.4000000000000003E-3</v>
      </c>
      <c r="G53" s="37">
        <f t="shared" si="2"/>
        <v>1.0718248135359376E-2</v>
      </c>
      <c r="H53" s="37">
        <f t="shared" si="2"/>
        <v>2.6999798999713276E-2</v>
      </c>
      <c r="I53" s="37">
        <f t="shared" si="2"/>
        <v>-5.9633198809233567E-3</v>
      </c>
      <c r="J53" s="37">
        <f t="shared" si="3"/>
        <v>3.6592929423662213E-4</v>
      </c>
      <c r="L53" s="48">
        <f t="shared" si="5"/>
        <v>1.0352318841122754E-2</v>
      </c>
      <c r="M53" s="48">
        <f t="shared" si="6"/>
        <v>2.6633869705476654E-2</v>
      </c>
      <c r="N53" s="48">
        <f t="shared" si="7"/>
        <v>-6.3292491751599789E-3</v>
      </c>
    </row>
    <row r="54" spans="1:14">
      <c r="A54" s="46">
        <v>39815</v>
      </c>
      <c r="B54" s="62">
        <v>67.190060000000003</v>
      </c>
      <c r="C54" s="62">
        <v>1476.42004</v>
      </c>
      <c r="D54" s="62">
        <v>8000.8598599999996</v>
      </c>
      <c r="E54" s="1">
        <v>2.8000000000000004E-3</v>
      </c>
      <c r="G54" s="37">
        <f t="shared" si="2"/>
        <v>-8.4125686359877827E-2</v>
      </c>
      <c r="H54" s="37">
        <f t="shared" si="2"/>
        <v>-6.3797130102842714E-2</v>
      </c>
      <c r="I54" s="37">
        <f t="shared" si="2"/>
        <v>-8.8365469279272468E-2</v>
      </c>
      <c r="J54" s="37">
        <f t="shared" si="3"/>
        <v>2.3303442347044623E-4</v>
      </c>
      <c r="L54" s="48">
        <f t="shared" si="5"/>
        <v>-8.4358720783348273E-2</v>
      </c>
      <c r="M54" s="48">
        <f t="shared" si="6"/>
        <v>-6.403016452631316E-2</v>
      </c>
      <c r="N54" s="48">
        <f t="shared" si="7"/>
        <v>-8.8598503702742915E-2</v>
      </c>
    </row>
    <row r="55" spans="1:14">
      <c r="A55" s="46">
        <v>39846</v>
      </c>
      <c r="B55" s="62">
        <v>60.029600000000002</v>
      </c>
      <c r="C55" s="62">
        <v>1377.83997</v>
      </c>
      <c r="D55" s="62">
        <v>7062.9301800000003</v>
      </c>
      <c r="E55" s="1">
        <v>3.9000000000000003E-3</v>
      </c>
      <c r="G55" s="37">
        <f t="shared" si="2"/>
        <v>-0.10657022779857617</v>
      </c>
      <c r="H55" s="37">
        <f t="shared" si="2"/>
        <v>-6.6769664004289742E-2</v>
      </c>
      <c r="I55" s="37">
        <f t="shared" si="2"/>
        <v>-0.11722860997592821</v>
      </c>
      <c r="J55" s="37">
        <f t="shared" si="3"/>
        <v>3.2442050589875926E-4</v>
      </c>
      <c r="L55" s="48">
        <f t="shared" si="5"/>
        <v>-0.10689464830447493</v>
      </c>
      <c r="M55" s="48">
        <f t="shared" si="6"/>
        <v>-6.7094084510188501E-2</v>
      </c>
      <c r="N55" s="48">
        <f t="shared" si="7"/>
        <v>-0.11755303048182697</v>
      </c>
    </row>
    <row r="56" spans="1:14">
      <c r="A56" s="46">
        <v>39874</v>
      </c>
      <c r="B56" s="62">
        <v>65.29871</v>
      </c>
      <c r="C56" s="62">
        <v>1528.58997</v>
      </c>
      <c r="D56" s="62">
        <v>7608.9199200000003</v>
      </c>
      <c r="E56" s="1">
        <v>4.4000000000000003E-3</v>
      </c>
      <c r="G56" s="37">
        <f t="shared" si="2"/>
        <v>8.7775197569199159E-2</v>
      </c>
      <c r="H56" s="37">
        <f t="shared" si="2"/>
        <v>0.10941038384885871</v>
      </c>
      <c r="I56" s="37">
        <f t="shared" si="2"/>
        <v>7.73035731750642E-2</v>
      </c>
      <c r="J56" s="37">
        <f t="shared" si="3"/>
        <v>3.6592929423662213E-4</v>
      </c>
      <c r="L56" s="48">
        <f t="shared" si="5"/>
        <v>8.7409268274962537E-2</v>
      </c>
      <c r="M56" s="48">
        <f t="shared" si="6"/>
        <v>0.10904445455462208</v>
      </c>
      <c r="N56" s="48">
        <f t="shared" si="7"/>
        <v>7.6937643880827578E-2</v>
      </c>
    </row>
    <row r="57" spans="1:14">
      <c r="A57" s="46">
        <v>39904</v>
      </c>
      <c r="B57" s="62">
        <v>71.540490000000005</v>
      </c>
      <c r="C57" s="62">
        <v>1717.3000500000001</v>
      </c>
      <c r="D57" s="62">
        <v>8168.1201199999996</v>
      </c>
      <c r="E57" s="1">
        <v>4.0000000000000001E-3</v>
      </c>
      <c r="G57" s="37">
        <f t="shared" si="2"/>
        <v>9.5588105798721124E-2</v>
      </c>
      <c r="H57" s="37">
        <f t="shared" si="2"/>
        <v>0.12345369504158143</v>
      </c>
      <c r="I57" s="37">
        <f t="shared" si="2"/>
        <v>7.3492717216032899E-2</v>
      </c>
      <c r="J57" s="37">
        <f t="shared" si="3"/>
        <v>3.3272377940973819E-4</v>
      </c>
      <c r="L57" s="48">
        <f t="shared" si="5"/>
        <v>9.5255382019311385E-2</v>
      </c>
      <c r="M57" s="48">
        <f t="shared" si="6"/>
        <v>0.1231209712621717</v>
      </c>
      <c r="N57" s="48">
        <f t="shared" si="7"/>
        <v>7.3159993436623161E-2</v>
      </c>
    </row>
    <row r="58" spans="1:14">
      <c r="A58" s="46">
        <v>39934</v>
      </c>
      <c r="B58" s="62">
        <v>75.559430000000006</v>
      </c>
      <c r="C58" s="62">
        <v>1774.32996</v>
      </c>
      <c r="D58" s="62">
        <v>8500.3300799999997</v>
      </c>
      <c r="E58" s="1">
        <v>3.0000000000000001E-3</v>
      </c>
      <c r="G58" s="37">
        <f t="shared" si="2"/>
        <v>5.6177138289100315E-2</v>
      </c>
      <c r="H58" s="37">
        <f t="shared" si="2"/>
        <v>3.3209053944882827E-2</v>
      </c>
      <c r="I58" s="37">
        <f t="shared" si="2"/>
        <v>4.0671532141963729E-2</v>
      </c>
      <c r="J58" s="37">
        <f t="shared" si="3"/>
        <v>2.4965690741618474E-4</v>
      </c>
      <c r="L58" s="48">
        <f t="shared" si="5"/>
        <v>5.592748138168413E-2</v>
      </c>
      <c r="M58" s="48">
        <f t="shared" si="6"/>
        <v>3.2959397037466642E-2</v>
      </c>
      <c r="N58" s="48">
        <f t="shared" si="7"/>
        <v>4.0421875234547544E-2</v>
      </c>
    </row>
    <row r="59" spans="1:14">
      <c r="A59" s="46">
        <v>39965</v>
      </c>
      <c r="B59" s="62">
        <v>75.726519999999994</v>
      </c>
      <c r="C59" s="62">
        <v>1835.0400400000001</v>
      </c>
      <c r="D59" s="62">
        <v>8447</v>
      </c>
      <c r="E59" s="1">
        <v>2.8999999999999998E-3</v>
      </c>
      <c r="G59" s="37">
        <f t="shared" si="2"/>
        <v>2.2113718962675222E-3</v>
      </c>
      <c r="H59" s="37">
        <f t="shared" si="2"/>
        <v>3.4215777994302643E-2</v>
      </c>
      <c r="I59" s="37">
        <f t="shared" si="2"/>
        <v>-6.2738834254775222E-3</v>
      </c>
      <c r="J59" s="37">
        <f t="shared" si="3"/>
        <v>2.4134604527370485E-4</v>
      </c>
      <c r="L59" s="48">
        <f t="shared" si="5"/>
        <v>1.9700258509938173E-3</v>
      </c>
      <c r="M59" s="48">
        <f t="shared" si="6"/>
        <v>3.3974431949028938E-2</v>
      </c>
      <c r="N59" s="48">
        <f t="shared" si="7"/>
        <v>-6.515229470751227E-3</v>
      </c>
    </row>
    <row r="60" spans="1:14">
      <c r="A60" s="46">
        <v>39995</v>
      </c>
      <c r="B60" s="62">
        <v>81.465000000000003</v>
      </c>
      <c r="C60" s="62">
        <v>1978.5</v>
      </c>
      <c r="D60" s="62">
        <v>9171.6103500000008</v>
      </c>
      <c r="E60" s="1">
        <v>3.2000000000000002E-3</v>
      </c>
      <c r="G60" s="37">
        <f t="shared" si="2"/>
        <v>7.5779000540365571E-2</v>
      </c>
      <c r="H60" s="37">
        <f t="shared" si="2"/>
        <v>7.8178108854779937E-2</v>
      </c>
      <c r="I60" s="37">
        <f t="shared" si="2"/>
        <v>8.5783159701669387E-2</v>
      </c>
      <c r="J60" s="37">
        <f t="shared" si="3"/>
        <v>2.6627635329945498E-4</v>
      </c>
      <c r="L60" s="48">
        <f t="shared" si="5"/>
        <v>7.5512724187066116E-2</v>
      </c>
      <c r="M60" s="48">
        <f t="shared" si="6"/>
        <v>7.7911832501480482E-2</v>
      </c>
      <c r="N60" s="48">
        <f t="shared" si="7"/>
        <v>8.5516883348369932E-2</v>
      </c>
    </row>
    <row r="61" spans="1:14">
      <c r="A61" s="46">
        <v>40028</v>
      </c>
      <c r="B61" s="62">
        <v>84.396799999999999</v>
      </c>
      <c r="C61" s="62">
        <v>2009.06006</v>
      </c>
      <c r="D61" s="62">
        <v>9496.2802699999993</v>
      </c>
      <c r="E61" s="1">
        <v>2.8000000000000004E-3</v>
      </c>
      <c r="G61" s="37">
        <f t="shared" si="2"/>
        <v>3.5988461302399744E-2</v>
      </c>
      <c r="H61" s="37">
        <f t="shared" si="2"/>
        <v>1.5446075309577978E-2</v>
      </c>
      <c r="I61" s="37">
        <f t="shared" si="2"/>
        <v>3.5399445420181586E-2</v>
      </c>
      <c r="J61" s="37">
        <f t="shared" si="3"/>
        <v>2.3303442347044623E-4</v>
      </c>
      <c r="L61" s="48">
        <f t="shared" si="5"/>
        <v>3.5755426878929297E-2</v>
      </c>
      <c r="M61" s="48">
        <f t="shared" si="6"/>
        <v>1.5213040886107532E-2</v>
      </c>
      <c r="N61" s="48">
        <f t="shared" si="7"/>
        <v>3.5166410996711139E-2</v>
      </c>
    </row>
    <row r="62" spans="1:14">
      <c r="A62" s="46">
        <v>40057</v>
      </c>
      <c r="B62" s="62">
        <v>87.541370000000001</v>
      </c>
      <c r="C62" s="62">
        <v>2122.4199199999998</v>
      </c>
      <c r="D62" s="62">
        <v>9712.2802699999993</v>
      </c>
      <c r="E62" s="1">
        <v>2.3E-3</v>
      </c>
      <c r="G62" s="37">
        <f t="shared" si="2"/>
        <v>3.7259351065443314E-2</v>
      </c>
      <c r="H62" s="37">
        <f t="shared" si="2"/>
        <v>5.6424326109991929E-2</v>
      </c>
      <c r="I62" s="37">
        <f t="shared" si="2"/>
        <v>2.2745748214948236E-2</v>
      </c>
      <c r="J62" s="37">
        <f t="shared" si="3"/>
        <v>1.9146491445765079E-4</v>
      </c>
      <c r="L62" s="48">
        <f t="shared" si="5"/>
        <v>3.7067886150985663E-2</v>
      </c>
      <c r="M62" s="48">
        <f t="shared" si="6"/>
        <v>5.6232861195534278E-2</v>
      </c>
      <c r="N62" s="48">
        <f t="shared" si="7"/>
        <v>2.2554283300490585E-2</v>
      </c>
    </row>
    <row r="63" spans="1:14">
      <c r="A63" s="46">
        <v>40087</v>
      </c>
      <c r="B63" s="62">
        <v>85.90643</v>
      </c>
      <c r="C63" s="62">
        <v>2045.1099899999999</v>
      </c>
      <c r="D63" s="62">
        <v>9712.7304700000004</v>
      </c>
      <c r="E63" s="1">
        <v>1.5E-3</v>
      </c>
      <c r="G63" s="37">
        <f t="shared" si="2"/>
        <v>-1.8676198464794402E-2</v>
      </c>
      <c r="H63" s="37">
        <f t="shared" si="2"/>
        <v>-3.6425369584733192E-2</v>
      </c>
      <c r="I63" s="37">
        <f t="shared" si="2"/>
        <v>4.6353687031874813E-5</v>
      </c>
      <c r="J63" s="37">
        <f t="shared" si="3"/>
        <v>1.2491414476678564E-4</v>
      </c>
      <c r="L63" s="48">
        <f t="shared" si="5"/>
        <v>-1.8801112609561188E-2</v>
      </c>
      <c r="M63" s="48">
        <f t="shared" si="6"/>
        <v>-3.6550283729499977E-2</v>
      </c>
      <c r="N63" s="48">
        <f t="shared" si="7"/>
        <v>-7.8560457734910827E-5</v>
      </c>
    </row>
    <row r="64" spans="1:14">
      <c r="A64" s="46">
        <v>40119</v>
      </c>
      <c r="B64" s="62">
        <v>91.044820000000001</v>
      </c>
      <c r="C64" s="62">
        <v>2144.6001000000001</v>
      </c>
      <c r="D64" s="62">
        <v>10344.839840000001</v>
      </c>
      <c r="E64" s="1">
        <v>1.7000000000000001E-3</v>
      </c>
      <c r="G64" s="37">
        <f t="shared" si="2"/>
        <v>5.981379973536316E-2</v>
      </c>
      <c r="H64" s="37">
        <f t="shared" si="2"/>
        <v>4.8647804023489227E-2</v>
      </c>
      <c r="I64" s="37">
        <f t="shared" si="2"/>
        <v>6.5080501508037791E-2</v>
      </c>
      <c r="J64" s="37">
        <f t="shared" si="3"/>
        <v>1.4155640446089635E-4</v>
      </c>
      <c r="L64" s="48">
        <f t="shared" si="5"/>
        <v>5.9672243330902264E-2</v>
      </c>
      <c r="M64" s="48">
        <f t="shared" si="6"/>
        <v>4.8506247619028331E-2</v>
      </c>
      <c r="N64" s="48">
        <f t="shared" si="7"/>
        <v>6.4938945103576895E-2</v>
      </c>
    </row>
    <row r="65" spans="1:14">
      <c r="A65" s="46">
        <v>40148</v>
      </c>
      <c r="B65" s="62">
        <v>92.816829999999996</v>
      </c>
      <c r="C65" s="62">
        <v>2269.1498999999999</v>
      </c>
      <c r="D65" s="62">
        <v>10428.049800000001</v>
      </c>
      <c r="E65" s="1">
        <v>1.5E-3</v>
      </c>
      <c r="G65" s="37">
        <f t="shared" si="2"/>
        <v>1.9463051275184995E-2</v>
      </c>
      <c r="H65" s="37">
        <f t="shared" si="2"/>
        <v>5.8076002141378202E-2</v>
      </c>
      <c r="I65" s="37">
        <f t="shared" si="2"/>
        <v>8.0436199387308172E-3</v>
      </c>
      <c r="J65" s="37">
        <f t="shared" si="3"/>
        <v>1.2491414476678564E-4</v>
      </c>
      <c r="L65" s="48">
        <f t="shared" si="5"/>
        <v>1.9338137130418209E-2</v>
      </c>
      <c r="M65" s="48">
        <f t="shared" si="6"/>
        <v>5.7951087996611417E-2</v>
      </c>
      <c r="N65" s="48">
        <f t="shared" si="7"/>
        <v>7.9187057939640315E-3</v>
      </c>
    </row>
    <row r="66" spans="1:14">
      <c r="A66" s="46">
        <v>40182</v>
      </c>
      <c r="B66" s="62">
        <v>89.471919999999997</v>
      </c>
      <c r="C66" s="62">
        <v>2147.3501000000001</v>
      </c>
      <c r="D66" s="62">
        <v>10067.33008</v>
      </c>
      <c r="E66" s="1">
        <v>1.8E-3</v>
      </c>
      <c r="G66" s="37">
        <f t="shared" si="2"/>
        <v>-3.6037753066981537E-2</v>
      </c>
      <c r="H66" s="37">
        <f t="shared" si="2"/>
        <v>-5.367640101696225E-2</v>
      </c>
      <c r="I66" s="37">
        <f t="shared" si="2"/>
        <v>-3.4591292419796527E-2</v>
      </c>
      <c r="J66" s="37">
        <f t="shared" si="3"/>
        <v>1.4987639212593606E-4</v>
      </c>
      <c r="L66" s="48">
        <f t="shared" si="5"/>
        <v>-3.6187629459107473E-2</v>
      </c>
      <c r="M66" s="48">
        <f t="shared" si="6"/>
        <v>-5.3826277409088186E-2</v>
      </c>
      <c r="N66" s="48">
        <f t="shared" si="7"/>
        <v>-3.4741168811922463E-2</v>
      </c>
    </row>
    <row r="67" spans="1:14">
      <c r="A67" s="46">
        <v>40210</v>
      </c>
      <c r="B67" s="62">
        <v>92.238249999999994</v>
      </c>
      <c r="C67" s="62">
        <v>2238.26001</v>
      </c>
      <c r="D67" s="62">
        <v>10325.259770000001</v>
      </c>
      <c r="E67" s="1">
        <v>1.7000000000000001E-3</v>
      </c>
      <c r="G67" s="37">
        <f t="shared" si="2"/>
        <v>3.0918415520757803E-2</v>
      </c>
      <c r="H67" s="37">
        <f t="shared" si="2"/>
        <v>4.2335858507655422E-2</v>
      </c>
      <c r="I67" s="37">
        <f t="shared" si="2"/>
        <v>2.562046619613767E-2</v>
      </c>
      <c r="J67" s="37">
        <f t="shared" si="3"/>
        <v>1.4155640446089635E-4</v>
      </c>
      <c r="L67" s="48">
        <f t="shared" si="5"/>
        <v>3.0776859116296906E-2</v>
      </c>
      <c r="M67" s="48">
        <f t="shared" si="6"/>
        <v>4.2194302103194525E-2</v>
      </c>
      <c r="N67" s="48">
        <f t="shared" si="7"/>
        <v>2.5478909791676774E-2</v>
      </c>
    </row>
    <row r="68" spans="1:14">
      <c r="A68" s="46">
        <v>40238</v>
      </c>
      <c r="B68" s="62">
        <v>97.78734</v>
      </c>
      <c r="C68" s="62">
        <v>2397.9599600000001</v>
      </c>
      <c r="D68" s="62">
        <v>10856.62988</v>
      </c>
      <c r="E68" s="1">
        <v>1.9E-3</v>
      </c>
      <c r="G68" s="37">
        <f t="shared" si="2"/>
        <v>6.0160399834125355E-2</v>
      </c>
      <c r="H68" s="37">
        <f t="shared" si="2"/>
        <v>7.1350043912011829E-2</v>
      </c>
      <c r="I68" s="37">
        <f t="shared" si="2"/>
        <v>5.1463122656138172E-2</v>
      </c>
      <c r="J68" s="37">
        <f t="shared" si="3"/>
        <v>1.5819561853080977E-4</v>
      </c>
      <c r="L68" s="48">
        <f t="shared" si="5"/>
        <v>6.0002204215594546E-2</v>
      </c>
      <c r="M68" s="48">
        <f t="shared" si="6"/>
        <v>7.1191848293481019E-2</v>
      </c>
      <c r="N68" s="48">
        <f t="shared" si="7"/>
        <v>5.1304927037607362E-2</v>
      </c>
    </row>
    <row r="69" spans="1:14">
      <c r="A69" s="46">
        <v>40269</v>
      </c>
      <c r="B69" s="62">
        <v>99.330439999999996</v>
      </c>
      <c r="C69" s="62">
        <v>2461.1899400000002</v>
      </c>
      <c r="D69" s="62">
        <v>11008.610350000001</v>
      </c>
      <c r="E69" s="1">
        <v>2.3999999999999998E-3</v>
      </c>
      <c r="G69" s="37">
        <f t="shared" si="2"/>
        <v>1.5780161317405561E-2</v>
      </c>
      <c r="H69" s="37">
        <f t="shared" si="2"/>
        <v>2.6368238442146419E-2</v>
      </c>
      <c r="I69" s="37">
        <f t="shared" si="2"/>
        <v>1.3998862600997253E-2</v>
      </c>
      <c r="J69" s="37">
        <f t="shared" si="3"/>
        <v>1.9978033674417084E-4</v>
      </c>
      <c r="L69" s="48">
        <f t="shared" si="5"/>
        <v>1.558038098066139E-2</v>
      </c>
      <c r="M69" s="48">
        <f t="shared" si="6"/>
        <v>2.6168458105402248E-2</v>
      </c>
      <c r="N69" s="48">
        <f t="shared" si="7"/>
        <v>1.3799082264253082E-2</v>
      </c>
    </row>
    <row r="70" spans="1:14">
      <c r="A70" s="46">
        <v>40301</v>
      </c>
      <c r="B70" s="62">
        <v>91.388000000000005</v>
      </c>
      <c r="C70" s="62">
        <v>2257.0400399999999</v>
      </c>
      <c r="D70" s="62">
        <v>10136.62988</v>
      </c>
      <c r="E70" s="1">
        <v>2.5000000000000001E-3</v>
      </c>
      <c r="G70" s="37">
        <f t="shared" si="2"/>
        <v>-7.9959778694224992E-2</v>
      </c>
      <c r="H70" s="37">
        <f t="shared" si="2"/>
        <v>-8.2947641172302355E-2</v>
      </c>
      <c r="I70" s="37">
        <f t="shared" si="2"/>
        <v>-7.9208950292259273E-2</v>
      </c>
      <c r="J70" s="37">
        <f t="shared" si="3"/>
        <v>2.0809499864316017E-4</v>
      </c>
      <c r="L70" s="48">
        <f t="shared" si="5"/>
        <v>-8.0167873692868152E-2</v>
      </c>
      <c r="M70" s="48">
        <f t="shared" si="6"/>
        <v>-8.3155736170945516E-2</v>
      </c>
      <c r="N70" s="48">
        <f t="shared" si="7"/>
        <v>-7.9417045290902433E-2</v>
      </c>
    </row>
    <row r="71" spans="1:14">
      <c r="A71" s="46">
        <v>40330</v>
      </c>
      <c r="B71" s="62">
        <v>86.590350000000001</v>
      </c>
      <c r="C71" s="62">
        <v>2109.23999</v>
      </c>
      <c r="D71" s="62">
        <v>9774.0195299999996</v>
      </c>
      <c r="E71" s="1">
        <v>2.3E-3</v>
      </c>
      <c r="G71" s="37">
        <f t="shared" si="2"/>
        <v>-5.2497592681752581E-2</v>
      </c>
      <c r="H71" s="37">
        <f t="shared" si="2"/>
        <v>-6.5484017731470945E-2</v>
      </c>
      <c r="I71" s="37">
        <f t="shared" si="2"/>
        <v>-3.5772278784238387E-2</v>
      </c>
      <c r="J71" s="37">
        <f t="shared" si="3"/>
        <v>1.9146491445765079E-4</v>
      </c>
      <c r="L71" s="48">
        <f t="shared" si="5"/>
        <v>-5.2689057596210231E-2</v>
      </c>
      <c r="M71" s="48">
        <f t="shared" si="6"/>
        <v>-6.5675482645928596E-2</v>
      </c>
      <c r="N71" s="48">
        <f t="shared" si="7"/>
        <v>-3.5963743698696038E-2</v>
      </c>
    </row>
    <row r="72" spans="1:14">
      <c r="A72" s="46">
        <v>40360</v>
      </c>
      <c r="B72" s="62">
        <v>92.648300000000006</v>
      </c>
      <c r="C72" s="62">
        <v>2254.6999500000002</v>
      </c>
      <c r="D72" s="62">
        <v>10465.940430000001</v>
      </c>
      <c r="E72" s="1">
        <v>2.2000000000000001E-3</v>
      </c>
      <c r="G72" s="37">
        <f t="shared" si="2"/>
        <v>6.9961029144702591E-2</v>
      </c>
      <c r="H72" s="37">
        <f t="shared" si="2"/>
        <v>6.8963209824217442E-2</v>
      </c>
      <c r="I72" s="37">
        <f t="shared" si="2"/>
        <v>7.0791847496953109E-2</v>
      </c>
      <c r="J72" s="37">
        <f t="shared" si="3"/>
        <v>1.831487316386049E-4</v>
      </c>
      <c r="L72" s="48">
        <f t="shared" si="5"/>
        <v>6.9777880413063986E-2</v>
      </c>
      <c r="M72" s="48">
        <f t="shared" si="6"/>
        <v>6.8780061092578837E-2</v>
      </c>
      <c r="N72" s="48">
        <f t="shared" si="7"/>
        <v>7.0608698765314504E-2</v>
      </c>
    </row>
    <row r="73" spans="1:14">
      <c r="A73" s="46">
        <v>40392</v>
      </c>
      <c r="B73" s="62">
        <v>88.451520000000002</v>
      </c>
      <c r="C73" s="62">
        <v>2114.0300299999999</v>
      </c>
      <c r="D73" s="62">
        <v>10014.719730000001</v>
      </c>
      <c r="E73" s="1">
        <v>2E-3</v>
      </c>
      <c r="G73" s="37">
        <f t="shared" si="2"/>
        <v>-4.5297970928770415E-2</v>
      </c>
      <c r="H73" s="37">
        <f t="shared" si="2"/>
        <v>-6.2389640803425017E-2</v>
      </c>
      <c r="I73" s="37">
        <f t="shared" si="2"/>
        <v>-4.3113249403426979E-2</v>
      </c>
      <c r="J73" s="37">
        <f t="shared" si="3"/>
        <v>1.6651408382073463E-4</v>
      </c>
      <c r="L73" s="48">
        <f t="shared" si="5"/>
        <v>-4.5464485012591149E-2</v>
      </c>
      <c r="M73" s="48">
        <f t="shared" si="6"/>
        <v>-6.2556154887245752E-2</v>
      </c>
      <c r="N73" s="48">
        <f t="shared" si="7"/>
        <v>-4.3279763487247713E-2</v>
      </c>
    </row>
    <row r="74" spans="1:14">
      <c r="A74" s="46">
        <v>40422</v>
      </c>
      <c r="B74" s="62">
        <v>96.336330000000004</v>
      </c>
      <c r="C74" s="62">
        <v>2368.62012</v>
      </c>
      <c r="D74" s="62">
        <v>10788.049800000001</v>
      </c>
      <c r="E74" s="1">
        <v>1.9E-3</v>
      </c>
      <c r="G74" s="37">
        <f t="shared" si="2"/>
        <v>8.9142730390614044E-2</v>
      </c>
      <c r="H74" s="37">
        <f t="shared" si="2"/>
        <v>0.12042879542255136</v>
      </c>
      <c r="I74" s="37">
        <f t="shared" si="2"/>
        <v>7.7219342213184383E-2</v>
      </c>
      <c r="J74" s="37">
        <f t="shared" si="3"/>
        <v>1.5819561853080977E-4</v>
      </c>
      <c r="L74" s="48">
        <f t="shared" si="5"/>
        <v>8.8984534772083235E-2</v>
      </c>
      <c r="M74" s="48">
        <f t="shared" si="6"/>
        <v>0.12027059980402055</v>
      </c>
      <c r="N74" s="48">
        <f t="shared" si="7"/>
        <v>7.7061146594653573E-2</v>
      </c>
    </row>
    <row r="75" spans="1:14">
      <c r="A75" s="46">
        <v>40452</v>
      </c>
      <c r="B75" s="62">
        <v>99.985860000000002</v>
      </c>
      <c r="C75" s="62">
        <v>2507.4099099999999</v>
      </c>
      <c r="D75" s="62">
        <v>11118.490229999999</v>
      </c>
      <c r="E75" s="1">
        <v>1.9E-3</v>
      </c>
      <c r="G75" s="37">
        <f t="shared" si="2"/>
        <v>3.78832160203737E-2</v>
      </c>
      <c r="H75" s="37">
        <f t="shared" si="2"/>
        <v>5.8595208589210079E-2</v>
      </c>
      <c r="I75" s="37">
        <f t="shared" si="2"/>
        <v>3.0630228458900843E-2</v>
      </c>
      <c r="J75" s="37">
        <f t="shared" si="3"/>
        <v>1.5819561853080977E-4</v>
      </c>
      <c r="L75" s="48">
        <f t="shared" si="5"/>
        <v>3.772502040184289E-2</v>
      </c>
      <c r="M75" s="48">
        <f t="shared" si="6"/>
        <v>5.843701297067927E-2</v>
      </c>
      <c r="N75" s="48">
        <f t="shared" si="7"/>
        <v>3.0472032840370034E-2</v>
      </c>
    </row>
    <row r="76" spans="1:14">
      <c r="A76" s="46">
        <v>40483</v>
      </c>
      <c r="B76" s="62">
        <v>99.985860000000002</v>
      </c>
      <c r="C76" s="62">
        <v>2498.2299800000001</v>
      </c>
      <c r="D76" s="62">
        <v>11006.01953</v>
      </c>
      <c r="E76" s="1">
        <v>1.6000000000000001E-3</v>
      </c>
      <c r="G76" s="37">
        <f t="shared" si="2"/>
        <v>0</v>
      </c>
      <c r="H76" s="37">
        <f t="shared" si="2"/>
        <v>-3.6611205704295546E-3</v>
      </c>
      <c r="I76" s="37">
        <f t="shared" si="2"/>
        <v>-1.011564499076778E-2</v>
      </c>
      <c r="J76" s="37">
        <f t="shared" si="3"/>
        <v>1.3323565538980731E-4</v>
      </c>
      <c r="L76" s="48">
        <f t="shared" si="5"/>
        <v>-1.3323565538980731E-4</v>
      </c>
      <c r="M76" s="48">
        <f t="shared" si="6"/>
        <v>-3.7943562258193619E-3</v>
      </c>
      <c r="N76" s="48">
        <f t="shared" si="7"/>
        <v>-1.0248880646157588E-2</v>
      </c>
    </row>
    <row r="77" spans="1:14">
      <c r="A77" s="46">
        <v>40513</v>
      </c>
      <c r="B77" s="62">
        <v>106.65553</v>
      </c>
      <c r="C77" s="62">
        <v>2652.87012</v>
      </c>
      <c r="D77" s="62">
        <v>11577.509770000001</v>
      </c>
      <c r="E77" s="1">
        <v>2E-3</v>
      </c>
      <c r="G77" s="37">
        <f t="shared" si="2"/>
        <v>6.6706132247099648E-2</v>
      </c>
      <c r="H77" s="37">
        <f t="shared" si="2"/>
        <v>6.1899881611379826E-2</v>
      </c>
      <c r="I77" s="37">
        <f t="shared" si="2"/>
        <v>5.192524313101976E-2</v>
      </c>
      <c r="J77" s="37">
        <f t="shared" si="3"/>
        <v>1.6651408382073463E-4</v>
      </c>
      <c r="L77" s="48">
        <f t="shared" si="5"/>
        <v>6.6539618163278913E-2</v>
      </c>
      <c r="M77" s="48">
        <f t="shared" si="6"/>
        <v>6.1733367527559091E-2</v>
      </c>
      <c r="N77" s="48">
        <f t="shared" si="7"/>
        <v>5.1758729047199026E-2</v>
      </c>
    </row>
    <row r="78" spans="1:14">
      <c r="A78" s="46">
        <v>40546</v>
      </c>
      <c r="B78" s="62">
        <v>109.16951</v>
      </c>
      <c r="C78" s="62">
        <v>2700.0800800000002</v>
      </c>
      <c r="D78" s="62">
        <v>11891.929690000001</v>
      </c>
      <c r="E78" s="1">
        <v>1.9E-3</v>
      </c>
      <c r="G78" s="37">
        <f t="shared" si="2"/>
        <v>2.3571023462168439E-2</v>
      </c>
      <c r="H78" s="37">
        <f t="shared" si="2"/>
        <v>1.7795805246583418E-2</v>
      </c>
      <c r="I78" s="37">
        <f t="shared" si="2"/>
        <v>2.7157819448767384E-2</v>
      </c>
      <c r="J78" s="37">
        <f t="shared" si="3"/>
        <v>1.5819561853080977E-4</v>
      </c>
      <c r="L78" s="48">
        <f t="shared" si="5"/>
        <v>2.3412827843637629E-2</v>
      </c>
      <c r="M78" s="48">
        <f t="shared" si="6"/>
        <v>1.7637609628052608E-2</v>
      </c>
      <c r="N78" s="48">
        <f t="shared" si="7"/>
        <v>2.6999623830236574E-2</v>
      </c>
    </row>
    <row r="79" spans="1:14">
      <c r="A79" s="46">
        <v>40575</v>
      </c>
      <c r="B79" s="62">
        <v>112.89904</v>
      </c>
      <c r="C79" s="62">
        <v>2782.2700199999999</v>
      </c>
      <c r="D79" s="62">
        <v>12226.339840000001</v>
      </c>
      <c r="E79" s="1">
        <v>1.8E-3</v>
      </c>
      <c r="G79" s="37">
        <f t="shared" si="2"/>
        <v>3.4162743791741779E-2</v>
      </c>
      <c r="H79" s="37">
        <f t="shared" si="2"/>
        <v>3.0439815696132966E-2</v>
      </c>
      <c r="I79" s="37">
        <f t="shared" si="2"/>
        <v>2.812076414151754E-2</v>
      </c>
      <c r="J79" s="37">
        <f t="shared" si="3"/>
        <v>1.4987639212593606E-4</v>
      </c>
      <c r="L79" s="48">
        <f t="shared" si="5"/>
        <v>3.4012867399615843E-2</v>
      </c>
      <c r="M79" s="48">
        <f t="shared" si="6"/>
        <v>3.028993930400703E-2</v>
      </c>
      <c r="N79" s="48">
        <f t="shared" si="7"/>
        <v>2.7970887749391604E-2</v>
      </c>
    </row>
    <row r="80" spans="1:14">
      <c r="A80" s="46">
        <v>40603</v>
      </c>
      <c r="B80" s="62">
        <v>112.93236</v>
      </c>
      <c r="C80" s="62">
        <v>2781.0700700000002</v>
      </c>
      <c r="D80" s="62">
        <v>12319.73047</v>
      </c>
      <c r="E80" s="1">
        <v>1.6000000000000001E-3</v>
      </c>
      <c r="G80" s="37">
        <f t="shared" si="2"/>
        <v>2.9513094176891741E-4</v>
      </c>
      <c r="H80" s="37">
        <f t="shared" si="2"/>
        <v>-4.3128452356311353E-4</v>
      </c>
      <c r="I80" s="37">
        <f t="shared" si="2"/>
        <v>7.6384781727121265E-3</v>
      </c>
      <c r="J80" s="37">
        <f t="shared" si="3"/>
        <v>1.3323565538980731E-4</v>
      </c>
      <c r="L80" s="48">
        <f t="shared" si="5"/>
        <v>1.618952863791101E-4</v>
      </c>
      <c r="M80" s="48">
        <f t="shared" si="6"/>
        <v>-5.6452017895292084E-4</v>
      </c>
      <c r="N80" s="48">
        <f t="shared" si="7"/>
        <v>7.5052425173223192E-3</v>
      </c>
    </row>
    <row r="81" spans="1:14">
      <c r="A81" s="46">
        <v>40634</v>
      </c>
      <c r="B81" s="62">
        <v>116.26151</v>
      </c>
      <c r="C81" s="62">
        <v>2873.5400399999999</v>
      </c>
      <c r="D81" s="62">
        <v>12810.54004</v>
      </c>
      <c r="E81" s="1">
        <v>1.5E-3</v>
      </c>
      <c r="G81" s="37">
        <f t="shared" ref="G81:I126" si="8">B81/B80-1</f>
        <v>2.9479150174493762E-2</v>
      </c>
      <c r="H81" s="37">
        <f t="shared" si="8"/>
        <v>3.3249780721993583E-2</v>
      </c>
      <c r="I81" s="37">
        <f t="shared" si="8"/>
        <v>3.9839310705309661E-2</v>
      </c>
      <c r="J81" s="37">
        <f t="shared" ref="J81:J127" si="9">(1+E81)^(1/12)-1</f>
        <v>1.2491414476678564E-4</v>
      </c>
      <c r="L81" s="48">
        <f t="shared" si="5"/>
        <v>2.9354236029726977E-2</v>
      </c>
      <c r="M81" s="48">
        <f t="shared" si="6"/>
        <v>3.3124866577226797E-2</v>
      </c>
      <c r="N81" s="48">
        <f t="shared" si="7"/>
        <v>3.9714396560542875E-2</v>
      </c>
    </row>
    <row r="82" spans="1:14">
      <c r="A82" s="46">
        <v>40665</v>
      </c>
      <c r="B82" s="62">
        <v>114.92985</v>
      </c>
      <c r="C82" s="62">
        <v>2835.3000499999998</v>
      </c>
      <c r="D82" s="62">
        <v>12569.79004</v>
      </c>
      <c r="E82" s="1">
        <v>1E-3</v>
      </c>
      <c r="G82" s="37">
        <f t="shared" si="8"/>
        <v>-1.145400571521904E-2</v>
      </c>
      <c r="H82" s="37">
        <f t="shared" si="8"/>
        <v>-1.3307623860358664E-2</v>
      </c>
      <c r="I82" s="37">
        <f t="shared" si="8"/>
        <v>-1.8793118732565173E-2</v>
      </c>
      <c r="J82" s="37">
        <f t="shared" si="9"/>
        <v>8.3295163273211514E-5</v>
      </c>
      <c r="L82" s="48">
        <f t="shared" ref="L82:L127" si="10">G82-$J82</f>
        <v>-1.1537300878492251E-2</v>
      </c>
      <c r="M82" s="48">
        <f t="shared" ref="M82:M127" si="11">H82-$J82</f>
        <v>-1.3390919023631875E-2</v>
      </c>
      <c r="N82" s="48">
        <f t="shared" ref="N82:N127" si="12">I82-$J82</f>
        <v>-1.8876413895838384E-2</v>
      </c>
    </row>
    <row r="83" spans="1:14">
      <c r="A83" s="46">
        <v>40695</v>
      </c>
      <c r="B83" s="62">
        <v>113.00646</v>
      </c>
      <c r="C83" s="62">
        <v>2773.5200199999999</v>
      </c>
      <c r="D83" s="62">
        <v>12414.339840000001</v>
      </c>
      <c r="E83" s="1">
        <v>1.1000000000000001E-3</v>
      </c>
      <c r="G83" s="37">
        <f t="shared" si="8"/>
        <v>-1.6735338991567428E-2</v>
      </c>
      <c r="H83" s="37">
        <f t="shared" si="8"/>
        <v>-2.1789591546051645E-2</v>
      </c>
      <c r="I83" s="37">
        <f t="shared" si="8"/>
        <v>-1.2366968700775471E-2</v>
      </c>
      <c r="J83" s="37">
        <f t="shared" si="9"/>
        <v>9.1620483841925449E-5</v>
      </c>
      <c r="L83" s="48">
        <f t="shared" si="10"/>
        <v>-1.6826959475409353E-2</v>
      </c>
      <c r="M83" s="48">
        <f t="shared" si="11"/>
        <v>-2.1881212029893571E-2</v>
      </c>
      <c r="N83" s="48">
        <f t="shared" si="12"/>
        <v>-1.2458589184617397E-2</v>
      </c>
    </row>
    <row r="84" spans="1:14">
      <c r="A84" s="46">
        <v>40725</v>
      </c>
      <c r="B84" s="62">
        <v>110.69338999999999</v>
      </c>
      <c r="C84" s="62">
        <v>2756.37988</v>
      </c>
      <c r="D84" s="62">
        <v>12143.240229999999</v>
      </c>
      <c r="E84" s="1">
        <v>1E-3</v>
      </c>
      <c r="G84" s="37">
        <f t="shared" si="8"/>
        <v>-2.0468475872972292E-2</v>
      </c>
      <c r="H84" s="37">
        <f t="shared" si="8"/>
        <v>-6.1799229413891377E-3</v>
      </c>
      <c r="I84" s="37">
        <f t="shared" si="8"/>
        <v>-2.1837617907518259E-2</v>
      </c>
      <c r="J84" s="37">
        <f t="shared" si="9"/>
        <v>8.3295163273211514E-5</v>
      </c>
      <c r="L84" s="48">
        <f t="shared" si="10"/>
        <v>-2.0551771036245503E-2</v>
      </c>
      <c r="M84" s="48">
        <f t="shared" si="11"/>
        <v>-6.2632181046623492E-3</v>
      </c>
      <c r="N84" s="48">
        <f t="shared" si="12"/>
        <v>-2.192091307079147E-2</v>
      </c>
    </row>
    <row r="85" spans="1:14">
      <c r="A85" s="46">
        <v>40756</v>
      </c>
      <c r="B85" s="62">
        <v>104.66451000000001</v>
      </c>
      <c r="C85" s="62">
        <v>2579.4599600000001</v>
      </c>
      <c r="D85" s="62">
        <v>11613.530269999999</v>
      </c>
      <c r="E85" s="1">
        <v>1.6000000000000001E-3</v>
      </c>
      <c r="G85" s="37">
        <f t="shared" si="8"/>
        <v>-5.4464679417623674E-2</v>
      </c>
      <c r="H85" s="37">
        <f t="shared" si="8"/>
        <v>-6.4185608552620788E-2</v>
      </c>
      <c r="I85" s="37">
        <f t="shared" si="8"/>
        <v>-4.3621796980623517E-2</v>
      </c>
      <c r="J85" s="37">
        <f t="shared" si="9"/>
        <v>1.3323565538980731E-4</v>
      </c>
      <c r="L85" s="48">
        <f t="shared" si="10"/>
        <v>-5.4597915073013481E-2</v>
      </c>
      <c r="M85" s="48">
        <f t="shared" si="11"/>
        <v>-6.4318844208010595E-2</v>
      </c>
      <c r="N85" s="48">
        <f t="shared" si="12"/>
        <v>-4.3755032636013325E-2</v>
      </c>
    </row>
    <row r="86" spans="1:14">
      <c r="A86" s="46">
        <v>40787</v>
      </c>
      <c r="B86" s="62">
        <v>97.276939999999996</v>
      </c>
      <c r="C86" s="62">
        <v>2415.3998999999999</v>
      </c>
      <c r="D86" s="62">
        <v>10913.37988</v>
      </c>
      <c r="E86" s="1">
        <v>5.0000000000000001E-4</v>
      </c>
      <c r="G86" s="37">
        <f t="shared" si="8"/>
        <v>-7.0583333357219225E-2</v>
      </c>
      <c r="H86" s="37">
        <f t="shared" si="8"/>
        <v>-6.3602483676467036E-2</v>
      </c>
      <c r="I86" s="37">
        <f t="shared" si="8"/>
        <v>-6.0287472777216022E-2</v>
      </c>
      <c r="J86" s="37">
        <f t="shared" si="9"/>
        <v>4.1657121104599071E-5</v>
      </c>
      <c r="L86" s="48">
        <f t="shared" si="10"/>
        <v>-7.0624990478323824E-2</v>
      </c>
      <c r="M86" s="48">
        <f t="shared" si="11"/>
        <v>-6.3644140797571636E-2</v>
      </c>
      <c r="N86" s="48">
        <f t="shared" si="12"/>
        <v>-6.0329129898320621E-2</v>
      </c>
    </row>
    <row r="87" spans="1:14">
      <c r="A87" s="46">
        <v>40819</v>
      </c>
      <c r="B87" s="62">
        <v>107.89355</v>
      </c>
      <c r="C87" s="62">
        <v>2684.4099099999999</v>
      </c>
      <c r="D87" s="62">
        <v>11955.009770000001</v>
      </c>
      <c r="E87" s="1">
        <v>5.9999999999999995E-4</v>
      </c>
      <c r="G87" s="37">
        <f t="shared" si="8"/>
        <v>0.10913799303308691</v>
      </c>
      <c r="H87" s="37">
        <f t="shared" si="8"/>
        <v>0.11137286624877318</v>
      </c>
      <c r="I87" s="37">
        <f t="shared" si="8"/>
        <v>9.5445215089497992E-2</v>
      </c>
      <c r="J87" s="37">
        <f t="shared" si="9"/>
        <v>4.99862552685304E-5</v>
      </c>
      <c r="L87" s="48">
        <f t="shared" si="10"/>
        <v>0.10908800677781838</v>
      </c>
      <c r="M87" s="48">
        <f t="shared" si="11"/>
        <v>0.11132287999350465</v>
      </c>
      <c r="N87" s="48">
        <f t="shared" si="12"/>
        <v>9.5395228834229462E-2</v>
      </c>
    </row>
    <row r="88" spans="1:14">
      <c r="A88" s="46">
        <v>40848</v>
      </c>
      <c r="B88" s="62">
        <v>107.64144</v>
      </c>
      <c r="C88" s="62">
        <v>2620.3400900000001</v>
      </c>
      <c r="D88" s="62">
        <v>12045.679690000001</v>
      </c>
      <c r="E88" s="1">
        <v>5.0000000000000001E-4</v>
      </c>
      <c r="G88" s="37">
        <f t="shared" si="8"/>
        <v>-2.3366549714973761E-3</v>
      </c>
      <c r="H88" s="37">
        <f t="shared" si="8"/>
        <v>-2.3867375754100029E-2</v>
      </c>
      <c r="I88" s="37">
        <f t="shared" si="8"/>
        <v>7.584261472335152E-3</v>
      </c>
      <c r="J88" s="37">
        <f t="shared" si="9"/>
        <v>4.1657121104599071E-5</v>
      </c>
      <c r="L88" s="48">
        <f t="shared" si="10"/>
        <v>-2.3783120926019752E-3</v>
      </c>
      <c r="M88" s="48">
        <f t="shared" si="11"/>
        <v>-2.3909032875204628E-2</v>
      </c>
      <c r="N88" s="48">
        <f t="shared" si="12"/>
        <v>7.542604351230553E-3</v>
      </c>
    </row>
    <row r="89" spans="1:14">
      <c r="A89" s="46">
        <v>40878</v>
      </c>
      <c r="B89" s="62">
        <v>108.74202</v>
      </c>
      <c r="C89" s="62">
        <v>2605.1498999999999</v>
      </c>
      <c r="D89" s="62">
        <v>12217.559569999999</v>
      </c>
      <c r="E89" s="1">
        <v>5.0000000000000001E-4</v>
      </c>
      <c r="G89" s="37">
        <f t="shared" si="8"/>
        <v>1.0224500898538658E-2</v>
      </c>
      <c r="H89" s="37">
        <f t="shared" si="8"/>
        <v>-5.7970299572832618E-3</v>
      </c>
      <c r="I89" s="37">
        <f t="shared" si="8"/>
        <v>1.4269006351105951E-2</v>
      </c>
      <c r="J89" s="37">
        <f t="shared" si="9"/>
        <v>4.1657121104599071E-5</v>
      </c>
      <c r="L89" s="48">
        <f t="shared" si="10"/>
        <v>1.0182843777434059E-2</v>
      </c>
      <c r="M89" s="48">
        <f t="shared" si="11"/>
        <v>-5.8386870783878608E-3</v>
      </c>
      <c r="N89" s="48">
        <f t="shared" si="12"/>
        <v>1.4227349230001352E-2</v>
      </c>
    </row>
    <row r="90" spans="1:14">
      <c r="A90" s="46">
        <v>40911</v>
      </c>
      <c r="B90" s="62">
        <v>113.59690999999999</v>
      </c>
      <c r="C90" s="62">
        <v>2813.8400900000001</v>
      </c>
      <c r="D90" s="62">
        <v>12632.910159999999</v>
      </c>
      <c r="E90" s="1">
        <v>5.9999999999999995E-4</v>
      </c>
      <c r="G90" s="37">
        <f t="shared" si="8"/>
        <v>4.4645942755155765E-2</v>
      </c>
      <c r="H90" s="37">
        <f t="shared" si="8"/>
        <v>8.0106787713060346E-2</v>
      </c>
      <c r="I90" s="37">
        <f t="shared" si="8"/>
        <v>3.3996199291705276E-2</v>
      </c>
      <c r="J90" s="37">
        <f t="shared" si="9"/>
        <v>4.99862552685304E-5</v>
      </c>
      <c r="L90" s="48">
        <f t="shared" si="10"/>
        <v>4.4595956499887235E-2</v>
      </c>
      <c r="M90" s="48">
        <f t="shared" si="11"/>
        <v>8.0056801457791815E-2</v>
      </c>
      <c r="N90" s="48">
        <f t="shared" si="12"/>
        <v>3.3946213036436745E-2</v>
      </c>
    </row>
    <row r="91" spans="1:14">
      <c r="A91" s="46">
        <v>40940</v>
      </c>
      <c r="B91" s="62">
        <v>118.48936</v>
      </c>
      <c r="C91" s="62">
        <v>2966.8898899999999</v>
      </c>
      <c r="D91" s="62">
        <v>12952.070309999999</v>
      </c>
      <c r="E91" s="1">
        <v>8.9999999999999998E-4</v>
      </c>
      <c r="G91" s="37">
        <f t="shared" si="8"/>
        <v>4.306851304318049E-2</v>
      </c>
      <c r="H91" s="37">
        <f t="shared" si="8"/>
        <v>5.4391790259836537E-2</v>
      </c>
      <c r="I91" s="37">
        <f t="shared" si="8"/>
        <v>2.5264182675071023E-2</v>
      </c>
      <c r="J91" s="37">
        <f t="shared" si="9"/>
        <v>7.4969080277487166E-5</v>
      </c>
      <c r="L91" s="48">
        <f t="shared" si="10"/>
        <v>4.2993543962903003E-2</v>
      </c>
      <c r="M91" s="48">
        <f t="shared" si="11"/>
        <v>5.4316821179559049E-2</v>
      </c>
      <c r="N91" s="48">
        <f t="shared" si="12"/>
        <v>2.5189213594793536E-2</v>
      </c>
    </row>
    <row r="92" spans="1:14">
      <c r="A92" s="46">
        <v>40969</v>
      </c>
      <c r="B92" s="62">
        <v>122.37909999999999</v>
      </c>
      <c r="C92" s="62">
        <v>3091.5700700000002</v>
      </c>
      <c r="D92" s="62">
        <v>13212.04004</v>
      </c>
      <c r="E92" s="1">
        <v>1.2999999999999999E-3</v>
      </c>
      <c r="G92" s="37">
        <f t="shared" si="8"/>
        <v>3.2827757699087856E-2</v>
      </c>
      <c r="H92" s="37">
        <f t="shared" si="8"/>
        <v>4.2023864930154309E-2</v>
      </c>
      <c r="I92" s="37">
        <f t="shared" si="8"/>
        <v>2.0071673777070531E-2</v>
      </c>
      <c r="J92" s="37">
        <f t="shared" si="9"/>
        <v>1.0826883828274347E-4</v>
      </c>
      <c r="L92" s="48">
        <f t="shared" si="10"/>
        <v>3.2719488860805113E-2</v>
      </c>
      <c r="M92" s="48">
        <f t="shared" si="11"/>
        <v>4.1915596091871565E-2</v>
      </c>
      <c r="N92" s="48">
        <f t="shared" si="12"/>
        <v>1.9963404938787788E-2</v>
      </c>
    </row>
    <row r="93" spans="1:14">
      <c r="A93" s="46">
        <v>41001</v>
      </c>
      <c r="B93" s="62">
        <v>121.59644</v>
      </c>
      <c r="C93" s="62">
        <v>3046.3601100000001</v>
      </c>
      <c r="D93" s="62">
        <v>13213.62988</v>
      </c>
      <c r="E93" s="1">
        <v>1.4000000000000002E-3</v>
      </c>
      <c r="G93" s="37">
        <f t="shared" si="8"/>
        <v>-6.3953730661525654E-3</v>
      </c>
      <c r="H93" s="37">
        <f t="shared" si="8"/>
        <v>-1.4623624558507964E-2</v>
      </c>
      <c r="I93" s="37">
        <f t="shared" si="8"/>
        <v>1.2033266590072422E-4</v>
      </c>
      <c r="J93" s="37">
        <f t="shared" si="9"/>
        <v>1.1659187244639213E-4</v>
      </c>
      <c r="L93" s="48">
        <f t="shared" si="10"/>
        <v>-6.5119649385989575E-3</v>
      </c>
      <c r="M93" s="48">
        <f t="shared" si="11"/>
        <v>-1.4740216430954356E-2</v>
      </c>
      <c r="N93" s="48">
        <f t="shared" si="12"/>
        <v>3.740793454332092E-6</v>
      </c>
    </row>
    <row r="94" spans="1:14">
      <c r="A94" s="46">
        <v>41030</v>
      </c>
      <c r="B94" s="62">
        <v>114.27897</v>
      </c>
      <c r="C94" s="62">
        <v>2827.3400900000001</v>
      </c>
      <c r="D94" s="62">
        <v>12393.450199999999</v>
      </c>
      <c r="E94" s="1">
        <v>1.5E-3</v>
      </c>
      <c r="G94" s="37">
        <f t="shared" si="8"/>
        <v>-6.0178324299625885E-2</v>
      </c>
      <c r="H94" s="37">
        <f t="shared" si="8"/>
        <v>-7.189564335517773E-2</v>
      </c>
      <c r="I94" s="37">
        <f t="shared" si="8"/>
        <v>-6.207073207350966E-2</v>
      </c>
      <c r="J94" s="37">
        <f t="shared" si="9"/>
        <v>1.2491414476678564E-4</v>
      </c>
      <c r="L94" s="48">
        <f t="shared" si="10"/>
        <v>-6.0303238444392671E-2</v>
      </c>
      <c r="M94" s="48">
        <f t="shared" si="11"/>
        <v>-7.2020557499944515E-2</v>
      </c>
      <c r="N94" s="48">
        <f t="shared" si="12"/>
        <v>-6.2195646218276446E-2</v>
      </c>
    </row>
    <row r="95" spans="1:14">
      <c r="A95" s="46">
        <v>41061</v>
      </c>
      <c r="B95" s="62">
        <v>118.97882</v>
      </c>
      <c r="C95" s="62">
        <v>2935.0500499999998</v>
      </c>
      <c r="D95" s="62">
        <v>12880.089840000001</v>
      </c>
      <c r="E95" s="1">
        <v>1.1999999999999999E-3</v>
      </c>
      <c r="G95" s="37">
        <f t="shared" si="8"/>
        <v>4.1126114454829166E-2</v>
      </c>
      <c r="H95" s="37">
        <f t="shared" si="8"/>
        <v>3.8095862744265574E-2</v>
      </c>
      <c r="I95" s="37">
        <f t="shared" si="8"/>
        <v>3.9265872872108032E-2</v>
      </c>
      <c r="J95" s="37">
        <f t="shared" si="9"/>
        <v>9.9945042129734318E-5</v>
      </c>
      <c r="L95" s="48">
        <f t="shared" si="10"/>
        <v>4.1026169412699431E-2</v>
      </c>
      <c r="M95" s="48">
        <f t="shared" si="11"/>
        <v>3.799591770213584E-2</v>
      </c>
      <c r="N95" s="48">
        <f t="shared" si="12"/>
        <v>3.9165927829978298E-2</v>
      </c>
    </row>
    <row r="96" spans="1:14">
      <c r="A96" s="46">
        <v>41092</v>
      </c>
      <c r="B96" s="62">
        <v>120.6088</v>
      </c>
      <c r="C96" s="62">
        <v>2939.5200199999999</v>
      </c>
      <c r="D96" s="62">
        <v>13008.679690000001</v>
      </c>
      <c r="E96" s="1">
        <v>1.5E-3</v>
      </c>
      <c r="G96" s="37">
        <f t="shared" si="8"/>
        <v>1.3699749249488358E-2</v>
      </c>
      <c r="H96" s="37">
        <f t="shared" si="8"/>
        <v>1.522962104172576E-3</v>
      </c>
      <c r="I96" s="37">
        <f t="shared" si="8"/>
        <v>9.9836143689506773E-3</v>
      </c>
      <c r="J96" s="37">
        <f t="shared" si="9"/>
        <v>1.2491414476678564E-4</v>
      </c>
      <c r="L96" s="48">
        <f t="shared" si="10"/>
        <v>1.3574835104721572E-2</v>
      </c>
      <c r="M96" s="48">
        <f t="shared" si="11"/>
        <v>1.3980479594057904E-3</v>
      </c>
      <c r="N96" s="48">
        <f t="shared" si="12"/>
        <v>9.8587002241838917E-3</v>
      </c>
    </row>
    <row r="97" spans="1:14">
      <c r="A97" s="46">
        <v>41122</v>
      </c>
      <c r="B97" s="62">
        <v>123.30962</v>
      </c>
      <c r="C97" s="62">
        <v>3066.9599600000001</v>
      </c>
      <c r="D97" s="62">
        <v>13090.839840000001</v>
      </c>
      <c r="E97" s="1">
        <v>1.4000000000000002E-3</v>
      </c>
      <c r="G97" s="37">
        <f t="shared" si="8"/>
        <v>2.2393225038305653E-2</v>
      </c>
      <c r="H97" s="37">
        <f t="shared" si="8"/>
        <v>4.3353996275895534E-2</v>
      </c>
      <c r="I97" s="37">
        <f t="shared" si="8"/>
        <v>6.3157946815430854E-3</v>
      </c>
      <c r="J97" s="37">
        <f t="shared" si="9"/>
        <v>1.1659187244639213E-4</v>
      </c>
      <c r="L97" s="48">
        <f t="shared" si="10"/>
        <v>2.2276633165859261E-2</v>
      </c>
      <c r="M97" s="48">
        <f t="shared" si="11"/>
        <v>4.3237404403449142E-2</v>
      </c>
      <c r="N97" s="48">
        <f t="shared" si="12"/>
        <v>6.1992028090966933E-3</v>
      </c>
    </row>
    <row r="98" spans="1:14">
      <c r="A98" s="46">
        <v>41156</v>
      </c>
      <c r="B98" s="62">
        <v>126.48666</v>
      </c>
      <c r="C98" s="62">
        <v>3116.2299800000001</v>
      </c>
      <c r="D98" s="62">
        <v>13437.12988</v>
      </c>
      <c r="E98" s="1">
        <v>1.4000000000000002E-3</v>
      </c>
      <c r="G98" s="37">
        <f t="shared" si="8"/>
        <v>2.5764737576841279E-2</v>
      </c>
      <c r="H98" s="37">
        <f t="shared" si="8"/>
        <v>1.6064774448506292E-2</v>
      </c>
      <c r="I98" s="37">
        <f t="shared" si="8"/>
        <v>2.6452851324472393E-2</v>
      </c>
      <c r="J98" s="37">
        <f t="shared" si="9"/>
        <v>1.1659187244639213E-4</v>
      </c>
      <c r="L98" s="48">
        <f t="shared" si="10"/>
        <v>2.5648145704394887E-2</v>
      </c>
      <c r="M98" s="48">
        <f t="shared" si="11"/>
        <v>1.5948182576059899E-2</v>
      </c>
      <c r="N98" s="48">
        <f t="shared" si="12"/>
        <v>2.6336259452026001E-2</v>
      </c>
    </row>
    <row r="99" spans="1:14">
      <c r="A99" s="46">
        <v>41183</v>
      </c>
      <c r="B99" s="62">
        <v>124.13461</v>
      </c>
      <c r="C99" s="62">
        <v>2977.2299800000001</v>
      </c>
      <c r="D99" s="62">
        <v>13096.45996</v>
      </c>
      <c r="E99" s="1">
        <v>1.4000000000000002E-3</v>
      </c>
      <c r="G99" s="37">
        <f t="shared" si="8"/>
        <v>-1.8595241585160127E-2</v>
      </c>
      <c r="H99" s="37">
        <f t="shared" si="8"/>
        <v>-4.4605180263364241E-2</v>
      </c>
      <c r="I99" s="37">
        <f t="shared" si="8"/>
        <v>-2.5352878407989277E-2</v>
      </c>
      <c r="J99" s="37">
        <f t="shared" si="9"/>
        <v>1.1659187244639213E-4</v>
      </c>
      <c r="L99" s="48">
        <f t="shared" si="10"/>
        <v>-1.8711833457606519E-2</v>
      </c>
      <c r="M99" s="48">
        <f t="shared" si="11"/>
        <v>-4.4721772135810633E-2</v>
      </c>
      <c r="N99" s="48">
        <f t="shared" si="12"/>
        <v>-2.5469470280435669E-2</v>
      </c>
    </row>
    <row r="100" spans="1:14">
      <c r="A100" s="46">
        <v>41214</v>
      </c>
      <c r="B100" s="62">
        <v>124.82975</v>
      </c>
      <c r="C100" s="62">
        <v>3010.23999</v>
      </c>
      <c r="D100" s="62">
        <v>13025.58008</v>
      </c>
      <c r="E100" s="1">
        <v>1.5E-3</v>
      </c>
      <c r="G100" s="37">
        <f t="shared" si="8"/>
        <v>5.5998887014669929E-3</v>
      </c>
      <c r="H100" s="37">
        <f t="shared" si="8"/>
        <v>1.1087490795722799E-2</v>
      </c>
      <c r="I100" s="37">
        <f t="shared" si="8"/>
        <v>-5.4121403964495496E-3</v>
      </c>
      <c r="J100" s="37">
        <f t="shared" si="9"/>
        <v>1.2491414476678564E-4</v>
      </c>
      <c r="L100" s="48">
        <f t="shared" si="10"/>
        <v>5.4749745567002073E-3</v>
      </c>
      <c r="M100" s="48">
        <f t="shared" si="11"/>
        <v>1.0962576650956013E-2</v>
      </c>
      <c r="N100" s="48">
        <f t="shared" si="12"/>
        <v>-5.5370545412163352E-3</v>
      </c>
    </row>
    <row r="101" spans="1:14">
      <c r="A101" s="46">
        <v>41246</v>
      </c>
      <c r="B101" s="62">
        <v>125.94801</v>
      </c>
      <c r="C101" s="62">
        <v>3019.51001</v>
      </c>
      <c r="D101" s="62">
        <v>13104.139649999999</v>
      </c>
      <c r="E101" s="1">
        <v>1.4000000000000002E-3</v>
      </c>
      <c r="G101" s="37">
        <f t="shared" si="8"/>
        <v>8.958281178965688E-3</v>
      </c>
      <c r="H101" s="37">
        <f t="shared" si="8"/>
        <v>3.0794953328621144E-3</v>
      </c>
      <c r="I101" s="37">
        <f t="shared" si="8"/>
        <v>6.031176309807762E-3</v>
      </c>
      <c r="J101" s="37">
        <f t="shared" si="9"/>
        <v>1.1659187244639213E-4</v>
      </c>
      <c r="L101" s="48">
        <f t="shared" si="10"/>
        <v>8.8416893065192959E-3</v>
      </c>
      <c r="M101" s="48">
        <f t="shared" si="11"/>
        <v>2.9629034604157223E-3</v>
      </c>
      <c r="N101" s="48">
        <f t="shared" si="12"/>
        <v>5.9145844373613699E-3</v>
      </c>
    </row>
    <row r="102" spans="1:14">
      <c r="A102" s="46">
        <v>41276</v>
      </c>
      <c r="B102" s="62">
        <v>132.46736000000001</v>
      </c>
      <c r="C102" s="62">
        <v>3142.12988</v>
      </c>
      <c r="D102" s="62">
        <v>13860.58008</v>
      </c>
      <c r="E102" s="1">
        <v>1.1999999999999999E-3</v>
      </c>
      <c r="G102" s="37">
        <f t="shared" si="8"/>
        <v>5.1762231098371636E-2</v>
      </c>
      <c r="H102" s="37">
        <f t="shared" si="8"/>
        <v>4.0609194734876786E-2</v>
      </c>
      <c r="I102" s="37">
        <f t="shared" si="8"/>
        <v>5.7725302858780303E-2</v>
      </c>
      <c r="J102" s="37">
        <f t="shared" si="9"/>
        <v>9.9945042129734318E-5</v>
      </c>
      <c r="L102" s="48">
        <f t="shared" si="10"/>
        <v>5.1662286056241902E-2</v>
      </c>
      <c r="M102" s="48">
        <f t="shared" si="11"/>
        <v>4.0509249692747051E-2</v>
      </c>
      <c r="N102" s="48">
        <f t="shared" si="12"/>
        <v>5.7625357816650569E-2</v>
      </c>
    </row>
    <row r="103" spans="1:14">
      <c r="A103" s="46">
        <v>41306</v>
      </c>
      <c r="B103" s="62">
        <v>134.24100999999999</v>
      </c>
      <c r="C103" s="62">
        <v>3160.1899400000002</v>
      </c>
      <c r="D103" s="62">
        <v>14054.490229999999</v>
      </c>
      <c r="E103" s="1">
        <v>1.1000000000000001E-3</v>
      </c>
      <c r="G103" s="37">
        <f t="shared" si="8"/>
        <v>1.3389336059841161E-2</v>
      </c>
      <c r="H103" s="37">
        <f t="shared" si="8"/>
        <v>5.7477127584555365E-3</v>
      </c>
      <c r="I103" s="37">
        <f t="shared" si="8"/>
        <v>1.3990045790349015E-2</v>
      </c>
      <c r="J103" s="37">
        <f t="shared" si="9"/>
        <v>9.1620483841925449E-5</v>
      </c>
      <c r="L103" s="48">
        <f t="shared" si="10"/>
        <v>1.3297715575999236E-2</v>
      </c>
      <c r="M103" s="48">
        <f t="shared" si="11"/>
        <v>5.6560922746136111E-3</v>
      </c>
      <c r="N103" s="48">
        <f t="shared" si="12"/>
        <v>1.389842530650709E-2</v>
      </c>
    </row>
    <row r="104" spans="1:14">
      <c r="A104" s="46">
        <v>41334</v>
      </c>
      <c r="B104" s="62">
        <v>139.25467</v>
      </c>
      <c r="C104" s="62">
        <v>3267.5200199999999</v>
      </c>
      <c r="D104" s="62">
        <v>14578.54004</v>
      </c>
      <c r="E104" s="1">
        <v>1.1999999999999999E-3</v>
      </c>
      <c r="G104" s="37">
        <f t="shared" si="8"/>
        <v>3.7348199331933118E-2</v>
      </c>
      <c r="H104" s="37">
        <f t="shared" si="8"/>
        <v>3.3963173745183095E-2</v>
      </c>
      <c r="I104" s="37">
        <f t="shared" si="8"/>
        <v>3.7287002333346031E-2</v>
      </c>
      <c r="J104" s="37">
        <f t="shared" si="9"/>
        <v>9.9945042129734318E-5</v>
      </c>
      <c r="L104" s="48">
        <f t="shared" si="10"/>
        <v>3.7248254289803384E-2</v>
      </c>
      <c r="M104" s="48">
        <f t="shared" si="11"/>
        <v>3.3863228703053361E-2</v>
      </c>
      <c r="N104" s="48">
        <f t="shared" si="12"/>
        <v>3.7187057291216297E-2</v>
      </c>
    </row>
    <row r="105" spans="1:14">
      <c r="A105" s="46">
        <v>41365</v>
      </c>
      <c r="B105" s="62">
        <v>141.91245000000001</v>
      </c>
      <c r="C105" s="62">
        <v>3328.7900399999999</v>
      </c>
      <c r="D105" s="62">
        <v>14839.799800000001</v>
      </c>
      <c r="E105" s="1">
        <v>1.1000000000000001E-3</v>
      </c>
      <c r="G105" s="37">
        <f t="shared" si="8"/>
        <v>1.9085751307299059E-2</v>
      </c>
      <c r="H105" s="37">
        <f t="shared" si="8"/>
        <v>1.8751230176089262E-2</v>
      </c>
      <c r="I105" s="37">
        <f t="shared" si="8"/>
        <v>1.792084524809523E-2</v>
      </c>
      <c r="J105" s="37">
        <f t="shared" si="9"/>
        <v>9.1620483841925449E-5</v>
      </c>
      <c r="L105" s="48">
        <f t="shared" si="10"/>
        <v>1.8994130823457134E-2</v>
      </c>
      <c r="M105" s="48">
        <f t="shared" si="11"/>
        <v>1.8659609692247336E-2</v>
      </c>
      <c r="N105" s="48">
        <f t="shared" si="12"/>
        <v>1.7829224764253304E-2</v>
      </c>
    </row>
    <row r="106" spans="1:14">
      <c r="A106" s="46">
        <v>41395</v>
      </c>
      <c r="B106" s="62">
        <v>145.21544</v>
      </c>
      <c r="C106" s="62">
        <v>3455.9099099999999</v>
      </c>
      <c r="D106" s="62">
        <v>15115.570309999999</v>
      </c>
      <c r="E106" s="1">
        <v>8.0000000000000004E-4</v>
      </c>
      <c r="G106" s="37">
        <f t="shared" si="8"/>
        <v>2.3274843045835603E-2</v>
      </c>
      <c r="H106" s="37">
        <f t="shared" si="8"/>
        <v>3.8188010800464856E-2</v>
      </c>
      <c r="I106" s="37">
        <f t="shared" si="8"/>
        <v>1.8583169161082491E-2</v>
      </c>
      <c r="J106" s="37">
        <f t="shared" si="9"/>
        <v>6.6642234708869097E-5</v>
      </c>
      <c r="L106" s="48">
        <f t="shared" si="10"/>
        <v>2.3208200811126733E-2</v>
      </c>
      <c r="M106" s="48">
        <f t="shared" si="11"/>
        <v>3.8121368565755986E-2</v>
      </c>
      <c r="N106" s="48">
        <f t="shared" si="12"/>
        <v>1.8516526926373622E-2</v>
      </c>
    </row>
    <row r="107" spans="1:14">
      <c r="A107" s="46">
        <v>41428</v>
      </c>
      <c r="B107" s="62">
        <v>143.256</v>
      </c>
      <c r="C107" s="62">
        <v>3403.25</v>
      </c>
      <c r="D107" s="62">
        <v>14909.599609999999</v>
      </c>
      <c r="E107" s="1">
        <v>8.0000000000000004E-4</v>
      </c>
      <c r="G107" s="37">
        <f t="shared" si="8"/>
        <v>-1.3493331012184417E-2</v>
      </c>
      <c r="H107" s="37">
        <f t="shared" si="8"/>
        <v>-1.5237639687198823E-2</v>
      </c>
      <c r="I107" s="37">
        <f t="shared" si="8"/>
        <v>-1.3626392903199669E-2</v>
      </c>
      <c r="J107" s="37">
        <f t="shared" si="9"/>
        <v>6.6642234708869097E-5</v>
      </c>
      <c r="L107" s="48">
        <f t="shared" si="10"/>
        <v>-1.3559973246893287E-2</v>
      </c>
      <c r="M107" s="48">
        <f t="shared" si="11"/>
        <v>-1.5304281921907692E-2</v>
      </c>
      <c r="N107" s="48">
        <f t="shared" si="12"/>
        <v>-1.3693035137908538E-2</v>
      </c>
    </row>
    <row r="108" spans="1:14">
      <c r="A108" s="46">
        <v>41456</v>
      </c>
      <c r="B108" s="62">
        <v>150.52234000000001</v>
      </c>
      <c r="C108" s="62">
        <v>3626.37012</v>
      </c>
      <c r="D108" s="62">
        <v>15499.54004</v>
      </c>
      <c r="E108" s="1">
        <v>8.9999999999999998E-4</v>
      </c>
      <c r="G108" s="37">
        <f t="shared" si="8"/>
        <v>5.0722762048361014E-2</v>
      </c>
      <c r="H108" s="37">
        <f t="shared" si="8"/>
        <v>6.5560896202159658E-2</v>
      </c>
      <c r="I108" s="37">
        <f t="shared" si="8"/>
        <v>3.9567825121495703E-2</v>
      </c>
      <c r="J108" s="37">
        <f t="shared" si="9"/>
        <v>7.4969080277487166E-5</v>
      </c>
      <c r="L108" s="48">
        <f t="shared" si="10"/>
        <v>5.0647792968083527E-2</v>
      </c>
      <c r="M108" s="48">
        <f t="shared" si="11"/>
        <v>6.548592712188217E-2</v>
      </c>
      <c r="N108" s="48">
        <f t="shared" si="12"/>
        <v>3.9492856041218216E-2</v>
      </c>
    </row>
    <row r="109" spans="1:14">
      <c r="A109" s="46">
        <v>41487</v>
      </c>
      <c r="B109" s="62">
        <v>146.13930999999999</v>
      </c>
      <c r="C109" s="62">
        <v>3589.87012</v>
      </c>
      <c r="D109" s="62">
        <v>14810.309569999999</v>
      </c>
      <c r="E109" s="1">
        <v>8.0000000000000004E-4</v>
      </c>
      <c r="G109" s="37">
        <f t="shared" si="8"/>
        <v>-2.9118800571397041E-2</v>
      </c>
      <c r="H109" s="37">
        <f t="shared" si="8"/>
        <v>-1.0065161247247434E-2</v>
      </c>
      <c r="I109" s="37">
        <f t="shared" si="8"/>
        <v>-4.4467801510321481E-2</v>
      </c>
      <c r="J109" s="37">
        <f t="shared" si="9"/>
        <v>6.6642234708869097E-5</v>
      </c>
      <c r="L109" s="48">
        <f t="shared" si="10"/>
        <v>-2.918544280610591E-2</v>
      </c>
      <c r="M109" s="48">
        <f t="shared" si="11"/>
        <v>-1.0131803481956303E-2</v>
      </c>
      <c r="N109" s="48">
        <f t="shared" si="12"/>
        <v>-4.453444374503035E-2</v>
      </c>
    </row>
    <row r="110" spans="1:14">
      <c r="A110" s="46">
        <v>41520</v>
      </c>
      <c r="B110" s="62">
        <v>150.69609</v>
      </c>
      <c r="C110" s="62">
        <v>3771.4799800000001</v>
      </c>
      <c r="D110" s="62">
        <v>15129.66992</v>
      </c>
      <c r="E110" s="1">
        <v>5.0000000000000001E-4</v>
      </c>
      <c r="G110" s="37">
        <f t="shared" si="8"/>
        <v>3.1181069624593105E-2</v>
      </c>
      <c r="H110" s="37">
        <f t="shared" si="8"/>
        <v>5.0589534977382389E-2</v>
      </c>
      <c r="I110" s="37">
        <f t="shared" si="8"/>
        <v>2.1563381135996096E-2</v>
      </c>
      <c r="J110" s="37">
        <f t="shared" si="9"/>
        <v>4.1657121104599071E-5</v>
      </c>
      <c r="L110" s="48">
        <f t="shared" si="10"/>
        <v>3.1139412503488506E-2</v>
      </c>
      <c r="M110" s="48">
        <f t="shared" si="11"/>
        <v>5.054787785627779E-2</v>
      </c>
      <c r="N110" s="48">
        <f t="shared" si="12"/>
        <v>2.1521724014891497E-2</v>
      </c>
    </row>
    <row r="111" spans="1:14">
      <c r="A111" s="46">
        <v>41548</v>
      </c>
      <c r="B111" s="62">
        <v>157.60776999999999</v>
      </c>
      <c r="C111" s="62">
        <v>3919.7099600000001</v>
      </c>
      <c r="D111" s="62">
        <v>15545.75</v>
      </c>
      <c r="E111" s="1">
        <v>4.0000000000000002E-4</v>
      </c>
      <c r="G111" s="37">
        <f t="shared" si="8"/>
        <v>4.5865025429657758E-2</v>
      </c>
      <c r="H111" s="37">
        <f t="shared" si="8"/>
        <v>3.9302868048102457E-2</v>
      </c>
      <c r="I111" s="37">
        <f t="shared" si="8"/>
        <v>2.7500935724313447E-2</v>
      </c>
      <c r="J111" s="37">
        <f t="shared" si="9"/>
        <v>3.3327223783574667E-5</v>
      </c>
      <c r="L111" s="48">
        <f t="shared" si="10"/>
        <v>4.5831698205874183E-2</v>
      </c>
      <c r="M111" s="48">
        <f t="shared" si="11"/>
        <v>3.9269540824318883E-2</v>
      </c>
      <c r="N111" s="48">
        <f t="shared" si="12"/>
        <v>2.7467608500529872E-2</v>
      </c>
    </row>
    <row r="112" spans="1:14">
      <c r="A112" s="46">
        <v>41579</v>
      </c>
      <c r="B112" s="62">
        <v>162.38079999999999</v>
      </c>
      <c r="C112" s="62">
        <v>4059.8898899999999</v>
      </c>
      <c r="D112" s="62">
        <v>16086.410159999999</v>
      </c>
      <c r="E112" s="1">
        <v>8.0000000000000004E-4</v>
      </c>
      <c r="G112" s="37">
        <f t="shared" si="8"/>
        <v>3.02842302762103E-2</v>
      </c>
      <c r="H112" s="37">
        <f t="shared" si="8"/>
        <v>3.5762832309153669E-2</v>
      </c>
      <c r="I112" s="37">
        <f t="shared" si="8"/>
        <v>3.4778647540324448E-2</v>
      </c>
      <c r="J112" s="37">
        <f t="shared" si="9"/>
        <v>6.6642234708869097E-5</v>
      </c>
      <c r="L112" s="48">
        <f t="shared" si="10"/>
        <v>3.0217588041501431E-2</v>
      </c>
      <c r="M112" s="48">
        <f t="shared" si="11"/>
        <v>3.56961900744448E-2</v>
      </c>
      <c r="N112" s="48">
        <f t="shared" si="12"/>
        <v>3.4712005305615579E-2</v>
      </c>
    </row>
    <row r="113" spans="1:14">
      <c r="A113" s="46">
        <v>41610</v>
      </c>
      <c r="B113" s="62">
        <v>166.46735000000001</v>
      </c>
      <c r="C113" s="62">
        <v>4176.5898399999996</v>
      </c>
      <c r="D113" s="62">
        <v>16576.660159999999</v>
      </c>
      <c r="E113" s="1">
        <v>1E-3</v>
      </c>
      <c r="G113" s="37">
        <f t="shared" si="8"/>
        <v>2.5166460566766524E-2</v>
      </c>
      <c r="H113" s="37">
        <f t="shared" si="8"/>
        <v>2.8744609622897821E-2</v>
      </c>
      <c r="I113" s="37">
        <f t="shared" si="8"/>
        <v>3.0476035058402351E-2</v>
      </c>
      <c r="J113" s="37">
        <f t="shared" si="9"/>
        <v>8.3295163273211514E-5</v>
      </c>
      <c r="L113" s="48">
        <f t="shared" si="10"/>
        <v>2.5083165403493313E-2</v>
      </c>
      <c r="M113" s="48">
        <f t="shared" si="11"/>
        <v>2.8661314459624609E-2</v>
      </c>
      <c r="N113" s="48">
        <f t="shared" si="12"/>
        <v>3.0392739895129139E-2</v>
      </c>
    </row>
    <row r="114" spans="1:14">
      <c r="A114" s="46">
        <v>41641</v>
      </c>
      <c r="B114" s="62">
        <v>160.69238000000001</v>
      </c>
      <c r="C114" s="62">
        <v>4103.8798800000004</v>
      </c>
      <c r="D114" s="62">
        <v>15698.849609999999</v>
      </c>
      <c r="E114" s="1">
        <v>8.9999999999999998E-4</v>
      </c>
      <c r="G114" s="37">
        <f t="shared" si="8"/>
        <v>-3.4691307334441257E-2</v>
      </c>
      <c r="H114" s="37">
        <f t="shared" si="8"/>
        <v>-1.7408929960907815E-2</v>
      </c>
      <c r="I114" s="37">
        <f t="shared" si="8"/>
        <v>-5.2954608559701577E-2</v>
      </c>
      <c r="J114" s="37">
        <f t="shared" si="9"/>
        <v>7.4969080277487166E-5</v>
      </c>
      <c r="L114" s="48">
        <f t="shared" si="10"/>
        <v>-3.4766276414718744E-2</v>
      </c>
      <c r="M114" s="48">
        <f t="shared" si="11"/>
        <v>-1.7483899041185302E-2</v>
      </c>
      <c r="N114" s="48">
        <f t="shared" si="12"/>
        <v>-5.3029577639979064E-2</v>
      </c>
    </row>
    <row r="115" spans="1:14">
      <c r="A115" s="46">
        <v>41673</v>
      </c>
      <c r="B115" s="62">
        <v>168.02100999999999</v>
      </c>
      <c r="C115" s="62">
        <v>4308.1201199999996</v>
      </c>
      <c r="D115" s="62">
        <v>16321.70996</v>
      </c>
      <c r="E115" s="1">
        <v>7.000000000000001E-4</v>
      </c>
      <c r="G115" s="37">
        <f t="shared" si="8"/>
        <v>4.5606580722744816E-2</v>
      </c>
      <c r="H115" s="37">
        <f t="shared" si="8"/>
        <v>4.9767596998964603E-2</v>
      </c>
      <c r="I115" s="37">
        <f t="shared" si="8"/>
        <v>3.9675540913726826E-2</v>
      </c>
      <c r="J115" s="37">
        <f t="shared" si="9"/>
        <v>5.8314626421251958E-5</v>
      </c>
      <c r="L115" s="48">
        <f t="shared" si="10"/>
        <v>4.5548266096323564E-2</v>
      </c>
      <c r="M115" s="48">
        <f t="shared" si="11"/>
        <v>4.9709282372543351E-2</v>
      </c>
      <c r="N115" s="48">
        <f t="shared" si="12"/>
        <v>3.9617226287305574E-2</v>
      </c>
    </row>
    <row r="116" spans="1:14">
      <c r="A116" s="46">
        <v>41701</v>
      </c>
      <c r="B116" s="62">
        <v>169.40305000000001</v>
      </c>
      <c r="C116" s="62">
        <v>4198.9902300000003</v>
      </c>
      <c r="D116" s="62">
        <v>16457.660159999999</v>
      </c>
      <c r="E116" s="1">
        <v>8.0000000000000004E-4</v>
      </c>
      <c r="G116" s="37">
        <f t="shared" si="8"/>
        <v>8.2253999068331307E-3</v>
      </c>
      <c r="H116" s="37">
        <f t="shared" si="8"/>
        <v>-2.5331208731477872E-2</v>
      </c>
      <c r="I116" s="37">
        <f t="shared" si="8"/>
        <v>8.329409132570964E-3</v>
      </c>
      <c r="J116" s="37">
        <f t="shared" si="9"/>
        <v>6.6642234708869097E-5</v>
      </c>
      <c r="L116" s="48">
        <f t="shared" si="10"/>
        <v>8.1587576721242616E-3</v>
      </c>
      <c r="M116" s="48">
        <f t="shared" si="11"/>
        <v>-2.5397850966186741E-2</v>
      </c>
      <c r="N116" s="48">
        <f t="shared" si="12"/>
        <v>8.262766897862095E-3</v>
      </c>
    </row>
    <row r="117" spans="1:14">
      <c r="A117" s="46">
        <v>41730</v>
      </c>
      <c r="B117" s="62">
        <v>170.62968000000001</v>
      </c>
      <c r="C117" s="62">
        <v>4114.5600599999998</v>
      </c>
      <c r="D117" s="62">
        <v>16580.839840000001</v>
      </c>
      <c r="E117" s="1">
        <v>5.9999999999999995E-4</v>
      </c>
      <c r="G117" s="37">
        <f t="shared" si="8"/>
        <v>7.2408967843258232E-3</v>
      </c>
      <c r="H117" s="37">
        <f t="shared" si="8"/>
        <v>-2.0107255643698085E-2</v>
      </c>
      <c r="I117" s="37">
        <f t="shared" si="8"/>
        <v>7.4846411216697994E-3</v>
      </c>
      <c r="J117" s="37">
        <f t="shared" si="9"/>
        <v>4.99862552685304E-5</v>
      </c>
      <c r="L117" s="48">
        <f t="shared" si="10"/>
        <v>7.1909105290572928E-3</v>
      </c>
      <c r="M117" s="48">
        <f t="shared" si="11"/>
        <v>-2.0157241898966616E-2</v>
      </c>
      <c r="N117" s="48">
        <f t="shared" si="12"/>
        <v>7.434654866401269E-3</v>
      </c>
    </row>
    <row r="118" spans="1:14">
      <c r="A118" s="46">
        <v>41760</v>
      </c>
      <c r="B118" s="62">
        <v>174.61377999999999</v>
      </c>
      <c r="C118" s="62">
        <v>4242.6201199999996</v>
      </c>
      <c r="D118" s="62">
        <v>16717.16992</v>
      </c>
      <c r="E118" s="1">
        <v>5.0000000000000001E-4</v>
      </c>
      <c r="G118" s="37">
        <f t="shared" si="8"/>
        <v>2.3349396189455307E-2</v>
      </c>
      <c r="H118" s="37">
        <f t="shared" si="8"/>
        <v>3.1123633664980499E-2</v>
      </c>
      <c r="I118" s="37">
        <f t="shared" si="8"/>
        <v>8.2221456401210258E-3</v>
      </c>
      <c r="J118" s="37">
        <f t="shared" si="9"/>
        <v>4.1657121104599071E-5</v>
      </c>
      <c r="L118" s="48">
        <f t="shared" si="10"/>
        <v>2.3307739068350708E-2</v>
      </c>
      <c r="M118" s="48">
        <f t="shared" si="11"/>
        <v>3.10819765438759E-2</v>
      </c>
      <c r="N118" s="48">
        <f t="shared" si="12"/>
        <v>8.1804885190164267E-3</v>
      </c>
    </row>
    <row r="119" spans="1:14">
      <c r="A119" s="46">
        <v>41792</v>
      </c>
      <c r="B119" s="62">
        <v>178.19807</v>
      </c>
      <c r="C119" s="62">
        <v>4408.1801800000003</v>
      </c>
      <c r="D119" s="62">
        <v>16826.599610000001</v>
      </c>
      <c r="E119" s="1">
        <v>5.9999999999999995E-4</v>
      </c>
      <c r="G119" s="37">
        <f t="shared" si="8"/>
        <v>2.0526959556113056E-2</v>
      </c>
      <c r="H119" s="37">
        <f t="shared" si="8"/>
        <v>3.9023069545995659E-2</v>
      </c>
      <c r="I119" s="37">
        <f t="shared" si="8"/>
        <v>6.545945906135886E-3</v>
      </c>
      <c r="J119" s="37">
        <f t="shared" si="9"/>
        <v>4.99862552685304E-5</v>
      </c>
      <c r="L119" s="48">
        <f t="shared" si="10"/>
        <v>2.0476973300844525E-2</v>
      </c>
      <c r="M119" s="48">
        <f t="shared" si="11"/>
        <v>3.8973083290727129E-2</v>
      </c>
      <c r="N119" s="48">
        <f t="shared" si="12"/>
        <v>6.4959596508673556E-3</v>
      </c>
    </row>
    <row r="120" spans="1:14">
      <c r="A120" s="46">
        <v>41821</v>
      </c>
      <c r="B120" s="62">
        <v>175.72461000000001</v>
      </c>
      <c r="C120" s="62">
        <v>4369.7700199999999</v>
      </c>
      <c r="D120" s="62">
        <v>16563.300780000001</v>
      </c>
      <c r="E120" s="1">
        <v>5.9999999999999995E-4</v>
      </c>
      <c r="G120" s="37">
        <f t="shared" si="8"/>
        <v>-1.3880397245604192E-2</v>
      </c>
      <c r="H120" s="37">
        <f t="shared" si="8"/>
        <v>-8.7133824915478497E-3</v>
      </c>
      <c r="I120" s="37">
        <f t="shared" si="8"/>
        <v>-1.5647774125648217E-2</v>
      </c>
      <c r="J120" s="37">
        <f t="shared" si="9"/>
        <v>4.99862552685304E-5</v>
      </c>
      <c r="L120" s="48">
        <f t="shared" si="10"/>
        <v>-1.3930383500872723E-2</v>
      </c>
      <c r="M120" s="48">
        <f t="shared" si="11"/>
        <v>-8.7633687468163801E-3</v>
      </c>
      <c r="N120" s="48">
        <f t="shared" si="12"/>
        <v>-1.5697760380916748E-2</v>
      </c>
    </row>
    <row r="121" spans="1:14">
      <c r="A121" s="46">
        <v>41852</v>
      </c>
      <c r="B121" s="62">
        <v>182.73111</v>
      </c>
      <c r="C121" s="62">
        <v>4580.2700199999999</v>
      </c>
      <c r="D121" s="62">
        <v>17098.449219999999</v>
      </c>
      <c r="E121" s="1">
        <v>5.0000000000000001E-4</v>
      </c>
      <c r="G121" s="37">
        <f t="shared" si="8"/>
        <v>3.987204751798834E-2</v>
      </c>
      <c r="H121" s="37">
        <f t="shared" si="8"/>
        <v>4.8171871525632293E-2</v>
      </c>
      <c r="I121" s="37">
        <f t="shared" si="8"/>
        <v>3.2309287086435212E-2</v>
      </c>
      <c r="J121" s="37">
        <f t="shared" si="9"/>
        <v>4.1657121104599071E-5</v>
      </c>
      <c r="L121" s="48">
        <f t="shared" si="10"/>
        <v>3.9830390396883741E-2</v>
      </c>
      <c r="M121" s="48">
        <f t="shared" si="11"/>
        <v>4.8130214404527694E-2</v>
      </c>
      <c r="N121" s="48">
        <f t="shared" si="12"/>
        <v>3.2267629965330613E-2</v>
      </c>
    </row>
    <row r="122" spans="1:14">
      <c r="A122" s="46">
        <v>41884</v>
      </c>
      <c r="B122" s="62">
        <v>180.13965999999999</v>
      </c>
      <c r="C122" s="62">
        <v>4493.3901400000004</v>
      </c>
      <c r="D122" s="62">
        <v>17042.900389999999</v>
      </c>
      <c r="E122" s="1">
        <v>5.0000000000000001E-4</v>
      </c>
      <c r="G122" s="37">
        <f t="shared" si="8"/>
        <v>-1.418176685951289E-2</v>
      </c>
      <c r="H122" s="37">
        <f t="shared" si="8"/>
        <v>-1.8968287812865525E-2</v>
      </c>
      <c r="I122" s="37">
        <f t="shared" si="8"/>
        <v>-3.2487642174604536E-3</v>
      </c>
      <c r="J122" s="37">
        <f t="shared" si="9"/>
        <v>4.1657121104599071E-5</v>
      </c>
      <c r="L122" s="48">
        <f t="shared" si="10"/>
        <v>-1.4223423980617489E-2</v>
      </c>
      <c r="M122" s="48">
        <f t="shared" si="11"/>
        <v>-1.9009944933970124E-2</v>
      </c>
      <c r="N122" s="48">
        <f t="shared" si="12"/>
        <v>-3.2904213385650527E-3</v>
      </c>
    </row>
    <row r="123" spans="1:14">
      <c r="A123" s="46">
        <v>41913</v>
      </c>
      <c r="B123" s="62">
        <v>184.50480999999999</v>
      </c>
      <c r="C123" s="62">
        <v>4630.7402300000003</v>
      </c>
      <c r="D123" s="62">
        <v>17390.519530000001</v>
      </c>
      <c r="E123" s="1">
        <v>4.0000000000000002E-4</v>
      </c>
      <c r="G123" s="37">
        <f t="shared" si="8"/>
        <v>2.42320319689735E-2</v>
      </c>
      <c r="H123" s="37">
        <f t="shared" si="8"/>
        <v>3.0567141005031884E-2</v>
      </c>
      <c r="I123" s="37">
        <f t="shared" si="8"/>
        <v>2.0396712533975014E-2</v>
      </c>
      <c r="J123" s="37">
        <f t="shared" si="9"/>
        <v>3.3327223783574667E-5</v>
      </c>
      <c r="L123" s="48">
        <f t="shared" si="10"/>
        <v>2.4198704745189925E-2</v>
      </c>
      <c r="M123" s="48">
        <f t="shared" si="11"/>
        <v>3.0533813781248309E-2</v>
      </c>
      <c r="N123" s="48">
        <f t="shared" si="12"/>
        <v>2.036338531019144E-2</v>
      </c>
    </row>
    <row r="124" spans="1:14">
      <c r="A124" s="46">
        <v>41946</v>
      </c>
      <c r="B124" s="62">
        <v>189.45398</v>
      </c>
      <c r="C124" s="62">
        <v>4791.6298800000004</v>
      </c>
      <c r="D124" s="62">
        <v>17828.240229999999</v>
      </c>
      <c r="E124" s="1">
        <v>7.000000000000001E-4</v>
      </c>
      <c r="G124" s="37">
        <f t="shared" si="8"/>
        <v>2.682407033182499E-2</v>
      </c>
      <c r="H124" s="37">
        <f t="shared" si="8"/>
        <v>3.4743829713808072E-2</v>
      </c>
      <c r="I124" s="37">
        <f t="shared" si="8"/>
        <v>2.5170076100653249E-2</v>
      </c>
      <c r="J124" s="37">
        <f t="shared" si="9"/>
        <v>5.8314626421251958E-5</v>
      </c>
      <c r="L124" s="48">
        <f t="shared" si="10"/>
        <v>2.6765755705403738E-2</v>
      </c>
      <c r="M124" s="48">
        <f t="shared" si="11"/>
        <v>3.468551508738682E-2</v>
      </c>
      <c r="N124" s="48">
        <f t="shared" si="12"/>
        <v>2.5111761474231997E-2</v>
      </c>
    </row>
    <row r="125" spans="1:14">
      <c r="A125" s="46">
        <v>41974</v>
      </c>
      <c r="B125" s="62">
        <v>188.97353000000001</v>
      </c>
      <c r="C125" s="62">
        <v>4736.0497999999998</v>
      </c>
      <c r="D125" s="62">
        <v>17823.070309999999</v>
      </c>
      <c r="E125" s="1">
        <v>8.0000000000000004E-4</v>
      </c>
      <c r="G125" s="37">
        <f t="shared" si="8"/>
        <v>-2.5359720603388425E-3</v>
      </c>
      <c r="H125" s="37">
        <f t="shared" si="8"/>
        <v>-1.1599410094671248E-2</v>
      </c>
      <c r="I125" s="37">
        <f t="shared" si="8"/>
        <v>-2.8998487418296914E-4</v>
      </c>
      <c r="J125" s="37">
        <f t="shared" si="9"/>
        <v>6.6642234708869097E-5</v>
      </c>
      <c r="L125" s="48">
        <f t="shared" si="10"/>
        <v>-2.6026142950477116E-3</v>
      </c>
      <c r="M125" s="48">
        <f t="shared" si="11"/>
        <v>-1.1666052329380117E-2</v>
      </c>
      <c r="N125" s="48">
        <f t="shared" si="12"/>
        <v>-3.5662710889183824E-4</v>
      </c>
    </row>
    <row r="126" spans="1:14">
      <c r="A126" s="46">
        <v>42006</v>
      </c>
      <c r="B126" s="62">
        <v>183.28112999999999</v>
      </c>
      <c r="C126" s="62">
        <v>4635.2402300000003</v>
      </c>
      <c r="D126" s="62">
        <v>17164.949219999999</v>
      </c>
      <c r="E126" s="1">
        <v>1.1000000000000001E-3</v>
      </c>
      <c r="G126" s="37">
        <f t="shared" si="8"/>
        <v>-3.0122737295535607E-2</v>
      </c>
      <c r="H126" s="37">
        <f t="shared" si="8"/>
        <v>-2.1285580654155978E-2</v>
      </c>
      <c r="I126" s="37">
        <f t="shared" si="8"/>
        <v>-3.6925236704629327E-2</v>
      </c>
      <c r="J126" s="37">
        <f t="shared" si="9"/>
        <v>9.1620483841925449E-5</v>
      </c>
      <c r="L126" s="48">
        <f t="shared" si="10"/>
        <v>-3.0214357779377532E-2</v>
      </c>
      <c r="M126" s="48">
        <f t="shared" si="11"/>
        <v>-2.1377201137997903E-2</v>
      </c>
      <c r="N126" s="48">
        <f t="shared" si="12"/>
        <v>-3.7016857188471253E-2</v>
      </c>
    </row>
    <row r="127" spans="1:14">
      <c r="A127" s="46">
        <v>42037</v>
      </c>
      <c r="B127" s="62">
        <v>185.65959000000001</v>
      </c>
      <c r="C127" s="62">
        <v>4676.6899400000002</v>
      </c>
      <c r="D127" s="62">
        <v>17361.039059999999</v>
      </c>
      <c r="E127" s="1">
        <v>7.000000000000001E-4</v>
      </c>
      <c r="G127" s="37">
        <f t="shared" ref="G127:I127" si="13">B127/B126-1</f>
        <v>1.2977113355859382E-2</v>
      </c>
      <c r="H127" s="37">
        <f t="shared" si="13"/>
        <v>8.9423002785768979E-3</v>
      </c>
      <c r="I127" s="37">
        <f t="shared" si="13"/>
        <v>1.1423852030481019E-2</v>
      </c>
      <c r="J127" s="37">
        <f t="shared" si="9"/>
        <v>5.8314626421251958E-5</v>
      </c>
      <c r="L127" s="48">
        <f t="shared" si="10"/>
        <v>1.291879872943813E-2</v>
      </c>
      <c r="M127" s="48">
        <f t="shared" si="11"/>
        <v>8.883985652155646E-3</v>
      </c>
      <c r="N127" s="48">
        <f t="shared" si="12"/>
        <v>1.1365537404059767E-2</v>
      </c>
    </row>
    <row r="128" spans="1:14">
      <c r="A128" s="36"/>
    </row>
    <row r="129" spans="1:1">
      <c r="A129" s="36"/>
    </row>
    <row r="130" spans="1:1">
      <c r="A130" s="36"/>
    </row>
    <row r="131" spans="1:1">
      <c r="A131" s="36"/>
    </row>
    <row r="132" spans="1:1">
      <c r="A132" s="36"/>
    </row>
    <row r="133" spans="1:1">
      <c r="A133" s="36"/>
    </row>
    <row r="134" spans="1:1">
      <c r="A134" s="36"/>
    </row>
  </sheetData>
  <mergeCells count="6">
    <mergeCell ref="A1:L1"/>
    <mergeCell ref="B14:E14"/>
    <mergeCell ref="G14:J14"/>
    <mergeCell ref="L14:O14"/>
    <mergeCell ref="I4:L4"/>
    <mergeCell ref="B4:E4"/>
  </mergeCells>
  <printOptions headings="1" gridLines="1"/>
  <pageMargins left="0.7" right="0.7" top="0.75" bottom="0.75" header="0.3" footer="0.3"/>
  <pageSetup orientation="portrait" verticalDpi="4" r:id="rId1"/>
  <drawing r:id="rId2"/>
  <legacyDrawing r:id="rId3"/>
  <oleObjects>
    <mc:AlternateContent xmlns:mc="http://schemas.openxmlformats.org/markup-compatibility/2006">
      <mc:Choice Requires="x14">
        <oleObject progId="Equation.DSMT4" shapeId="4097" r:id="rId4">
          <objectPr defaultSize="0" autoPict="0" r:id="rId5">
            <anchor moveWithCells="1" sizeWithCells="1">
              <from>
                <xdr:col>12</xdr:col>
                <xdr:colOff>371475</xdr:colOff>
                <xdr:row>5</xdr:row>
                <xdr:rowOff>76200</xdr:rowOff>
              </from>
              <to>
                <xdr:col>14</xdr:col>
                <xdr:colOff>714375</xdr:colOff>
                <xdr:row>7</xdr:row>
                <xdr:rowOff>57150</xdr:rowOff>
              </to>
            </anchor>
          </objectPr>
        </oleObject>
      </mc:Choice>
      <mc:Fallback>
        <oleObject progId="Equation.DSMT4" shapeId="409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25</vt:i4>
      </vt:variant>
    </vt:vector>
  </HeadingPairs>
  <TitlesOfParts>
    <vt:vector size="33" baseType="lpstr">
      <vt:lpstr>Example solution</vt:lpstr>
      <vt:lpstr>Index</vt:lpstr>
      <vt:lpstr>Pages 377+378</vt:lpstr>
      <vt:lpstr>Page 379</vt:lpstr>
      <vt:lpstr>Page 380</vt:lpstr>
      <vt:lpstr>Page 381</vt:lpstr>
      <vt:lpstr>Page 382</vt:lpstr>
      <vt:lpstr>Page 384</vt:lpstr>
      <vt:lpstr>'Page 379'!ExternalData_1</vt:lpstr>
      <vt:lpstr>'Page 380'!ExternalData_1</vt:lpstr>
      <vt:lpstr>'Page 381'!ExternalData_1</vt:lpstr>
      <vt:lpstr>'Page 382'!ExternalData_1</vt:lpstr>
      <vt:lpstr>'Page 384'!ExternalData_1</vt:lpstr>
      <vt:lpstr>'Pages 377+378'!ExternalData_1</vt:lpstr>
      <vt:lpstr>'Page 379'!ExternalData_2</vt:lpstr>
      <vt:lpstr>'Page 380'!ExternalData_2</vt:lpstr>
      <vt:lpstr>'Page 381'!ExternalData_2</vt:lpstr>
      <vt:lpstr>'Page 382'!ExternalData_2</vt:lpstr>
      <vt:lpstr>'Page 384'!ExternalData_2</vt:lpstr>
      <vt:lpstr>'Pages 377+378'!ExternalData_2</vt:lpstr>
      <vt:lpstr>'Page 379'!ExternalData_3</vt:lpstr>
      <vt:lpstr>'Page 380'!ExternalData_3</vt:lpstr>
      <vt:lpstr>'Page 381'!ExternalData_3</vt:lpstr>
      <vt:lpstr>'Page 382'!ExternalData_3</vt:lpstr>
      <vt:lpstr>'Page 384'!ExternalData_3</vt:lpstr>
      <vt:lpstr>'Pages 377+378'!ExternalData_3</vt:lpstr>
      <vt:lpstr>'Page 379'!ExternalData_4</vt:lpstr>
      <vt:lpstr>'Page 380'!ExternalData_4</vt:lpstr>
      <vt:lpstr>'Page 381'!ExternalData_4</vt:lpstr>
      <vt:lpstr>'Page 382'!ExternalData_4</vt:lpstr>
      <vt:lpstr>'Page 384'!ExternalData_4</vt:lpstr>
      <vt:lpstr>'Pages 377+378'!ExternalData_4</vt:lpstr>
      <vt:lpstr>'Page 384'!ExternalData_5</vt:lpstr>
    </vt:vector>
  </TitlesOfParts>
  <Company>Tel-Aviv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cp:lastPrinted>2015-05-02T06:55:48Z</cp:lastPrinted>
  <dcterms:created xsi:type="dcterms:W3CDTF">2003-08-08T07:34:04Z</dcterms:created>
  <dcterms:modified xsi:type="dcterms:W3CDTF">2017-08-02T15:27:40Z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Chapter12 - Performance evaluation (1).xlsm</vt:lpwstr>
  </property>
</Properties>
</file>