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/>
  <bookViews>
    <workbookView xWindow="240" yWindow="60" windowWidth="14220" windowHeight="8190"/>
  </bookViews>
  <sheets>
    <sheet name="Index" sheetId="55" r:id="rId1"/>
    <sheet name="Page 546" sheetId="31" r:id="rId2"/>
    <sheet name="Page 548" sheetId="33" r:id="rId3"/>
    <sheet name="Pages 549-550" sheetId="14" r:id="rId4"/>
    <sheet name="Page 554" sheetId="35" r:id="rId5"/>
    <sheet name="Page 555" sheetId="36" r:id="rId6"/>
    <sheet name="Page 556" sheetId="38" r:id="rId7"/>
    <sheet name="Page 557" sheetId="46" r:id="rId8"/>
    <sheet name="Page 558+560 figures" sheetId="15" r:id="rId9"/>
    <sheet name="Page 559" sheetId="47" r:id="rId10"/>
    <sheet name="Page 560" sheetId="48" r:id="rId11"/>
    <sheet name="Page 561" sheetId="49" r:id="rId12"/>
    <sheet name="Page 563" sheetId="4" r:id="rId13"/>
    <sheet name="Page 565" sheetId="7" r:id="rId14"/>
    <sheet name="Page 566" sheetId="9" r:id="rId15"/>
    <sheet name="Page 567" sheetId="6" r:id="rId16"/>
    <sheet name="Page 568" sheetId="19" r:id="rId17"/>
    <sheet name="Page 570" sheetId="53" r:id="rId18"/>
    <sheet name="Page 571" sheetId="3" r:id="rId19"/>
    <sheet name="Page 572" sheetId="54" r:id="rId20"/>
    <sheet name="May 2009" sheetId="39" state="hidden" r:id="rId21"/>
    <sheet name="Jun 2009" sheetId="40" state="hidden" r:id="rId22"/>
    <sheet name="IBM Jul09" sheetId="41" state="hidden" r:id="rId23"/>
    <sheet name="Oct2009" sheetId="42" state="hidden" r:id="rId24"/>
    <sheet name="Jan2010" sheetId="43" state="hidden" r:id="rId25"/>
    <sheet name="Jan2011" sheetId="44" state="hidden" r:id="rId26"/>
    <sheet name="Peacemount prices" sheetId="22" state="hidden" r:id="rId27"/>
  </sheets>
  <externalReferences>
    <externalReference r:id="rId28"/>
  </externalReferences>
  <definedNames>
    <definedName name="cadf" localSheetId="7">#REF!</definedName>
    <definedName name="cadf" localSheetId="9">#REF!</definedName>
    <definedName name="cadf" localSheetId="10">#REF!</definedName>
    <definedName name="cadf" localSheetId="11">#REF!</definedName>
    <definedName name="cadf" localSheetId="17">#REF!</definedName>
    <definedName name="cadf" localSheetId="19">#REF!</definedName>
    <definedName name="cadf">#REF!</definedName>
    <definedName name="Call" localSheetId="4">#REF!</definedName>
    <definedName name="Call" localSheetId="5">#REF!</definedName>
    <definedName name="Call" localSheetId="7">#REF!</definedName>
    <definedName name="Call" localSheetId="9">#REF!</definedName>
    <definedName name="Call" localSheetId="10">#REF!</definedName>
    <definedName name="Call" localSheetId="11">#REF!</definedName>
    <definedName name="Call" localSheetId="17">#REF!</definedName>
    <definedName name="Call" localSheetId="19">#REF!</definedName>
    <definedName name="Call">#REF!</definedName>
    <definedName name="implied_call_volatility">'[1]Page 304'!$B$13</definedName>
    <definedName name="interest">'[1]Page 300'!$B$6</definedName>
    <definedName name="r_">'[1]Page 300'!$B$6</definedName>
    <definedName name="S">'[1]Page 300'!$B$3</definedName>
    <definedName name="sigma">'[1]Page 300'!$B$7</definedName>
    <definedName name="T">'[1]Page 300'!$B$5</definedName>
    <definedName name="target_call_price">'[1]Page 304'!$B$11</definedName>
    <definedName name="X">'[1]Page 300'!$B$4</definedName>
  </definedNames>
  <calcPr calcId="144525"/>
</workbook>
</file>

<file path=xl/calcChain.xml><?xml version="1.0" encoding="utf-8"?>
<calcChain xmlns="http://schemas.openxmlformats.org/spreadsheetml/2006/main">
  <c r="B4" i="6" l="1"/>
  <c r="A14" i="6" s="1"/>
  <c r="A4" i="6"/>
  <c r="B3" i="6"/>
  <c r="A3" i="6"/>
  <c r="B2" i="6"/>
  <c r="D19" i="6" s="1"/>
  <c r="A2" i="6"/>
  <c r="B14" i="6" l="1"/>
  <c r="A13" i="6"/>
  <c r="A15" i="6"/>
  <c r="C14" i="6"/>
  <c r="D14" i="6"/>
  <c r="D7" i="6"/>
  <c r="B7" i="6"/>
  <c r="B19" i="6"/>
  <c r="C7" i="6"/>
  <c r="C19" i="6"/>
  <c r="G19" i="6" s="1"/>
  <c r="D13" i="4"/>
  <c r="C11" i="36"/>
  <c r="B6" i="55"/>
  <c r="B16" i="55"/>
  <c r="B9" i="55"/>
  <c r="B5" i="55"/>
  <c r="B11" i="55"/>
  <c r="B8" i="55"/>
  <c r="B4" i="55"/>
  <c r="B17" i="55"/>
  <c r="B7" i="55"/>
  <c r="B19" i="55"/>
  <c r="B13" i="55"/>
  <c r="B15" i="55"/>
  <c r="B18" i="55"/>
  <c r="B14" i="55"/>
  <c r="B10" i="55"/>
  <c r="B12" i="55"/>
  <c r="B20" i="55"/>
  <c r="B3" i="55"/>
  <c r="C15" i="6" l="1"/>
  <c r="B15" i="6"/>
  <c r="D15" i="6"/>
  <c r="A16" i="6"/>
  <c r="H19" i="6"/>
  <c r="E19" i="6"/>
  <c r="G7" i="6"/>
  <c r="E7" i="6"/>
  <c r="H7" i="6"/>
  <c r="F7" i="6"/>
  <c r="D13" i="6"/>
  <c r="B13" i="6"/>
  <c r="A12" i="6"/>
  <c r="C13" i="6"/>
  <c r="F19" i="6"/>
  <c r="F14" i="6"/>
  <c r="E14" i="6"/>
  <c r="G14" i="6"/>
  <c r="H14" i="6"/>
  <c r="D10" i="53"/>
  <c r="D11" i="53"/>
  <c r="D12" i="53"/>
  <c r="D13" i="53"/>
  <c r="D14" i="53"/>
  <c r="D15" i="53"/>
  <c r="D16" i="53"/>
  <c r="D17" i="53"/>
  <c r="D18" i="53"/>
  <c r="D19" i="53"/>
  <c r="D20" i="53"/>
  <c r="D21" i="53"/>
  <c r="D9" i="53"/>
  <c r="B10" i="53"/>
  <c r="B11" i="53"/>
  <c r="B12" i="53"/>
  <c r="B13" i="53"/>
  <c r="B14" i="53"/>
  <c r="B15" i="53"/>
  <c r="B16" i="53"/>
  <c r="B17" i="53"/>
  <c r="B18" i="53"/>
  <c r="B19" i="53"/>
  <c r="B20" i="53"/>
  <c r="B21" i="53"/>
  <c r="B9" i="53"/>
  <c r="D10" i="19"/>
  <c r="D11" i="19"/>
  <c r="D12" i="19"/>
  <c r="D13" i="19"/>
  <c r="D14" i="19"/>
  <c r="D15" i="19"/>
  <c r="D16" i="19"/>
  <c r="D17" i="19"/>
  <c r="D18" i="19"/>
  <c r="D19" i="19"/>
  <c r="D20" i="19"/>
  <c r="D21" i="19"/>
  <c r="D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9" i="19"/>
  <c r="G15" i="6" l="1"/>
  <c r="F15" i="6"/>
  <c r="H15" i="6"/>
  <c r="E15" i="6"/>
  <c r="D16" i="6"/>
  <c r="A17" i="6"/>
  <c r="C16" i="6"/>
  <c r="B16" i="6"/>
  <c r="E13" i="6"/>
  <c r="H13" i="6"/>
  <c r="F13" i="6"/>
  <c r="G13" i="6"/>
  <c r="D12" i="6"/>
  <c r="C12" i="6"/>
  <c r="A11" i="6"/>
  <c r="B12" i="6"/>
  <c r="A20" i="53"/>
  <c r="A18" i="53"/>
  <c r="C18" i="53" s="1"/>
  <c r="C16" i="53"/>
  <c r="E14" i="53"/>
  <c r="C12" i="53"/>
  <c r="E10" i="53"/>
  <c r="B5" i="53"/>
  <c r="E17" i="53" s="1"/>
  <c r="B2" i="53"/>
  <c r="C15" i="53" s="1"/>
  <c r="A10" i="6" l="1"/>
  <c r="C11" i="6"/>
  <c r="B11" i="6"/>
  <c r="D11" i="6"/>
  <c r="A18" i="6"/>
  <c r="D17" i="6"/>
  <c r="B17" i="6"/>
  <c r="C17" i="6"/>
  <c r="H12" i="6"/>
  <c r="G12" i="6"/>
  <c r="E12" i="6"/>
  <c r="F12" i="6"/>
  <c r="H16" i="6"/>
  <c r="G16" i="6"/>
  <c r="E16" i="6"/>
  <c r="F16" i="6"/>
  <c r="C19" i="53"/>
  <c r="E20" i="53"/>
  <c r="C9" i="53"/>
  <c r="E11" i="53"/>
  <c r="C13" i="53"/>
  <c r="E15" i="53"/>
  <c r="F15" i="53" s="1"/>
  <c r="C17" i="53"/>
  <c r="F17" i="53" s="1"/>
  <c r="E18" i="53"/>
  <c r="F18" i="53" s="1"/>
  <c r="C10" i="53"/>
  <c r="F10" i="53" s="1"/>
  <c r="E12" i="53"/>
  <c r="F12" i="53" s="1"/>
  <c r="C14" i="53"/>
  <c r="F14" i="53" s="1"/>
  <c r="E16" i="53"/>
  <c r="F16" i="53" s="1"/>
  <c r="E19" i="53"/>
  <c r="C20" i="53"/>
  <c r="F20" i="53" s="1"/>
  <c r="A21" i="53"/>
  <c r="E9" i="53"/>
  <c r="C11" i="53"/>
  <c r="E13" i="53"/>
  <c r="A15" i="54"/>
  <c r="A15" i="3"/>
  <c r="A20" i="19"/>
  <c r="A21" i="19" s="1"/>
  <c r="A18" i="19"/>
  <c r="A12" i="9"/>
  <c r="G11" i="6" l="1"/>
  <c r="F11" i="6"/>
  <c r="H11" i="6"/>
  <c r="E11" i="6"/>
  <c r="E17" i="6"/>
  <c r="H17" i="6"/>
  <c r="F17" i="6"/>
  <c r="G17" i="6"/>
  <c r="B18" i="6"/>
  <c r="C18" i="6"/>
  <c r="D18" i="6"/>
  <c r="B10" i="6"/>
  <c r="A9" i="6"/>
  <c r="C10" i="6"/>
  <c r="D10" i="6"/>
  <c r="F11" i="53"/>
  <c r="F9" i="53"/>
  <c r="E21" i="53"/>
  <c r="C21" i="53"/>
  <c r="F13" i="53"/>
  <c r="F19" i="53"/>
  <c r="A16" i="3"/>
  <c r="A16" i="54"/>
  <c r="A7" i="7"/>
  <c r="A13" i="7"/>
  <c r="A6" i="7"/>
  <c r="A3" i="7"/>
  <c r="A3" i="9" s="1"/>
  <c r="A4" i="7"/>
  <c r="A4" i="9" s="1"/>
  <c r="A2" i="7"/>
  <c r="A2" i="9" s="1"/>
  <c r="F10" i="6" l="1"/>
  <c r="E10" i="6"/>
  <c r="G10" i="6"/>
  <c r="H10" i="6"/>
  <c r="F18" i="6"/>
  <c r="E18" i="6"/>
  <c r="G18" i="6"/>
  <c r="H18" i="6"/>
  <c r="D9" i="6"/>
  <c r="B9" i="6"/>
  <c r="A8" i="6"/>
  <c r="C9" i="6"/>
  <c r="F21" i="53"/>
  <c r="A17" i="3"/>
  <c r="A17" i="54"/>
  <c r="A14" i="4"/>
  <c r="A14" i="7" s="1"/>
  <c r="A11" i="4"/>
  <c r="A11" i="7" s="1"/>
  <c r="A12" i="4"/>
  <c r="A12" i="7" s="1"/>
  <c r="B2" i="4"/>
  <c r="B2" i="7" s="1"/>
  <c r="B2" i="9" s="1"/>
  <c r="F7" i="4"/>
  <c r="D8" i="6" l="1"/>
  <c r="C8" i="6"/>
  <c r="B8" i="6"/>
  <c r="E9" i="6"/>
  <c r="H9" i="6"/>
  <c r="F9" i="6"/>
  <c r="G9" i="6"/>
  <c r="A15" i="4"/>
  <c r="A10" i="4"/>
  <c r="A18" i="3"/>
  <c r="A18" i="54"/>
  <c r="A12" i="49"/>
  <c r="A13" i="49" s="1"/>
  <c r="A14" i="49" s="1"/>
  <c r="A15" i="49" s="1"/>
  <c r="A16" i="49" s="1"/>
  <c r="A17" i="49" s="1"/>
  <c r="A10" i="49"/>
  <c r="A9" i="49" s="1"/>
  <c r="A8" i="49" s="1"/>
  <c r="A7" i="49" s="1"/>
  <c r="A6" i="49" s="1"/>
  <c r="G23" i="15"/>
  <c r="A23" i="15"/>
  <c r="A11" i="48"/>
  <c r="A10" i="48" s="1"/>
  <c r="A9" i="48" s="1"/>
  <c r="A8" i="48" s="1"/>
  <c r="A7" i="48" s="1"/>
  <c r="H8" i="6" l="1"/>
  <c r="G8" i="6"/>
  <c r="F8" i="6"/>
  <c r="E8" i="6"/>
  <c r="A9" i="4"/>
  <c r="A10" i="7"/>
  <c r="A19" i="3"/>
  <c r="A12" i="48"/>
  <c r="A13" i="48" s="1"/>
  <c r="A14" i="48" s="1"/>
  <c r="A15" i="48" s="1"/>
  <c r="A16" i="48" s="1"/>
  <c r="A17" i="48" s="1"/>
  <c r="A18" i="48" s="1"/>
  <c r="A16" i="4"/>
  <c r="A15" i="7"/>
  <c r="A19" i="54"/>
  <c r="A11" i="47"/>
  <c r="A12" i="47" s="1"/>
  <c r="A13" i="47" s="1"/>
  <c r="A8" i="4" l="1"/>
  <c r="A8" i="7" s="1"/>
  <c r="A9" i="7"/>
  <c r="A17" i="4"/>
  <c r="A16" i="7"/>
  <c r="A20" i="3"/>
  <c r="A20" i="54"/>
  <c r="A10" i="47"/>
  <c r="A9" i="47" s="1"/>
  <c r="A8" i="47" s="1"/>
  <c r="A7" i="47" s="1"/>
  <c r="A14" i="47"/>
  <c r="A15" i="47" s="1"/>
  <c r="A16" i="47" s="1"/>
  <c r="A17" i="47" s="1"/>
  <c r="A18" i="47" s="1"/>
  <c r="A7" i="46"/>
  <c r="C7" i="46"/>
  <c r="A8" i="46"/>
  <c r="C8" i="46"/>
  <c r="C23" i="46"/>
  <c r="C24" i="46"/>
  <c r="C25" i="46"/>
  <c r="C4" i="46"/>
  <c r="C5" i="46"/>
  <c r="C6" i="46"/>
  <c r="C9" i="46"/>
  <c r="C10" i="46"/>
  <c r="C11" i="46"/>
  <c r="C12" i="46"/>
  <c r="C13" i="46"/>
  <c r="C14" i="46"/>
  <c r="C15" i="46"/>
  <c r="C16" i="46"/>
  <c r="C17" i="46"/>
  <c r="C18" i="46"/>
  <c r="C19" i="46"/>
  <c r="C20" i="46"/>
  <c r="C21" i="46"/>
  <c r="C22" i="46"/>
  <c r="C3" i="46"/>
  <c r="B23" i="46"/>
  <c r="B24" i="46"/>
  <c r="B25" i="46"/>
  <c r="B4" i="46"/>
  <c r="B5" i="46"/>
  <c r="B6" i="46"/>
  <c r="B9" i="46"/>
  <c r="B10" i="46"/>
  <c r="B11" i="46"/>
  <c r="B12" i="46"/>
  <c r="B13" i="46"/>
  <c r="B14" i="46"/>
  <c r="B15" i="46"/>
  <c r="B16" i="46"/>
  <c r="B17" i="46"/>
  <c r="B18" i="46"/>
  <c r="B19" i="46"/>
  <c r="B20" i="46"/>
  <c r="B21" i="46"/>
  <c r="B22" i="46"/>
  <c r="B3" i="46"/>
  <c r="A23" i="46"/>
  <c r="A24" i="46"/>
  <c r="A25" i="46"/>
  <c r="A4" i="46"/>
  <c r="A5" i="46"/>
  <c r="A6" i="46"/>
  <c r="A9" i="46"/>
  <c r="A10" i="46"/>
  <c r="A11" i="46"/>
  <c r="A12" i="46"/>
  <c r="A13" i="46"/>
  <c r="A14" i="46"/>
  <c r="A15" i="46"/>
  <c r="A16" i="46"/>
  <c r="A17" i="46"/>
  <c r="A18" i="46"/>
  <c r="A19" i="46"/>
  <c r="A20" i="46"/>
  <c r="A21" i="46"/>
  <c r="A22" i="46"/>
  <c r="A3" i="46"/>
  <c r="A18" i="38"/>
  <c r="B4" i="38"/>
  <c r="B5" i="38" s="1"/>
  <c r="B6" i="38" s="1"/>
  <c r="B7" i="38" s="1"/>
  <c r="A21" i="3" l="1"/>
  <c r="A18" i="4"/>
  <c r="A17" i="7"/>
  <c r="A21" i="54"/>
  <c r="A11" i="36"/>
  <c r="A10" i="36" s="1"/>
  <c r="A9" i="36" s="1"/>
  <c r="A8" i="36" s="1"/>
  <c r="A7" i="36" s="1"/>
  <c r="A13" i="35"/>
  <c r="A14" i="35" s="1"/>
  <c r="A15" i="35" s="1"/>
  <c r="A16" i="35" s="1"/>
  <c r="A17" i="35" s="1"/>
  <c r="A18" i="35" s="1"/>
  <c r="A11" i="35"/>
  <c r="A10" i="35" s="1"/>
  <c r="A9" i="35" s="1"/>
  <c r="A8" i="35" s="1"/>
  <c r="A7" i="35" s="1"/>
  <c r="A19" i="4" l="1"/>
  <c r="A19" i="7" s="1"/>
  <c r="A18" i="7"/>
  <c r="A22" i="3"/>
  <c r="A12" i="36"/>
  <c r="A13" i="36" s="1"/>
  <c r="A14" i="36" s="1"/>
  <c r="A15" i="36" s="1"/>
  <c r="A16" i="36" s="1"/>
  <c r="A17" i="36" s="1"/>
  <c r="A18" i="36" s="1"/>
  <c r="A22" i="54"/>
  <c r="I50" i="42"/>
  <c r="I49" i="42"/>
  <c r="I48" i="42"/>
  <c r="I47" i="42"/>
  <c r="I46" i="42"/>
  <c r="I45" i="42"/>
  <c r="I44" i="42"/>
  <c r="I43" i="42"/>
  <c r="I42" i="42"/>
  <c r="I41" i="42"/>
  <c r="I40" i="42"/>
  <c r="I39" i="42"/>
  <c r="I38" i="42"/>
  <c r="I37" i="42"/>
  <c r="I36" i="42"/>
  <c r="I35" i="42"/>
  <c r="I34" i="42"/>
  <c r="I33" i="42"/>
  <c r="I32" i="42"/>
  <c r="I31" i="42"/>
  <c r="I30" i="42"/>
  <c r="I25" i="42"/>
  <c r="I24" i="42"/>
  <c r="I23" i="42"/>
  <c r="I22" i="42"/>
  <c r="I21" i="42"/>
  <c r="I20" i="42"/>
  <c r="I19" i="42"/>
  <c r="I18" i="42"/>
  <c r="I17" i="42"/>
  <c r="I16" i="42"/>
  <c r="I15" i="42"/>
  <c r="I14" i="42"/>
  <c r="I13" i="42"/>
  <c r="I12" i="42"/>
  <c r="I11" i="42"/>
  <c r="I10" i="42"/>
  <c r="I9" i="42"/>
  <c r="I8" i="42"/>
  <c r="I7" i="42"/>
  <c r="I6" i="42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19" i="4"/>
  <c r="D18" i="4"/>
  <c r="D17" i="4"/>
  <c r="D16" i="4"/>
  <c r="D15" i="4"/>
  <c r="D14" i="4"/>
  <c r="D12" i="4"/>
  <c r="D11" i="4"/>
  <c r="D10" i="4"/>
  <c r="D9" i="4"/>
  <c r="D8" i="4"/>
  <c r="D7" i="4"/>
  <c r="C17" i="49"/>
  <c r="B17" i="49"/>
  <c r="C16" i="49"/>
  <c r="B16" i="49"/>
  <c r="C15" i="49"/>
  <c r="B15" i="49"/>
  <c r="C14" i="49"/>
  <c r="B14" i="49"/>
  <c r="C13" i="49"/>
  <c r="B13" i="49"/>
  <c r="C12" i="49"/>
  <c r="B12" i="49"/>
  <c r="C11" i="49"/>
  <c r="B11" i="49"/>
  <c r="C10" i="49"/>
  <c r="B10" i="49"/>
  <c r="C9" i="49"/>
  <c r="B9" i="49"/>
  <c r="C8" i="49"/>
  <c r="B8" i="49"/>
  <c r="C7" i="49"/>
  <c r="B7" i="49"/>
  <c r="C6" i="49"/>
  <c r="B6" i="49"/>
  <c r="C5" i="49"/>
  <c r="B5" i="49"/>
  <c r="C18" i="48"/>
  <c r="B18" i="48"/>
  <c r="C17" i="48"/>
  <c r="B17" i="48"/>
  <c r="C16" i="48"/>
  <c r="B16" i="48"/>
  <c r="C15" i="48"/>
  <c r="B15" i="48"/>
  <c r="C14" i="48"/>
  <c r="B14" i="48"/>
  <c r="C13" i="48"/>
  <c r="B13" i="48"/>
  <c r="C12" i="48"/>
  <c r="B12" i="48"/>
  <c r="C11" i="48"/>
  <c r="B11" i="48"/>
  <c r="C10" i="48"/>
  <c r="B10" i="48"/>
  <c r="C9" i="48"/>
  <c r="B9" i="48"/>
  <c r="C8" i="48"/>
  <c r="B8" i="48"/>
  <c r="C7" i="48"/>
  <c r="B7" i="48"/>
  <c r="C6" i="48"/>
  <c r="B6" i="48"/>
  <c r="C18" i="47"/>
  <c r="B18" i="47"/>
  <c r="C17" i="47"/>
  <c r="B17" i="47"/>
  <c r="C16" i="47"/>
  <c r="B16" i="47"/>
  <c r="C15" i="47"/>
  <c r="B15" i="47"/>
  <c r="C14" i="47"/>
  <c r="B14" i="47"/>
  <c r="C13" i="47"/>
  <c r="B13" i="47"/>
  <c r="C12" i="47"/>
  <c r="B12" i="47"/>
  <c r="C11" i="47"/>
  <c r="B11" i="47"/>
  <c r="C10" i="47"/>
  <c r="B10" i="47"/>
  <c r="C9" i="47"/>
  <c r="B9" i="47"/>
  <c r="C8" i="47"/>
  <c r="B8" i="47"/>
  <c r="C7" i="47"/>
  <c r="B7" i="47"/>
  <c r="C6" i="47"/>
  <c r="B6" i="47"/>
  <c r="A17" i="38"/>
  <c r="C18" i="36"/>
  <c r="B18" i="36"/>
  <c r="C17" i="36"/>
  <c r="B17" i="36"/>
  <c r="C16" i="36"/>
  <c r="B16" i="36"/>
  <c r="C15" i="36"/>
  <c r="B15" i="36"/>
  <c r="C14" i="36"/>
  <c r="B14" i="36"/>
  <c r="C13" i="36"/>
  <c r="B13" i="36"/>
  <c r="C12" i="36"/>
  <c r="B12" i="36"/>
  <c r="B11" i="36"/>
  <c r="C10" i="36"/>
  <c r="B10" i="36"/>
  <c r="C9" i="36"/>
  <c r="B9" i="36"/>
  <c r="C8" i="36"/>
  <c r="B8" i="36"/>
  <c r="C7" i="36"/>
  <c r="B7" i="36"/>
  <c r="C6" i="36"/>
  <c r="B6" i="36"/>
  <c r="C18" i="35"/>
  <c r="B18" i="35"/>
  <c r="C17" i="35"/>
  <c r="B17" i="35"/>
  <c r="C16" i="35"/>
  <c r="B16" i="35"/>
  <c r="C15" i="35"/>
  <c r="B15" i="35"/>
  <c r="C14" i="35"/>
  <c r="B14" i="35"/>
  <c r="C13" i="35"/>
  <c r="B13" i="35"/>
  <c r="C12" i="35"/>
  <c r="B12" i="35"/>
  <c r="C11" i="35"/>
  <c r="B11" i="35"/>
  <c r="C10" i="35"/>
  <c r="B10" i="35"/>
  <c r="C9" i="35"/>
  <c r="B9" i="35"/>
  <c r="C8" i="35"/>
  <c r="B8" i="35"/>
  <c r="C7" i="35"/>
  <c r="B7" i="35"/>
  <c r="C6" i="35"/>
  <c r="B6" i="35"/>
  <c r="H20" i="14"/>
  <c r="B20" i="14"/>
  <c r="C18" i="33"/>
  <c r="B18" i="33"/>
  <c r="A18" i="33"/>
  <c r="C17" i="33"/>
  <c r="B17" i="33"/>
  <c r="A17" i="33"/>
  <c r="C16" i="33"/>
  <c r="B16" i="33"/>
  <c r="A16" i="33"/>
  <c r="C15" i="33"/>
  <c r="B15" i="33"/>
  <c r="A15" i="33"/>
  <c r="C14" i="33"/>
  <c r="B14" i="33"/>
  <c r="A14" i="33"/>
  <c r="C13" i="33"/>
  <c r="B13" i="33"/>
  <c r="A13" i="33"/>
  <c r="C12" i="33"/>
  <c r="B12" i="33"/>
  <c r="A12" i="33"/>
  <c r="C11" i="33"/>
  <c r="B11" i="33"/>
  <c r="A11" i="33"/>
  <c r="C10" i="33"/>
  <c r="B10" i="33"/>
  <c r="A10" i="33"/>
  <c r="C9" i="33"/>
  <c r="B3" i="4" s="1"/>
  <c r="B3" i="7" s="1"/>
  <c r="B3" i="9" s="1"/>
  <c r="B9" i="33"/>
  <c r="A9" i="33"/>
  <c r="B4" i="4" s="1"/>
  <c r="B4" i="7" s="1"/>
  <c r="B4" i="9" s="1"/>
  <c r="C8" i="33"/>
  <c r="B8" i="33"/>
  <c r="A8" i="33"/>
  <c r="C7" i="33"/>
  <c r="B7" i="33"/>
  <c r="A7" i="33"/>
  <c r="C6" i="33"/>
  <c r="B6" i="33"/>
  <c r="A6" i="33"/>
  <c r="C5" i="33"/>
  <c r="B5" i="33"/>
  <c r="A5" i="33"/>
  <c r="C4" i="33"/>
  <c r="B4" i="33"/>
  <c r="A4" i="33"/>
  <c r="C3" i="33"/>
  <c r="B3" i="33"/>
  <c r="A3" i="33"/>
  <c r="E21" i="4"/>
  <c r="D6" i="48"/>
  <c r="A21" i="9"/>
  <c r="D18" i="48"/>
  <c r="A21" i="7"/>
  <c r="D18" i="35"/>
  <c r="A21" i="4"/>
  <c r="D6" i="35"/>
  <c r="E21" i="7"/>
  <c r="D6" i="36"/>
  <c r="D18" i="36"/>
  <c r="F7" i="7"/>
  <c r="D6" i="47"/>
  <c r="D18" i="47"/>
  <c r="E21" i="9"/>
  <c r="B5" i="19" l="1"/>
  <c r="B17" i="9"/>
  <c r="B9" i="9"/>
  <c r="B13" i="9"/>
  <c r="B7" i="9"/>
  <c r="B12" i="9"/>
  <c r="B10" i="9"/>
  <c r="B11" i="9"/>
  <c r="B14" i="9"/>
  <c r="B15" i="9"/>
  <c r="B16" i="9"/>
  <c r="B19" i="9"/>
  <c r="B8" i="9"/>
  <c r="C7" i="4"/>
  <c r="E7" i="4" s="1"/>
  <c r="B10" i="4"/>
  <c r="C11" i="4"/>
  <c r="B14" i="4"/>
  <c r="C15" i="4"/>
  <c r="E15" i="4" s="1"/>
  <c r="B18" i="4"/>
  <c r="C19" i="4"/>
  <c r="B9" i="7"/>
  <c r="C10" i="7"/>
  <c r="E10" i="7" s="1"/>
  <c r="B13" i="7"/>
  <c r="C14" i="7"/>
  <c r="B17" i="7"/>
  <c r="C18" i="7"/>
  <c r="C10" i="9"/>
  <c r="C14" i="9"/>
  <c r="C18" i="9"/>
  <c r="C4" i="54"/>
  <c r="C4" i="3"/>
  <c r="B2" i="19"/>
  <c r="C5" i="54"/>
  <c r="C22" i="54" s="1"/>
  <c r="C5" i="3"/>
  <c r="C6" i="3"/>
  <c r="C6" i="54"/>
  <c r="B9" i="4"/>
  <c r="C10" i="4"/>
  <c r="B13" i="4"/>
  <c r="C14" i="4"/>
  <c r="B17" i="4"/>
  <c r="C18" i="4"/>
  <c r="B8" i="7"/>
  <c r="C9" i="7"/>
  <c r="E9" i="7" s="1"/>
  <c r="B12" i="7"/>
  <c r="C13" i="7"/>
  <c r="B16" i="7"/>
  <c r="C17" i="7"/>
  <c r="C7" i="9"/>
  <c r="C11" i="9"/>
  <c r="C15" i="9"/>
  <c r="C19" i="9"/>
  <c r="B8" i="4"/>
  <c r="C9" i="4"/>
  <c r="B12" i="4"/>
  <c r="C13" i="4"/>
  <c r="E13" i="4" s="1"/>
  <c r="B16" i="4"/>
  <c r="C17" i="4"/>
  <c r="B7" i="7"/>
  <c r="C8" i="7"/>
  <c r="E8" i="7" s="1"/>
  <c r="B11" i="7"/>
  <c r="C12" i="7"/>
  <c r="B15" i="7"/>
  <c r="C16" i="7"/>
  <c r="E16" i="7" s="1"/>
  <c r="B19" i="7"/>
  <c r="C8" i="9"/>
  <c r="C12" i="9"/>
  <c r="C16" i="9"/>
  <c r="B22" i="3"/>
  <c r="C22" i="3"/>
  <c r="D22" i="3"/>
  <c r="A23" i="3"/>
  <c r="B18" i="9"/>
  <c r="B7" i="4"/>
  <c r="C8" i="4"/>
  <c r="E8" i="4" s="1"/>
  <c r="B11" i="4"/>
  <c r="C12" i="4"/>
  <c r="E12" i="4" s="1"/>
  <c r="B15" i="4"/>
  <c r="C16" i="4"/>
  <c r="B19" i="4"/>
  <c r="C7" i="7"/>
  <c r="B10" i="7"/>
  <c r="C11" i="7"/>
  <c r="B14" i="7"/>
  <c r="C15" i="7"/>
  <c r="B18" i="7"/>
  <c r="C19" i="7"/>
  <c r="E19" i="7" s="1"/>
  <c r="C9" i="9"/>
  <c r="C13" i="9"/>
  <c r="C17" i="9"/>
  <c r="A23" i="54"/>
  <c r="E13" i="7"/>
  <c r="E17" i="7"/>
  <c r="E12" i="7"/>
  <c r="E11" i="7"/>
  <c r="E15" i="7"/>
  <c r="E14" i="7"/>
  <c r="E18" i="7"/>
  <c r="E7" i="7"/>
  <c r="E16" i="4"/>
  <c r="E9" i="4"/>
  <c r="E17" i="4"/>
  <c r="E11" i="4"/>
  <c r="E19" i="4"/>
  <c r="E10" i="4"/>
  <c r="E14" i="4"/>
  <c r="E18" i="4"/>
  <c r="C23" i="54" l="1"/>
  <c r="D23" i="54"/>
  <c r="B23" i="54"/>
  <c r="D12" i="54"/>
  <c r="D11" i="54"/>
  <c r="D10" i="54"/>
  <c r="D14" i="54"/>
  <c r="D13" i="54"/>
  <c r="E13" i="54" s="1"/>
  <c r="D9" i="54"/>
  <c r="D15" i="54"/>
  <c r="D16" i="54"/>
  <c r="E16" i="54" s="1"/>
  <c r="D17" i="54"/>
  <c r="E17" i="54" s="1"/>
  <c r="D18" i="54"/>
  <c r="D19" i="54"/>
  <c r="D20" i="54"/>
  <c r="E20" i="54" s="1"/>
  <c r="D21" i="54"/>
  <c r="E21" i="54" s="1"/>
  <c r="D22" i="54"/>
  <c r="E22" i="3"/>
  <c r="D12" i="3"/>
  <c r="D14" i="3"/>
  <c r="E14" i="3" s="1"/>
  <c r="D13" i="3"/>
  <c r="D15" i="3"/>
  <c r="D11" i="3"/>
  <c r="D10" i="3"/>
  <c r="D16" i="3"/>
  <c r="D17" i="3"/>
  <c r="D18" i="3"/>
  <c r="E18" i="3" s="1"/>
  <c r="D19" i="3"/>
  <c r="E19" i="3" s="1"/>
  <c r="D20" i="3"/>
  <c r="D21" i="3"/>
  <c r="D9" i="3"/>
  <c r="C11" i="19"/>
  <c r="F11" i="19" s="1"/>
  <c r="C15" i="19"/>
  <c r="C19" i="19"/>
  <c r="C13" i="19"/>
  <c r="C21" i="19"/>
  <c r="C18" i="19"/>
  <c r="C12" i="19"/>
  <c r="C16" i="19"/>
  <c r="F16" i="19" s="1"/>
  <c r="C17" i="19"/>
  <c r="C10" i="19"/>
  <c r="C14" i="19"/>
  <c r="C9" i="19"/>
  <c r="F9" i="19" s="1"/>
  <c r="C20" i="19"/>
  <c r="F20" i="19" s="1"/>
  <c r="E12" i="19"/>
  <c r="E16" i="19"/>
  <c r="E10" i="19"/>
  <c r="E14" i="19"/>
  <c r="E18" i="19"/>
  <c r="E19" i="19"/>
  <c r="E13" i="19"/>
  <c r="E17" i="19"/>
  <c r="E9" i="19"/>
  <c r="E11" i="19"/>
  <c r="E15" i="19"/>
  <c r="E21" i="19"/>
  <c r="E20" i="19"/>
  <c r="C11" i="54"/>
  <c r="C15" i="54"/>
  <c r="C9" i="54"/>
  <c r="C10" i="54"/>
  <c r="C14" i="54"/>
  <c r="C13" i="54"/>
  <c r="C12" i="54"/>
  <c r="C16" i="54"/>
  <c r="C17" i="54"/>
  <c r="C18" i="54"/>
  <c r="C19" i="54"/>
  <c r="C20" i="54"/>
  <c r="C21" i="54"/>
  <c r="B10" i="54"/>
  <c r="B14" i="54"/>
  <c r="B13" i="54"/>
  <c r="B9" i="54"/>
  <c r="B12" i="54"/>
  <c r="B11" i="54"/>
  <c r="B15" i="54"/>
  <c r="B16" i="54"/>
  <c r="B17" i="54"/>
  <c r="B18" i="54"/>
  <c r="B19" i="54"/>
  <c r="B20" i="54"/>
  <c r="B21" i="54"/>
  <c r="A24" i="3"/>
  <c r="D23" i="3"/>
  <c r="C23" i="3"/>
  <c r="B23" i="3"/>
  <c r="C12" i="3"/>
  <c r="C14" i="3"/>
  <c r="C15" i="3"/>
  <c r="E15" i="3" s="1"/>
  <c r="C11" i="3"/>
  <c r="C13" i="3"/>
  <c r="C16" i="3"/>
  <c r="C10" i="3"/>
  <c r="C17" i="3"/>
  <c r="C18" i="3"/>
  <c r="C19" i="3"/>
  <c r="C20" i="3"/>
  <c r="C9" i="3"/>
  <c r="C21" i="3"/>
  <c r="B13" i="3"/>
  <c r="B14" i="3"/>
  <c r="B11" i="3"/>
  <c r="B15" i="3"/>
  <c r="B12" i="3"/>
  <c r="B16" i="3"/>
  <c r="B10" i="3"/>
  <c r="B17" i="3"/>
  <c r="B18" i="3"/>
  <c r="B19" i="3"/>
  <c r="B20" i="3"/>
  <c r="B21" i="3"/>
  <c r="B9" i="3"/>
  <c r="B22" i="54"/>
  <c r="E22" i="54" s="1"/>
  <c r="E23" i="54"/>
  <c r="A24" i="54"/>
  <c r="D24" i="54" l="1"/>
  <c r="B24" i="54"/>
  <c r="C24" i="54"/>
  <c r="E24" i="54" s="1"/>
  <c r="F21" i="19"/>
  <c r="E12" i="54"/>
  <c r="E11" i="3"/>
  <c r="E9" i="3"/>
  <c r="E12" i="3"/>
  <c r="E23" i="3"/>
  <c r="F14" i="19"/>
  <c r="F12" i="19"/>
  <c r="F19" i="19"/>
  <c r="E21" i="3"/>
  <c r="E17" i="3"/>
  <c r="E19" i="54"/>
  <c r="E15" i="54"/>
  <c r="E10" i="54"/>
  <c r="A25" i="3"/>
  <c r="B24" i="3"/>
  <c r="C24" i="3"/>
  <c r="D24" i="3"/>
  <c r="E24" i="3" s="1"/>
  <c r="F17" i="19"/>
  <c r="E10" i="3"/>
  <c r="F13" i="19"/>
  <c r="E14" i="54"/>
  <c r="E13" i="3"/>
  <c r="F10" i="19"/>
  <c r="F18" i="19"/>
  <c r="F15" i="19"/>
  <c r="E20" i="3"/>
  <c r="E16" i="3"/>
  <c r="E18" i="54"/>
  <c r="E9" i="54"/>
  <c r="E11" i="54"/>
  <c r="A25" i="54"/>
  <c r="C25" i="3" l="1"/>
  <c r="D25" i="3"/>
  <c r="A26" i="3"/>
  <c r="B25" i="3"/>
  <c r="B25" i="54"/>
  <c r="C25" i="54"/>
  <c r="D25" i="54"/>
  <c r="A26" i="54"/>
  <c r="E25" i="3" l="1"/>
  <c r="B26" i="54"/>
  <c r="C26" i="54"/>
  <c r="D26" i="54"/>
  <c r="D26" i="3"/>
  <c r="B26" i="3"/>
  <c r="C26" i="3"/>
  <c r="E25" i="54"/>
  <c r="E26" i="3" l="1"/>
  <c r="E26" i="54"/>
</calcChain>
</file>

<file path=xl/sharedStrings.xml><?xml version="1.0" encoding="utf-8"?>
<sst xmlns="http://schemas.openxmlformats.org/spreadsheetml/2006/main" count="718" uniqueCount="385">
  <si>
    <t>Call price</t>
  </si>
  <si>
    <t>Put price</t>
  </si>
  <si>
    <t>Call exercise price, X</t>
  </si>
  <si>
    <t>Exercise
the put</t>
  </si>
  <si>
    <t>Cost of put option</t>
  </si>
  <si>
    <t>Put exercise price, X</t>
  </si>
  <si>
    <t>Profit/loss
on the put</t>
  </si>
  <si>
    <t>Profit/loss
on the stock</t>
  </si>
  <si>
    <t>Total profit/loss</t>
  </si>
  <si>
    <t>STOCK + PUT:  OPTION STRATEGY PROFITS</t>
  </si>
  <si>
    <t>STOCK + SEVERAL PUTS PUT:  OPTION STRATEGY PROFITS</t>
  </si>
  <si>
    <t>Profit/loss
on single put</t>
  </si>
  <si>
    <t>Total profit:
1 put</t>
  </si>
  <si>
    <t>Total profit:
3 puts</t>
  </si>
  <si>
    <t>Total profit:
4 puts</t>
  </si>
  <si>
    <t>Total profit:
2 puts</t>
  </si>
  <si>
    <t>Profit/loss
on the puts</t>
  </si>
  <si>
    <t>Stock + Put</t>
  </si>
  <si>
    <t>Stock + 2 Puts</t>
  </si>
  <si>
    <t>X</t>
  </si>
  <si>
    <t>Call prices</t>
  </si>
  <si>
    <t>Price</t>
  </si>
  <si>
    <t>Total profit</t>
  </si>
  <si>
    <t>CALL OPTION CASH FLOW PATTERN</t>
  </si>
  <si>
    <t>you'll exercise your call</t>
  </si>
  <si>
    <t>call option.</t>
  </si>
  <si>
    <t>PUT OPTION CASH FLOW PATTERN</t>
  </si>
  <si>
    <t>you'll exercise your put</t>
  </si>
  <si>
    <t xml:space="preserve">put option.  </t>
  </si>
  <si>
    <r>
      <t xml:space="preserve">you will </t>
    </r>
    <r>
      <rPr>
        <i/>
        <sz val="10"/>
        <rFont val="Arial"/>
        <family val="2"/>
      </rPr>
      <t>not</t>
    </r>
    <r>
      <rPr>
        <sz val="10"/>
        <rFont val="Arial"/>
        <family val="2"/>
      </rPr>
      <t xml:space="preserve"> exercise your</t>
    </r>
  </si>
  <si>
    <t>CALL OPTION CASH FLOW PATTERN--the call writer</t>
  </si>
  <si>
    <t>the call will be exercised.</t>
  </si>
  <si>
    <t>The call writer has to sell</t>
  </si>
  <si>
    <t>the call will not be exercised.</t>
  </si>
  <si>
    <t>the put will be exercised.</t>
  </si>
  <si>
    <t>The put writer has to buy</t>
  </si>
  <si>
    <t>the put will not be exercised.</t>
  </si>
  <si>
    <r>
      <t>Put writer's loss</t>
    </r>
    <r>
      <rPr>
        <sz val="10"/>
        <rFont val="Arial"/>
        <family val="2"/>
      </rPr>
      <t>:  0</t>
    </r>
  </si>
  <si>
    <t>PUT OPTION CASH FLOW PATTERN--the put writer</t>
  </si>
  <si>
    <r>
      <t>Call writer's loss</t>
    </r>
    <r>
      <rPr>
        <sz val="10"/>
        <rFont val="Arial"/>
        <family val="2"/>
      </rPr>
      <t>:  0</t>
    </r>
  </si>
  <si>
    <t>Will put
buyer exercise
the put?</t>
  </si>
  <si>
    <t>Will call
buyer exercise
the call?</t>
  </si>
  <si>
    <t>Date</t>
  </si>
  <si>
    <t>PEACEMOUNT STOCK PRICE</t>
  </si>
  <si>
    <t>Expiration date</t>
  </si>
  <si>
    <t>STOCK + 2 PUTS:  OPTION STRATEGY PROFITS</t>
  </si>
  <si>
    <t>Share
price</t>
  </si>
  <si>
    <t>Exercise
price</t>
  </si>
  <si>
    <t>Call
price</t>
  </si>
  <si>
    <t>Put
price</t>
  </si>
  <si>
    <t>Will put
buyer exercise
the call?</t>
  </si>
  <si>
    <t>Dollar
profit/loss 
to call buyer</t>
  </si>
  <si>
    <t>Dollar
profit/loss 
to put buyer</t>
  </si>
  <si>
    <t>IBM OPTIONS:
EFFECT OF EXPIRATION DATE ON OPTION PRICE</t>
  </si>
  <si>
    <t>Exercise price, X</t>
  </si>
  <si>
    <t>CALL OPTIONS</t>
  </si>
  <si>
    <t>Expire at close Fri, May 15, 2009</t>
  </si>
  <si>
    <t>Strike</t>
  </si>
  <si>
    <t>Symbol</t>
  </si>
  <si>
    <t>Last</t>
  </si>
  <si>
    <t>Chg</t>
  </si>
  <si>
    <t>Bid</t>
  </si>
  <si>
    <t>Ask</t>
  </si>
  <si>
    <t>Vol</t>
  </si>
  <si>
    <t>Open Int</t>
  </si>
  <si>
    <t>IBMEU.X</t>
  </si>
  <si>
    <t>IBMEV.X</t>
  </si>
  <si>
    <t>IBMEL.X</t>
  </si>
  <si>
    <t>IBMEP.X</t>
  </si>
  <si>
    <t>IBMEQ.X</t>
  </si>
  <si>
    <t>IBMER.X</t>
  </si>
  <si>
    <t>IBMES.X</t>
  </si>
  <si>
    <t>IBMET.X</t>
  </si>
  <si>
    <t>IBMEA.X</t>
  </si>
  <si>
    <t>IBMEB.X</t>
  </si>
  <si>
    <t>N/A</t>
  </si>
  <si>
    <t>IBMEC.X</t>
  </si>
  <si>
    <t>IBMED.X</t>
  </si>
  <si>
    <t>IBMEE.X</t>
  </si>
  <si>
    <t>IBMEF.X</t>
  </si>
  <si>
    <t>PUT OPTIONS</t>
  </si>
  <si>
    <t>IBMQV.X</t>
  </si>
  <si>
    <t>IBMQL.X</t>
  </si>
  <si>
    <t>IBMQM.X</t>
  </si>
  <si>
    <t>IBMQN.X</t>
  </si>
  <si>
    <t>IBMQO.X</t>
  </si>
  <si>
    <t>IBMQP.X</t>
  </si>
  <si>
    <t>IBMQQ.X</t>
  </si>
  <si>
    <t>IBMQR.X</t>
  </si>
  <si>
    <t>IBMQS.X</t>
  </si>
  <si>
    <t>IBMQT.X</t>
  </si>
  <si>
    <t>IBMQA.X</t>
  </si>
  <si>
    <t>IBMQB.X</t>
  </si>
  <si>
    <t>IBMQC.X</t>
  </si>
  <si>
    <t>IBMQD.X</t>
  </si>
  <si>
    <t>IBMQE.X</t>
  </si>
  <si>
    <t>IBMQF.X</t>
  </si>
  <si>
    <t>   </t>
  </si>
  <si>
    <t>Highlighted options are in-the-money.</t>
  </si>
  <si>
    <t xml:space="preserve">Expand to Straddle View... </t>
  </si>
  <si>
    <t>Expire at close Fri, Jun 19, 2009</t>
  </si>
  <si>
    <t>IBMFP.X</t>
  </si>
  <si>
    <t>IBMFQ.X</t>
  </si>
  <si>
    <t>IBMFR.X</t>
  </si>
  <si>
    <t>IBMFS.X</t>
  </si>
  <si>
    <t>IBMFT.X</t>
  </si>
  <si>
    <t>IBMFA.X</t>
  </si>
  <si>
    <t>IBMFB.X</t>
  </si>
  <si>
    <t>IBMFC.X</t>
  </si>
  <si>
    <t>IBMFD.X</t>
  </si>
  <si>
    <t>IBMFE.X</t>
  </si>
  <si>
    <t>IBMFF.X</t>
  </si>
  <si>
    <t>IBMFH.X</t>
  </si>
  <si>
    <t>IBMRL.X</t>
  </si>
  <si>
    <t>IBMRM.X</t>
  </si>
  <si>
    <t>IBMRN.X</t>
  </si>
  <si>
    <t>IBMRO.X</t>
  </si>
  <si>
    <t>IBMRP.X</t>
  </si>
  <si>
    <t>IBMRQ.X</t>
  </si>
  <si>
    <t>IBMRR.X</t>
  </si>
  <si>
    <t>IBMRS.X</t>
  </si>
  <si>
    <t>IBMRT.X</t>
  </si>
  <si>
    <t>IBMRA.X</t>
  </si>
  <si>
    <t>IBMRB.X</t>
  </si>
  <si>
    <t>IBMRC.X</t>
  </si>
  <si>
    <t>IBMRD.X</t>
  </si>
  <si>
    <t>IBMRE.X</t>
  </si>
  <si>
    <t>IBMRF.X</t>
  </si>
  <si>
    <t>IBMRG.X</t>
  </si>
  <si>
    <t>ADVERTISEMENT</t>
  </si>
  <si>
    <t>11 MAY 2009:  OPTIONS ON IBM, EXPIRING 17 JULY 2009</t>
  </si>
  <si>
    <r>
      <t xml:space="preserve">View By Expiration: May 09 | Jun 09 | Jul 09 | </t>
    </r>
    <r>
      <rPr>
        <b/>
        <sz val="11"/>
        <color theme="1"/>
        <rFont val="Calibri"/>
        <family val="2"/>
        <scheme val="minor"/>
      </rPr>
      <t>Oct 09</t>
    </r>
    <r>
      <rPr>
        <sz val="10"/>
        <rFont val="Arial"/>
        <family val="2"/>
      </rPr>
      <t xml:space="preserve"> | Jan 10 | Jan 11</t>
    </r>
  </si>
  <si>
    <t>Expire at close Fri, Oct 16, 2009</t>
  </si>
  <si>
    <t>IBMJU.X</t>
  </si>
  <si>
    <t>IBMJV.X</t>
  </si>
  <si>
    <t>IBMJL.X</t>
  </si>
  <si>
    <t>IBMJM.X</t>
  </si>
  <si>
    <t>IBMJN.X</t>
  </si>
  <si>
    <t>IBMJO.X</t>
  </si>
  <si>
    <t>IBMJP.X</t>
  </si>
  <si>
    <t>IBMJQ.X</t>
  </si>
  <si>
    <t>IBMJR.X</t>
  </si>
  <si>
    <t>IBMJS.X</t>
  </si>
  <si>
    <t>IBMJT.X</t>
  </si>
  <si>
    <t>IBMJA.X</t>
  </si>
  <si>
    <t>IBMJB.X</t>
  </si>
  <si>
    <t>IBMJC.X</t>
  </si>
  <si>
    <t>IBMJD.X</t>
  </si>
  <si>
    <t>IBMJE.X</t>
  </si>
  <si>
    <t>IBMJF.X</t>
  </si>
  <si>
    <t>IBMJG.X</t>
  </si>
  <si>
    <t>IBMJH.X</t>
  </si>
  <si>
    <t>IBMJI.X</t>
  </si>
  <si>
    <t>IBMVX.X</t>
  </si>
  <si>
    <t>IBMVU.X</t>
  </si>
  <si>
    <t>IBMVV.X</t>
  </si>
  <si>
    <t>IBMVL.X</t>
  </si>
  <si>
    <t>IBMVM.X</t>
  </si>
  <si>
    <t>IBMVN.X</t>
  </si>
  <si>
    <t>IBMVO.X</t>
  </si>
  <si>
    <t>IBMVP.X</t>
  </si>
  <si>
    <t>IBMVQ.X</t>
  </si>
  <si>
    <t>IBMVR.X</t>
  </si>
  <si>
    <t>IBMVS.X</t>
  </si>
  <si>
    <t>IBMVT.X</t>
  </si>
  <si>
    <t>IBMVA.X</t>
  </si>
  <si>
    <t>IBMVB.X</t>
  </si>
  <si>
    <t>IBMVC.X</t>
  </si>
  <si>
    <t>IBMVD.X</t>
  </si>
  <si>
    <t>IBMVE.X</t>
  </si>
  <si>
    <t>IBMVF.X</t>
  </si>
  <si>
    <t>IBMVG.X</t>
  </si>
  <si>
    <t>IBMVH.X</t>
  </si>
  <si>
    <t>IBMVI.X</t>
  </si>
  <si>
    <t>Expire at close Fri, Jan 15, 2010</t>
  </si>
  <si>
    <t>WIBAW.X</t>
  </si>
  <si>
    <t>WIBAL.X</t>
  </si>
  <si>
    <t>WIBAX.X</t>
  </si>
  <si>
    <t>WIBAN.X</t>
  </si>
  <si>
    <t>WIBAO.X</t>
  </si>
  <si>
    <t>WIBAP.X</t>
  </si>
  <si>
    <t>WIBAQ.X</t>
  </si>
  <si>
    <t>WIBAR.X</t>
  </si>
  <si>
    <t>WIBAS.X</t>
  </si>
  <si>
    <t>WIBAT.X</t>
  </si>
  <si>
    <t>WIBAA.X</t>
  </si>
  <si>
    <t>WIBAB.X</t>
  </si>
  <si>
    <t>WIBAC.X</t>
  </si>
  <si>
    <t>WIBAD.X</t>
  </si>
  <si>
    <t>WIBAE.X</t>
  </si>
  <si>
    <t>WIBAF.X</t>
  </si>
  <si>
    <t>WIBAG.X</t>
  </si>
  <si>
    <t>WIBAH.X</t>
  </si>
  <si>
    <t>WIBAI.X</t>
  </si>
  <si>
    <t>WIBAJ.X</t>
  </si>
  <si>
    <t>WIBAK.X</t>
  </si>
  <si>
    <t>WIBAY.X</t>
  </si>
  <si>
    <t>WIBAM.X</t>
  </si>
  <si>
    <t>WIBAZ.X</t>
  </si>
  <si>
    <t>WIBAU.X</t>
  </si>
  <si>
    <t>WIBAV.X</t>
  </si>
  <si>
    <t>WIBMW.X</t>
  </si>
  <si>
    <t>WIBML.X</t>
  </si>
  <si>
    <t>WIBMX.X</t>
  </si>
  <si>
    <t>WIBMN.X</t>
  </si>
  <si>
    <t>WIBMO.X</t>
  </si>
  <si>
    <t>WIBMP.X</t>
  </si>
  <si>
    <t>WIBMQ.X</t>
  </si>
  <si>
    <t>WIBMR.X</t>
  </si>
  <si>
    <t>WIBMS.X</t>
  </si>
  <si>
    <t>WIBMT.X</t>
  </si>
  <si>
    <t>WIBMA.X</t>
  </si>
  <si>
    <t>WIBMB.X</t>
  </si>
  <si>
    <t>WIBMC.X</t>
  </si>
  <si>
    <t>WIBMD.X</t>
  </si>
  <si>
    <t>WIBME.X</t>
  </si>
  <si>
    <t>WIBMF.X</t>
  </si>
  <si>
    <t>WIBMG.X</t>
  </si>
  <si>
    <t>WIBMH.X</t>
  </si>
  <si>
    <t>WIBMI.X</t>
  </si>
  <si>
    <t>WIBMJ.X</t>
  </si>
  <si>
    <t>WIBMK.X</t>
  </si>
  <si>
    <t>WIBMY.X</t>
  </si>
  <si>
    <t>WIBMZ.X</t>
  </si>
  <si>
    <t>WIBMV.X</t>
  </si>
  <si>
    <t>Expire at close Fri, Jan 21, 2011</t>
  </si>
  <si>
    <t>VIBAG.X</t>
  </si>
  <si>
    <t>VIBAW.X</t>
  </si>
  <si>
    <t>VIBAI.X</t>
  </si>
  <si>
    <t>VIBAZ.X</t>
  </si>
  <si>
    <t>VIBAK.X</t>
  </si>
  <si>
    <t>VIBAL.X</t>
  </si>
  <si>
    <t>VIBAM.X</t>
  </si>
  <si>
    <t>VIBAN.X</t>
  </si>
  <si>
    <t>VIBAP.X</t>
  </si>
  <si>
    <t>VIBAQ.X</t>
  </si>
  <si>
    <t>VIBAR.X</t>
  </si>
  <si>
    <t>VIBAS.X</t>
  </si>
  <si>
    <t>XBYAT.X</t>
  </si>
  <si>
    <t>XBYAB.X</t>
  </si>
  <si>
    <t>XBYAD.X</t>
  </si>
  <si>
    <t>XBYAF.X</t>
  </si>
  <si>
    <t>XBYAH.X</t>
  </si>
  <si>
    <t>XBYAJ.X</t>
  </si>
  <si>
    <t>XBYAK.X</t>
  </si>
  <si>
    <t>VIBMU.X</t>
  </si>
  <si>
    <t>VIBMX.X</t>
  </si>
  <si>
    <t>VIBME.X</t>
  </si>
  <si>
    <t>VIBMV.X</t>
  </si>
  <si>
    <t>VIBMG.X</t>
  </si>
  <si>
    <t>VIBMW.X</t>
  </si>
  <si>
    <t>VIBMI.X</t>
  </si>
  <si>
    <t>VIBMZ.X</t>
  </si>
  <si>
    <t>VIBMK.X</t>
  </si>
  <si>
    <t>VIBML.X</t>
  </si>
  <si>
    <t>VIBMM.X</t>
  </si>
  <si>
    <t>VIBMN.X</t>
  </si>
  <si>
    <t>VIBMP.X</t>
  </si>
  <si>
    <t>VIBMQ.X</t>
  </si>
  <si>
    <t>VIBMR.X</t>
  </si>
  <si>
    <t>VIBMS.X</t>
  </si>
  <si>
    <t>XBYMT.X</t>
  </si>
  <si>
    <t>XBYMB.X</t>
  </si>
  <si>
    <t>XBYMD.X</t>
  </si>
  <si>
    <t>XBYMF.X</t>
  </si>
  <si>
    <t>XBYMH.X</t>
  </si>
  <si>
    <t>XBYMJ.X</t>
  </si>
  <si>
    <t>one share of IBM stock</t>
  </si>
  <si>
    <t xml:space="preserve">Stock buyer's profit </t>
  </si>
  <si>
    <t xml:space="preserve">Stock shorter's profit </t>
  </si>
  <si>
    <t>STOCK + PUT COMPARED TO 
STOCK + 2 PUTS</t>
  </si>
  <si>
    <t>Total 
profit</t>
  </si>
  <si>
    <t>Dollar
profit/loss 
to call writer</t>
  </si>
  <si>
    <t>Dollar
profit/loss 
to put writer</t>
  </si>
  <si>
    <t>source:</t>
  </si>
  <si>
    <t>http://finance.yahoo.com/q/op?s=IBM&amp;straddle=true&amp;date=1429228800</t>
  </si>
  <si>
    <t>International Business Machines Corporation (IBM)</t>
  </si>
  <si>
    <t>April 17, 2015</t>
  </si>
  <si>
    <t></t>
  </si>
  <si>
    <t>List</t>
  </si>
  <si>
    <t>Straddle</t>
  </si>
  <si>
    <t>In The Money</t>
  </si>
  <si>
    <t>Show Me Strikes From</t>
  </si>
  <si>
    <t>Apply Filter Clear Filter</t>
  </si>
  <si>
    <t>Calls</t>
  </si>
  <si>
    <t>Puts</t>
  </si>
  <si>
    <t>Change</t>
  </si>
  <si>
    <t>%Change</t>
  </si>
  <si>
    <t>Volume</t>
  </si>
  <si>
    <t>Open Interest</t>
  </si>
  <si>
    <t>-</t>
  </si>
  <si>
    <t xml:space="preserve"> Watchlist </t>
  </si>
  <si>
    <t>164.16 Up+1.37(+0.84%) NYSE - As of 4:04PM EST</t>
  </si>
  <si>
    <t>| After Hours: 164.40 Up+0.24 (0.15%) 7:26PM EST</t>
  </si>
  <si>
    <t>$ to $</t>
  </si>
  <si>
    <t>15 NOV 2014:  OPTIONS ON IBM, 
EXPIRING 17 APR 2015</t>
  </si>
  <si>
    <t>Exercise price</t>
  </si>
  <si>
    <t>Your gain on 17 April:</t>
  </si>
  <si>
    <t>Your gain on 17 April 2015:</t>
  </si>
  <si>
    <r>
      <t>S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>:  Market price 
of IBM
17 April 2015</t>
    </r>
  </si>
  <si>
    <t>Call price, 15 November 2014</t>
  </si>
  <si>
    <r>
      <t></t>
    </r>
    <r>
      <rPr>
        <sz val="7"/>
        <color rgb="FF000000"/>
        <rFont val="Arial"/>
        <family val="2"/>
      </rPr>
      <t xml:space="preserve"> Watchlist </t>
    </r>
  </si>
  <si>
    <t>-0.78(-0.48%) NYSE - As of 4:01PM EST</t>
  </si>
  <si>
    <t xml:space="preserve">| After Hours: 163.31 </t>
  </si>
  <si>
    <t>+0.04 (0.02%) 6:00PM EST</t>
  </si>
  <si>
    <t>January 17, 2015</t>
  </si>
  <si>
    <t>$</t>
  </si>
  <si>
    <t>to $</t>
  </si>
  <si>
    <t>Expand All</t>
  </si>
  <si>
    <t> </t>
  </si>
  <si>
    <t>7 Dec 2014:  OPTIONS ON IBM, EXPIRING 17 JANUARY 2015</t>
  </si>
  <si>
    <t>Receives:  $6.70</t>
  </si>
  <si>
    <t>If IBM's stock price &gt; $165</t>
  </si>
  <si>
    <r>
      <t>( denote this by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&gt; 165 ),</t>
    </r>
  </si>
  <si>
    <t>for $165.</t>
  </si>
  <si>
    <r>
      <t>Call writer's loss</t>
    </r>
    <r>
      <rPr>
        <sz val="10"/>
        <rFont val="Arial"/>
        <family val="2"/>
      </rPr>
      <t>: 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- $165</t>
    </r>
  </si>
  <si>
    <t>If IBM's stock price &lt; $165,</t>
  </si>
  <si>
    <r>
      <t>( denote this by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</t>
    </r>
    <r>
      <rPr>
        <u/>
        <sz val="10"/>
        <rFont val="Arial"/>
        <family val="2"/>
      </rPr>
      <t>&lt;</t>
    </r>
    <r>
      <rPr>
        <sz val="10"/>
        <rFont val="Arial"/>
        <family val="2"/>
      </rPr>
      <t xml:space="preserve"> 165 ),</t>
    </r>
  </si>
  <si>
    <t>Call price, 15 October 2014</t>
  </si>
  <si>
    <t>Put price, 15 November 2014</t>
  </si>
  <si>
    <t>Receives:  $5.95</t>
  </si>
  <si>
    <t>If IBM's stock price &lt; $160</t>
  </si>
  <si>
    <r>
      <t>( denote this by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&lt; 160 ),</t>
    </r>
  </si>
  <si>
    <t>for $160.</t>
  </si>
  <si>
    <r>
      <t>Put writer's loss</t>
    </r>
    <r>
      <rPr>
        <sz val="10"/>
        <rFont val="Arial"/>
        <family val="2"/>
      </rPr>
      <t>:  $160 -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</t>
    </r>
  </si>
  <si>
    <t>If IBM's stock price &gt; $160,</t>
  </si>
  <si>
    <r>
      <t>( denote this by S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160 ),</t>
    </r>
  </si>
  <si>
    <t>Stock price, 15 November 2014</t>
  </si>
  <si>
    <t>Market price of IBM
17 April 2015</t>
  </si>
  <si>
    <t>April 2015 IBM
stock price</t>
  </si>
  <si>
    <r>
      <t xml:space="preserve">GRAPHING THE PROFIT FROM A BUTTERFLY IN IBM OPTIONS
</t>
    </r>
    <r>
      <rPr>
        <b/>
        <sz val="12"/>
        <rFont val="Arial"/>
        <family val="2"/>
      </rPr>
      <t>Strategy:  Buy 1 Apr15 140 Call, 
Write 2 Apr15 160 Calls, Buy 1 Apr15 180 Call</t>
    </r>
  </si>
  <si>
    <t>Your gain on 17 April:   0</t>
  </si>
  <si>
    <t>Your gain on 17 April:  0</t>
  </si>
  <si>
    <t>to buy the stock for $160.</t>
  </si>
  <si>
    <t xml:space="preserve">     Actual stock price - $160</t>
  </si>
  <si>
    <r>
      <t xml:space="preserve">If IBM's stock price </t>
    </r>
    <r>
      <rPr>
        <u/>
        <sz val="10"/>
        <rFont val="Arial"/>
        <family val="2"/>
      </rPr>
      <t>&lt;</t>
    </r>
    <r>
      <rPr>
        <sz val="10"/>
        <rFont val="Arial"/>
        <family val="2"/>
      </rPr>
      <t xml:space="preserve"> $160,</t>
    </r>
  </si>
  <si>
    <t>If IBM's stock price &lt; $160,</t>
  </si>
  <si>
    <t>to sell the stock for $160.</t>
  </si>
  <si>
    <t xml:space="preserve">     $160 - Actual stock price</t>
  </si>
  <si>
    <r>
      <t>PROFIT FROM BUYING OR SHORTING IBM STOCK = +S</t>
    </r>
    <r>
      <rPr>
        <b/>
        <vertAlign val="subscript"/>
        <sz val="14"/>
        <rFont val="Arial"/>
        <family val="2"/>
      </rPr>
      <t>0</t>
    </r>
    <r>
      <rPr>
        <b/>
        <sz val="14"/>
        <rFont val="Arial"/>
        <family val="2"/>
      </rPr>
      <t xml:space="preserve"> - S</t>
    </r>
    <r>
      <rPr>
        <b/>
        <vertAlign val="subscript"/>
        <sz val="14"/>
        <rFont val="Arial"/>
        <family val="2"/>
      </rPr>
      <t>T</t>
    </r>
    <r>
      <rPr>
        <b/>
        <sz val="14"/>
        <rFont val="Arial"/>
        <family val="2"/>
      </rPr>
      <t xml:space="preserve">
Market price on 15 November 2014:  $164.16; Assumption:  Position liquidated on 17 April 2015
no dividends paid in interem</t>
    </r>
  </si>
  <si>
    <t>Pay:  $9.40</t>
  </si>
  <si>
    <t>Pay:  $5.95</t>
  </si>
  <si>
    <r>
      <t>PROFIT FROM BUYING AN IBM CALL = Max[S</t>
    </r>
    <r>
      <rPr>
        <b/>
        <vertAlign val="subscript"/>
        <sz val="14"/>
        <rFont val="Arial"/>
        <family val="2"/>
      </rPr>
      <t xml:space="preserve">T </t>
    </r>
    <r>
      <rPr>
        <b/>
        <sz val="14"/>
        <rFont val="Arial"/>
        <family val="2"/>
      </rPr>
      <t xml:space="preserve">- X,0] - C
Bought for $9.40 on 15 November 2014; Exercise price:  X = $160 
Exercise date:  17 April 2015 </t>
    </r>
  </si>
  <si>
    <r>
      <t>PROFIT FROM BUYING AN IBM PUT = Max[X - S</t>
    </r>
    <r>
      <rPr>
        <b/>
        <vertAlign val="subscript"/>
        <sz val="14"/>
        <rFont val="Arial"/>
        <family val="2"/>
      </rPr>
      <t>T</t>
    </r>
    <r>
      <rPr>
        <b/>
        <sz val="14"/>
        <rFont val="Arial"/>
        <family val="2"/>
      </rPr>
      <t xml:space="preserve">,0] - P
Bought for $8.22 on 15 November 2014; Exercise price:  X = $165 
Exercise date:  17 April 2015 </t>
    </r>
  </si>
  <si>
    <r>
      <t>PROFIT FROM WRITING AN IBM PUT = +P - Max[X - S</t>
    </r>
    <r>
      <rPr>
        <b/>
        <vertAlign val="subscript"/>
        <sz val="14"/>
        <rFont val="Arial"/>
        <family val="2"/>
      </rPr>
      <t>T</t>
    </r>
    <r>
      <rPr>
        <b/>
        <sz val="14"/>
        <rFont val="Arial"/>
        <family val="2"/>
      </rPr>
      <t xml:space="preserve">, 0]
Sold for $5.95 on 15 November 2014; Exercise price:  X = $160
 Exercise date:  17 April 2015 </t>
    </r>
  </si>
  <si>
    <t>Cost of April 2015, X = 140 call</t>
  </si>
  <si>
    <t>Number of X = 140 calls purchased</t>
  </si>
  <si>
    <t>Cost of July X = 175 call</t>
  </si>
  <si>
    <t>Exercise
X = 140
call?</t>
  </si>
  <si>
    <t>Profit/loss
on X = 140 bought call</t>
  </si>
  <si>
    <t>Exercise
X = 175
call?</t>
  </si>
  <si>
    <t>Profit/loss
on X = 175 written call</t>
  </si>
  <si>
    <t>Payoff on
July X = 140
call</t>
  </si>
  <si>
    <t>Payoff on
July X = 160
call</t>
  </si>
  <si>
    <t>Payoff on
July X = 180
call</t>
  </si>
  <si>
    <t>Number of X = 175 calls purchased</t>
  </si>
  <si>
    <t>BULL SPREAD:  A MODERATE BET ON STOCK PRICE INCREASE</t>
  </si>
  <si>
    <t>BEAR SPREAD:  A MODERATE BET ON STOCK PRICE DECREASE</t>
  </si>
  <si>
    <t>Put price, 15 Novmber 2014</t>
  </si>
  <si>
    <r>
      <t>PROFIT FROM WRITING AN IBM CALL = +C - Max[S</t>
    </r>
    <r>
      <rPr>
        <b/>
        <vertAlign val="subscript"/>
        <sz val="14"/>
        <rFont val="Arial"/>
        <family val="2"/>
      </rPr>
      <t>T</t>
    </r>
    <r>
      <rPr>
        <b/>
        <sz val="14"/>
        <rFont val="Arial"/>
        <family val="2"/>
      </rPr>
      <t xml:space="preserve"> - X,0]
Sold for $6.70 on 15 October 2014; Exercise price:  X = $165
 Exercise date:  17 April 2015 </t>
    </r>
  </si>
  <si>
    <t>IBM stock price, 15 November 2014</t>
  </si>
  <si>
    <t>Cost of April 2015, X = 175 call</t>
  </si>
  <si>
    <r>
      <t xml:space="preserve">GRAPHING THE PROFIT FROM A SHORT BUTTERFLY IN IBM OPTIONS
</t>
    </r>
    <r>
      <rPr>
        <b/>
        <sz val="12"/>
        <rFont val="Arial"/>
        <family val="2"/>
      </rPr>
      <t>Strategy:  Write 1 Apr15 140 Call, 
buy 2 Apr15 160 Calls, write 1 Apr15 180 Call</t>
    </r>
  </si>
  <si>
    <t>Page</t>
  </si>
  <si>
    <t>Content</t>
  </si>
  <si>
    <t>CHAPTER 17 EXCEL SPREADSHEET INDEX</t>
  </si>
  <si>
    <t>Page 548</t>
  </si>
  <si>
    <t>Pages 549-550</t>
  </si>
  <si>
    <t>Page 554</t>
  </si>
  <si>
    <t>Page 555</t>
  </si>
  <si>
    <t>Page 556</t>
  </si>
  <si>
    <t>Page 557</t>
  </si>
  <si>
    <t>Page 558+560 figures</t>
  </si>
  <si>
    <t>Page 559</t>
  </si>
  <si>
    <t>Page 560</t>
  </si>
  <si>
    <t>Page 561</t>
  </si>
  <si>
    <t>Page 563</t>
  </si>
  <si>
    <t>Page 565</t>
  </si>
  <si>
    <t>Page 566</t>
  </si>
  <si>
    <t>Page 567</t>
  </si>
  <si>
    <t>Page 568</t>
  </si>
  <si>
    <t>Page 570</t>
  </si>
  <si>
    <t>Page 571</t>
  </si>
  <si>
    <t>Page 572</t>
  </si>
  <si>
    <t>CALL AND PUT OPTION CASH FLOW PATTERN--the call and put writer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</si>
</sst>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[$-409]d\-mmm\-yy;@"/>
  </numFmts>
  <fonts count="38" x14ac:knownFonts="1">
    <font>
      <sz val="10"/>
      <name val="Arial"/>
    </font>
    <font>
      <sz val="11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rgb="FFCC0000"/>
      <name val="Calibri"/>
      <family val="2"/>
      <scheme val="minor"/>
    </font>
    <font>
      <b/>
      <sz val="11"/>
      <color rgb="FF008800"/>
      <name val="Calibri"/>
      <family val="2"/>
      <scheme val="minor"/>
    </font>
    <font>
      <sz val="7.5"/>
      <color theme="1"/>
      <name val="Calibri"/>
      <family val="2"/>
      <scheme val="minor"/>
    </font>
    <font>
      <sz val="7.5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Calibri"/>
      <family val="2"/>
      <scheme val="minor"/>
    </font>
    <font>
      <sz val="7"/>
      <color rgb="FF000000"/>
      <name val="Arial"/>
      <family val="2"/>
    </font>
    <font>
      <sz val="15"/>
      <color rgb="FF000000"/>
      <name val="Arial"/>
      <family val="2"/>
    </font>
    <font>
      <sz val="7"/>
      <color rgb="FF000000"/>
      <name val="YGlyphs"/>
    </font>
    <font>
      <sz val="7"/>
      <color rgb="FF128086"/>
      <name val="Arial"/>
      <family val="2"/>
    </font>
    <font>
      <sz val="14"/>
      <color rgb="FFFFFFFF"/>
      <name val="Arial"/>
      <family val="2"/>
    </font>
    <font>
      <b/>
      <sz val="6"/>
      <color rgb="FF000000"/>
      <name val="Arial"/>
      <family val="2"/>
    </font>
    <font>
      <b/>
      <sz val="6"/>
      <color rgb="FF454545"/>
      <name val="Arial"/>
      <family val="2"/>
    </font>
    <font>
      <sz val="10"/>
      <color rgb="FF000000"/>
      <name val="Arial"/>
      <family val="2"/>
    </font>
    <font>
      <b/>
      <vertAlign val="subscript"/>
      <sz val="14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E2E2E6"/>
      </left>
      <right style="medium">
        <color rgb="FFE2E2E6"/>
      </right>
      <top style="medium">
        <color rgb="FFE2E2E6"/>
      </top>
      <bottom style="medium">
        <color rgb="FFE2E2E6"/>
      </bottom>
      <diagonal/>
    </border>
    <border>
      <left style="medium">
        <color rgb="FFE2E2E6"/>
      </left>
      <right style="medium">
        <color rgb="FFE2E2E6"/>
      </right>
      <top/>
      <bottom/>
      <diagonal/>
    </border>
    <border>
      <left/>
      <right/>
      <top/>
      <bottom style="medium">
        <color rgb="FFF9F9F9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7" fillId="0" borderId="0" applyNumberFormat="0" applyFill="0" applyBorder="0" applyAlignment="0" applyProtection="0"/>
  </cellStyleXfs>
  <cellXfs count="103">
    <xf numFmtId="0" fontId="0" fillId="0" borderId="0" xfId="0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/>
    <xf numFmtId="10" fontId="5" fillId="0" borderId="0" xfId="1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6" fontId="0" fillId="0" borderId="0" xfId="0" applyNumberFormat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wrapText="1"/>
    </xf>
    <xf numFmtId="0" fontId="15" fillId="0" borderId="0" xfId="0" applyFont="1" applyAlignment="1">
      <alignment horizontal="center" wrapText="1"/>
    </xf>
    <xf numFmtId="2" fontId="0" fillId="0" borderId="0" xfId="0" applyNumberFormat="1" applyFont="1" applyAlignment="1">
      <alignment horizontal="right" wrapText="1"/>
    </xf>
    <xf numFmtId="0" fontId="10" fillId="0" borderId="0" xfId="0" applyFont="1"/>
    <xf numFmtId="0" fontId="5" fillId="0" borderId="0" xfId="0" applyFont="1"/>
    <xf numFmtId="0" fontId="6" fillId="0" borderId="0" xfId="0" applyFont="1" applyAlignment="1">
      <alignment vertical="center" wrapText="1"/>
    </xf>
    <xf numFmtId="0" fontId="4" fillId="0" borderId="0" xfId="2"/>
    <xf numFmtId="0" fontId="4" fillId="0" borderId="0" xfId="2" applyFont="1" applyAlignment="1">
      <alignment horizontal="center"/>
    </xf>
    <xf numFmtId="0" fontId="17" fillId="0" borderId="0" xfId="2" applyFont="1" applyAlignment="1">
      <alignment vertical="top" wrapText="1"/>
    </xf>
    <xf numFmtId="0" fontId="4" fillId="0" borderId="0" xfId="2" applyAlignment="1">
      <alignment horizontal="right" vertical="top" wrapText="1"/>
    </xf>
    <xf numFmtId="0" fontId="4" fillId="0" borderId="0" xfId="2" applyAlignment="1">
      <alignment wrapText="1"/>
    </xf>
    <xf numFmtId="0" fontId="4" fillId="0" borderId="0" xfId="2" applyAlignment="1">
      <alignment horizontal="center" wrapText="1"/>
    </xf>
    <xf numFmtId="0" fontId="18" fillId="0" borderId="0" xfId="3" applyAlignment="1" applyProtection="1"/>
    <xf numFmtId="0" fontId="18" fillId="0" borderId="0" xfId="3" applyAlignment="1" applyProtection="1">
      <alignment wrapText="1"/>
    </xf>
    <xf numFmtId="0" fontId="15" fillId="0" borderId="0" xfId="2" applyFont="1" applyAlignment="1">
      <alignment horizontal="right" wrapText="1"/>
    </xf>
    <xf numFmtId="0" fontId="19" fillId="0" borderId="0" xfId="2" applyFont="1" applyAlignment="1">
      <alignment horizontal="right" wrapText="1"/>
    </xf>
    <xf numFmtId="0" fontId="4" fillId="0" borderId="0" xfId="2" applyAlignment="1">
      <alignment horizontal="right" wrapText="1"/>
    </xf>
    <xf numFmtId="0" fontId="20" fillId="0" borderId="0" xfId="2" applyFont="1" applyAlignment="1">
      <alignment horizontal="right" wrapText="1"/>
    </xf>
    <xf numFmtId="3" fontId="4" fillId="0" borderId="0" xfId="2" applyNumberFormat="1" applyAlignment="1">
      <alignment horizontal="right" wrapText="1"/>
    </xf>
    <xf numFmtId="0" fontId="21" fillId="0" borderId="0" xfId="2" applyFont="1" applyAlignment="1">
      <alignment horizontal="right" wrapText="1"/>
    </xf>
    <xf numFmtId="0" fontId="22" fillId="0" borderId="0" xfId="2" applyFont="1" applyAlignment="1">
      <alignment wrapText="1"/>
    </xf>
    <xf numFmtId="0" fontId="18" fillId="0" borderId="0" xfId="3" applyAlignment="1" applyProtection="1">
      <alignment horizontal="center" wrapText="1"/>
    </xf>
    <xf numFmtId="0" fontId="15" fillId="0" borderId="0" xfId="2" applyFont="1" applyAlignment="1">
      <alignment horizontal="center" wrapText="1"/>
    </xf>
    <xf numFmtId="0" fontId="4" fillId="0" borderId="0" xfId="2" applyFont="1"/>
    <xf numFmtId="0" fontId="4" fillId="0" borderId="0" xfId="2" applyFont="1" applyAlignment="1">
      <alignment horizontal="right" wrapText="1"/>
    </xf>
    <xf numFmtId="2" fontId="4" fillId="0" borderId="0" xfId="2" applyNumberFormat="1" applyFont="1" applyAlignment="1">
      <alignment horizontal="center" wrapText="1"/>
    </xf>
    <xf numFmtId="6" fontId="5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4" borderId="0" xfId="0" applyNumberFormat="1" applyFill="1" applyAlignment="1">
      <alignment horizontal="center"/>
    </xf>
    <xf numFmtId="0" fontId="2" fillId="0" borderId="0" xfId="2" applyFont="1"/>
    <xf numFmtId="0" fontId="2" fillId="0" borderId="0" xfId="2" applyFont="1" applyAlignment="1">
      <alignment horizontal="center"/>
    </xf>
    <xf numFmtId="0" fontId="24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2" fontId="2" fillId="0" borderId="0" xfId="2" applyNumberFormat="1" applyFont="1" applyAlignment="1">
      <alignment horizontal="center" vertical="center" wrapText="1"/>
    </xf>
    <xf numFmtId="2" fontId="2" fillId="0" borderId="0" xfId="2" applyNumberFormat="1" applyFont="1" applyAlignment="1">
      <alignment horizontal="center"/>
    </xf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3" fillId="0" borderId="0" xfId="0" applyFont="1"/>
    <xf numFmtId="1" fontId="0" fillId="0" borderId="0" xfId="0" applyNumberFormat="1" applyAlignment="1">
      <alignment horizontal="center"/>
    </xf>
    <xf numFmtId="164" fontId="2" fillId="0" borderId="0" xfId="2" applyNumberFormat="1" applyFont="1" applyAlignment="1">
      <alignment horizontal="center" vertical="center" wrapText="1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/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" fillId="0" borderId="0" xfId="2" applyFont="1" applyAlignment="1">
      <alignment horizontal="left"/>
    </xf>
    <xf numFmtId="14" fontId="2" fillId="0" borderId="0" xfId="2" applyNumberFormat="1" applyFont="1" applyAlignment="1">
      <alignment horizontal="left"/>
    </xf>
    <xf numFmtId="0" fontId="30" fillId="0" borderId="1" xfId="0" applyFont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0" xfId="0" applyAlignment="1"/>
    <xf numFmtId="0" fontId="18" fillId="0" borderId="0" xfId="3" applyAlignment="1" applyProtection="1">
      <alignment horizontal="left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10" fontId="34" fillId="0" borderId="0" xfId="0" applyNumberFormat="1" applyFont="1" applyAlignment="1">
      <alignment horizontal="center" vertical="center"/>
    </xf>
    <xf numFmtId="0" fontId="18" fillId="0" borderId="2" xfId="3" applyBorder="1" applyAlignment="1" applyProtection="1">
      <alignment horizontal="center" vertical="center"/>
    </xf>
    <xf numFmtId="0" fontId="34" fillId="0" borderId="0" xfId="0" applyFont="1" applyAlignment="1">
      <alignment horizontal="center" vertical="top"/>
    </xf>
    <xf numFmtId="0" fontId="34" fillId="0" borderId="3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top"/>
    </xf>
    <xf numFmtId="10" fontId="34" fillId="0" borderId="3" xfId="0" applyNumberFormat="1" applyFont="1" applyBorder="1" applyAlignment="1">
      <alignment horizontal="center" vertical="center"/>
    </xf>
    <xf numFmtId="0" fontId="18" fillId="0" borderId="0" xfId="3" applyBorder="1" applyAlignment="1" applyProtection="1">
      <alignment horizontal="center" vertical="center"/>
    </xf>
    <xf numFmtId="0" fontId="18" fillId="0" borderId="3" xfId="3" applyBorder="1" applyAlignment="1" applyProtection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4" fontId="0" fillId="4" borderId="0" xfId="0" applyNumberFormat="1" applyFill="1" applyAlignment="1">
      <alignment horizontal="center"/>
    </xf>
    <xf numFmtId="6" fontId="6" fillId="0" borderId="0" xfId="0" applyNumberFormat="1" applyFont="1"/>
    <xf numFmtId="0" fontId="0" fillId="4" borderId="0" xfId="0" applyFill="1" applyAlignment="1">
      <alignment horizontal="center" wrapText="1"/>
    </xf>
    <xf numFmtId="2" fontId="0" fillId="4" borderId="0" xfId="0" applyNumberFormat="1" applyFont="1" applyFill="1" applyAlignment="1">
      <alignment horizontal="right" wrapText="1"/>
    </xf>
    <xf numFmtId="0" fontId="3" fillId="0" borderId="0" xfId="4"/>
    <xf numFmtId="0" fontId="6" fillId="0" borderId="0" xfId="4" applyFont="1"/>
    <xf numFmtId="0" fontId="18" fillId="0" borderId="0" xfId="3" quotePrefix="1" applyAlignment="1" applyProtection="1"/>
    <xf numFmtId="0" fontId="36" fillId="0" borderId="0" xfId="4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3" fillId="0" borderId="0" xfId="2" applyFont="1" applyAlignment="1">
      <alignment horizontal="center" wrapText="1"/>
    </xf>
    <xf numFmtId="0" fontId="8" fillId="0" borderId="0" xfId="0" applyFont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6">
    <cellStyle name="Hyperlink" xfId="3" builtinId="8"/>
    <cellStyle name="Hyperlink 2" xfId="5"/>
    <cellStyle name="Normal" xfId="0" builtinId="0"/>
    <cellStyle name="Normal 2" xfId="2"/>
    <cellStyle name="Normal 3" xfId="4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worksheet" Target="worksheets/sheet17.xml"/><Relationship Id="rId26" Type="http://schemas.openxmlformats.org/officeDocument/2006/relationships/worksheet" Target="worksheets/sheet25.xml"/><Relationship Id="rId3" Type="http://schemas.openxmlformats.org/officeDocument/2006/relationships/worksheet" Target="worksheets/sheet2.xml"/><Relationship Id="rId21" Type="http://schemas.openxmlformats.org/officeDocument/2006/relationships/worksheet" Target="worksheets/sheet20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5" Type="http://schemas.openxmlformats.org/officeDocument/2006/relationships/worksheet" Target="worksheets/sheet24.xml"/><Relationship Id="rId33" Type="http://schemas.microsoft.com/office/2006/relationships/vbaProject" Target="vbaProject.bin"/><Relationship Id="rId2" Type="http://schemas.openxmlformats.org/officeDocument/2006/relationships/chartsheet" Target="chartsheets/sheet1.xml"/><Relationship Id="rId16" Type="http://schemas.openxmlformats.org/officeDocument/2006/relationships/worksheet" Target="worksheets/sheet15.xml"/><Relationship Id="rId20" Type="http://schemas.openxmlformats.org/officeDocument/2006/relationships/worksheet" Target="worksheets/sheet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24" Type="http://schemas.openxmlformats.org/officeDocument/2006/relationships/worksheet" Target="worksheets/sheet23.xml"/><Relationship Id="rId32" Type="http://schemas.openxmlformats.org/officeDocument/2006/relationships/calcChain" Target="calcChain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4.xml"/><Relationship Id="rId23" Type="http://schemas.openxmlformats.org/officeDocument/2006/relationships/worksheet" Target="worksheets/sheet22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9.xml"/><Relationship Id="rId19" Type="http://schemas.openxmlformats.org/officeDocument/2006/relationships/worksheet" Target="worksheets/sheet18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worksheet" Target="worksheets/sheet21.xml"/><Relationship Id="rId27" Type="http://schemas.openxmlformats.org/officeDocument/2006/relationships/worksheet" Target="worksheets/sheet26.xml"/><Relationship Id="rId30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r:id="rId1"/>
</file>

<file path=xl/activeX/activeX4.xml><?xml version="1.0" encoding="utf-8"?>
<ax:ocx xmlns:ax="http://schemas.microsoft.com/office/2006/activeX" xmlns:r="http://schemas.openxmlformats.org/officeDocument/2006/relationships" ax:classid="{5512D122-5CC6-11CF-8D67-00AA00BDCE1D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Peacemount</a:t>
            </a:r>
            <a:r>
              <a:rPr lang="en-US" baseline="0"/>
              <a:t> Stock Price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657321502478633E-2"/>
          <c:y val="8.400511276006524E-2"/>
          <c:w val="0.91832187278058286"/>
          <c:h val="0.78526659245797148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'Peacemount prices'!$A$3:$A$117</c:f>
              <c:numCache>
                <c:formatCode>m/d/yyyy</c:formatCode>
                <c:ptCount val="115"/>
                <c:pt idx="0">
                  <c:v>42334</c:v>
                </c:pt>
                <c:pt idx="1">
                  <c:v>42333</c:v>
                </c:pt>
                <c:pt idx="2">
                  <c:v>42332</c:v>
                </c:pt>
                <c:pt idx="3">
                  <c:v>42329</c:v>
                </c:pt>
                <c:pt idx="4">
                  <c:v>42328</c:v>
                </c:pt>
                <c:pt idx="5">
                  <c:v>42327</c:v>
                </c:pt>
                <c:pt idx="6">
                  <c:v>42326</c:v>
                </c:pt>
                <c:pt idx="7">
                  <c:v>42325</c:v>
                </c:pt>
                <c:pt idx="8">
                  <c:v>42322</c:v>
                </c:pt>
                <c:pt idx="9">
                  <c:v>42321</c:v>
                </c:pt>
                <c:pt idx="10">
                  <c:v>42320</c:v>
                </c:pt>
                <c:pt idx="11">
                  <c:v>42319</c:v>
                </c:pt>
                <c:pt idx="12">
                  <c:v>42318</c:v>
                </c:pt>
                <c:pt idx="13">
                  <c:v>42315</c:v>
                </c:pt>
                <c:pt idx="14">
                  <c:v>42314</c:v>
                </c:pt>
                <c:pt idx="15">
                  <c:v>42313</c:v>
                </c:pt>
                <c:pt idx="16">
                  <c:v>42312</c:v>
                </c:pt>
                <c:pt idx="17">
                  <c:v>42311</c:v>
                </c:pt>
                <c:pt idx="18">
                  <c:v>42308</c:v>
                </c:pt>
                <c:pt idx="19">
                  <c:v>42307</c:v>
                </c:pt>
                <c:pt idx="20">
                  <c:v>42306</c:v>
                </c:pt>
                <c:pt idx="21">
                  <c:v>42305</c:v>
                </c:pt>
                <c:pt idx="22">
                  <c:v>42304</c:v>
                </c:pt>
                <c:pt idx="23">
                  <c:v>42301</c:v>
                </c:pt>
                <c:pt idx="24">
                  <c:v>42300</c:v>
                </c:pt>
                <c:pt idx="25">
                  <c:v>42299</c:v>
                </c:pt>
                <c:pt idx="26">
                  <c:v>42298</c:v>
                </c:pt>
                <c:pt idx="27">
                  <c:v>42297</c:v>
                </c:pt>
                <c:pt idx="28">
                  <c:v>42294</c:v>
                </c:pt>
                <c:pt idx="29">
                  <c:v>42293</c:v>
                </c:pt>
                <c:pt idx="30">
                  <c:v>42292</c:v>
                </c:pt>
                <c:pt idx="31">
                  <c:v>42291</c:v>
                </c:pt>
                <c:pt idx="32">
                  <c:v>42290</c:v>
                </c:pt>
                <c:pt idx="33">
                  <c:v>42287</c:v>
                </c:pt>
                <c:pt idx="34">
                  <c:v>42286</c:v>
                </c:pt>
                <c:pt idx="35">
                  <c:v>42285</c:v>
                </c:pt>
                <c:pt idx="36">
                  <c:v>42284</c:v>
                </c:pt>
                <c:pt idx="37">
                  <c:v>42283</c:v>
                </c:pt>
                <c:pt idx="38">
                  <c:v>42280</c:v>
                </c:pt>
                <c:pt idx="39">
                  <c:v>42279</c:v>
                </c:pt>
                <c:pt idx="40">
                  <c:v>42278</c:v>
                </c:pt>
                <c:pt idx="41">
                  <c:v>42277</c:v>
                </c:pt>
                <c:pt idx="42">
                  <c:v>42276</c:v>
                </c:pt>
                <c:pt idx="43">
                  <c:v>42273</c:v>
                </c:pt>
                <c:pt idx="44">
                  <c:v>42272</c:v>
                </c:pt>
                <c:pt idx="45">
                  <c:v>42271</c:v>
                </c:pt>
                <c:pt idx="46">
                  <c:v>42270</c:v>
                </c:pt>
                <c:pt idx="47">
                  <c:v>42269</c:v>
                </c:pt>
                <c:pt idx="48">
                  <c:v>42266</c:v>
                </c:pt>
                <c:pt idx="49">
                  <c:v>42265</c:v>
                </c:pt>
                <c:pt idx="50">
                  <c:v>42264</c:v>
                </c:pt>
                <c:pt idx="51">
                  <c:v>42263</c:v>
                </c:pt>
                <c:pt idx="52">
                  <c:v>42262</c:v>
                </c:pt>
                <c:pt idx="53">
                  <c:v>42259</c:v>
                </c:pt>
                <c:pt idx="54">
                  <c:v>42258</c:v>
                </c:pt>
                <c:pt idx="55">
                  <c:v>42257</c:v>
                </c:pt>
                <c:pt idx="56">
                  <c:v>42256</c:v>
                </c:pt>
                <c:pt idx="57">
                  <c:v>42255</c:v>
                </c:pt>
                <c:pt idx="58">
                  <c:v>42252</c:v>
                </c:pt>
                <c:pt idx="59">
                  <c:v>42251</c:v>
                </c:pt>
                <c:pt idx="60">
                  <c:v>42250</c:v>
                </c:pt>
                <c:pt idx="61">
                  <c:v>42249</c:v>
                </c:pt>
                <c:pt idx="62">
                  <c:v>42245</c:v>
                </c:pt>
                <c:pt idx="63">
                  <c:v>42244</c:v>
                </c:pt>
                <c:pt idx="64">
                  <c:v>42243</c:v>
                </c:pt>
                <c:pt idx="65">
                  <c:v>42242</c:v>
                </c:pt>
                <c:pt idx="66">
                  <c:v>42241</c:v>
                </c:pt>
                <c:pt idx="67">
                  <c:v>42238</c:v>
                </c:pt>
                <c:pt idx="68">
                  <c:v>42237</c:v>
                </c:pt>
                <c:pt idx="69">
                  <c:v>42236</c:v>
                </c:pt>
                <c:pt idx="70">
                  <c:v>42235</c:v>
                </c:pt>
                <c:pt idx="71">
                  <c:v>42234</c:v>
                </c:pt>
                <c:pt idx="72">
                  <c:v>42231</c:v>
                </c:pt>
                <c:pt idx="73">
                  <c:v>42230</c:v>
                </c:pt>
                <c:pt idx="74">
                  <c:v>42229</c:v>
                </c:pt>
                <c:pt idx="75">
                  <c:v>42228</c:v>
                </c:pt>
                <c:pt idx="76">
                  <c:v>42227</c:v>
                </c:pt>
                <c:pt idx="77">
                  <c:v>42224</c:v>
                </c:pt>
                <c:pt idx="78">
                  <c:v>42223</c:v>
                </c:pt>
                <c:pt idx="79">
                  <c:v>42222</c:v>
                </c:pt>
                <c:pt idx="80">
                  <c:v>42221</c:v>
                </c:pt>
                <c:pt idx="81">
                  <c:v>42220</c:v>
                </c:pt>
                <c:pt idx="82">
                  <c:v>42217</c:v>
                </c:pt>
                <c:pt idx="83">
                  <c:v>42216</c:v>
                </c:pt>
                <c:pt idx="84">
                  <c:v>42215</c:v>
                </c:pt>
                <c:pt idx="85">
                  <c:v>42214</c:v>
                </c:pt>
                <c:pt idx="86">
                  <c:v>42213</c:v>
                </c:pt>
                <c:pt idx="87">
                  <c:v>42210</c:v>
                </c:pt>
                <c:pt idx="88">
                  <c:v>42209</c:v>
                </c:pt>
                <c:pt idx="89">
                  <c:v>42208</c:v>
                </c:pt>
                <c:pt idx="90">
                  <c:v>42207</c:v>
                </c:pt>
                <c:pt idx="91">
                  <c:v>42206</c:v>
                </c:pt>
                <c:pt idx="92">
                  <c:v>42203</c:v>
                </c:pt>
                <c:pt idx="93">
                  <c:v>42202</c:v>
                </c:pt>
                <c:pt idx="94">
                  <c:v>42201</c:v>
                </c:pt>
                <c:pt idx="95">
                  <c:v>42200</c:v>
                </c:pt>
                <c:pt idx="96">
                  <c:v>42199</c:v>
                </c:pt>
                <c:pt idx="97">
                  <c:v>42196</c:v>
                </c:pt>
                <c:pt idx="98">
                  <c:v>42195</c:v>
                </c:pt>
                <c:pt idx="99">
                  <c:v>42194</c:v>
                </c:pt>
                <c:pt idx="100">
                  <c:v>42193</c:v>
                </c:pt>
                <c:pt idx="101">
                  <c:v>42192</c:v>
                </c:pt>
                <c:pt idx="102">
                  <c:v>42188</c:v>
                </c:pt>
                <c:pt idx="103">
                  <c:v>42187</c:v>
                </c:pt>
                <c:pt idx="104">
                  <c:v>42186</c:v>
                </c:pt>
                <c:pt idx="105">
                  <c:v>42185</c:v>
                </c:pt>
                <c:pt idx="106">
                  <c:v>42182</c:v>
                </c:pt>
                <c:pt idx="107">
                  <c:v>42181</c:v>
                </c:pt>
                <c:pt idx="108">
                  <c:v>42180</c:v>
                </c:pt>
                <c:pt idx="109">
                  <c:v>42179</c:v>
                </c:pt>
                <c:pt idx="110">
                  <c:v>42178</c:v>
                </c:pt>
                <c:pt idx="111">
                  <c:v>42175</c:v>
                </c:pt>
                <c:pt idx="112">
                  <c:v>42174</c:v>
                </c:pt>
                <c:pt idx="113">
                  <c:v>42173</c:v>
                </c:pt>
                <c:pt idx="114">
                  <c:v>42172</c:v>
                </c:pt>
              </c:numCache>
            </c:numRef>
          </c:xVal>
          <c:yVal>
            <c:numRef>
              <c:f>'Peacemount prices'!$B$3:$B$117</c:f>
              <c:numCache>
                <c:formatCode>0.00</c:formatCode>
                <c:ptCount val="115"/>
                <c:pt idx="0">
                  <c:v>35.5</c:v>
                </c:pt>
                <c:pt idx="1">
                  <c:v>35.74</c:v>
                </c:pt>
                <c:pt idx="2">
                  <c:v>35.65</c:v>
                </c:pt>
                <c:pt idx="3">
                  <c:v>35.18</c:v>
                </c:pt>
                <c:pt idx="4">
                  <c:v>34.9</c:v>
                </c:pt>
                <c:pt idx="5">
                  <c:v>35.04</c:v>
                </c:pt>
                <c:pt idx="6">
                  <c:v>34.880000000000003</c:v>
                </c:pt>
                <c:pt idx="7">
                  <c:v>35.1</c:v>
                </c:pt>
                <c:pt idx="8">
                  <c:v>35.14</c:v>
                </c:pt>
                <c:pt idx="9">
                  <c:v>35.08</c:v>
                </c:pt>
                <c:pt idx="10">
                  <c:v>34.94</c:v>
                </c:pt>
                <c:pt idx="11">
                  <c:v>34.799999999999997</c:v>
                </c:pt>
                <c:pt idx="12">
                  <c:v>34.75</c:v>
                </c:pt>
                <c:pt idx="13">
                  <c:v>34.93</c:v>
                </c:pt>
                <c:pt idx="14">
                  <c:v>34.25</c:v>
                </c:pt>
                <c:pt idx="15">
                  <c:v>34.36</c:v>
                </c:pt>
                <c:pt idx="16">
                  <c:v>34.36</c:v>
                </c:pt>
                <c:pt idx="17">
                  <c:v>34.65</c:v>
                </c:pt>
                <c:pt idx="18">
                  <c:v>32.9</c:v>
                </c:pt>
                <c:pt idx="19">
                  <c:v>33.15</c:v>
                </c:pt>
                <c:pt idx="20">
                  <c:v>33.18</c:v>
                </c:pt>
                <c:pt idx="21">
                  <c:v>33.31</c:v>
                </c:pt>
                <c:pt idx="22">
                  <c:v>33.31</c:v>
                </c:pt>
                <c:pt idx="23">
                  <c:v>33.4</c:v>
                </c:pt>
                <c:pt idx="24">
                  <c:v>33.46</c:v>
                </c:pt>
                <c:pt idx="25">
                  <c:v>33.49</c:v>
                </c:pt>
                <c:pt idx="26">
                  <c:v>34.07</c:v>
                </c:pt>
                <c:pt idx="27">
                  <c:v>33.76</c:v>
                </c:pt>
                <c:pt idx="28">
                  <c:v>33.5</c:v>
                </c:pt>
                <c:pt idx="29">
                  <c:v>33.76</c:v>
                </c:pt>
                <c:pt idx="30">
                  <c:v>33.78</c:v>
                </c:pt>
                <c:pt idx="31">
                  <c:v>33.64</c:v>
                </c:pt>
                <c:pt idx="32">
                  <c:v>33.83</c:v>
                </c:pt>
                <c:pt idx="33">
                  <c:v>33.46</c:v>
                </c:pt>
                <c:pt idx="34">
                  <c:v>33.520000000000003</c:v>
                </c:pt>
                <c:pt idx="35">
                  <c:v>33.700000000000003</c:v>
                </c:pt>
                <c:pt idx="36">
                  <c:v>33.76</c:v>
                </c:pt>
                <c:pt idx="37">
                  <c:v>33.71</c:v>
                </c:pt>
                <c:pt idx="38">
                  <c:v>33.770000000000003</c:v>
                </c:pt>
                <c:pt idx="39">
                  <c:v>33.47</c:v>
                </c:pt>
                <c:pt idx="40">
                  <c:v>33.6</c:v>
                </c:pt>
                <c:pt idx="41">
                  <c:v>33.11</c:v>
                </c:pt>
                <c:pt idx="42">
                  <c:v>32.69</c:v>
                </c:pt>
                <c:pt idx="43">
                  <c:v>32.840000000000003</c:v>
                </c:pt>
                <c:pt idx="44">
                  <c:v>32.96</c:v>
                </c:pt>
                <c:pt idx="45">
                  <c:v>32.83</c:v>
                </c:pt>
                <c:pt idx="46">
                  <c:v>33.159999999999997</c:v>
                </c:pt>
                <c:pt idx="47">
                  <c:v>33.299999999999997</c:v>
                </c:pt>
                <c:pt idx="48">
                  <c:v>33.090000000000003</c:v>
                </c:pt>
                <c:pt idx="49">
                  <c:v>33.67</c:v>
                </c:pt>
                <c:pt idx="50">
                  <c:v>33.11</c:v>
                </c:pt>
                <c:pt idx="51">
                  <c:v>33.61</c:v>
                </c:pt>
                <c:pt idx="52">
                  <c:v>33.409999999999997</c:v>
                </c:pt>
                <c:pt idx="53">
                  <c:v>33.11</c:v>
                </c:pt>
                <c:pt idx="54">
                  <c:v>33.21</c:v>
                </c:pt>
                <c:pt idx="55">
                  <c:v>33.200000000000003</c:v>
                </c:pt>
                <c:pt idx="56">
                  <c:v>33.020000000000003</c:v>
                </c:pt>
                <c:pt idx="57">
                  <c:v>32.96</c:v>
                </c:pt>
                <c:pt idx="58">
                  <c:v>32.96</c:v>
                </c:pt>
                <c:pt idx="59">
                  <c:v>33.06</c:v>
                </c:pt>
                <c:pt idx="60">
                  <c:v>33.1</c:v>
                </c:pt>
                <c:pt idx="61">
                  <c:v>33.47</c:v>
                </c:pt>
                <c:pt idx="62">
                  <c:v>33.29</c:v>
                </c:pt>
                <c:pt idx="63">
                  <c:v>33.200000000000003</c:v>
                </c:pt>
                <c:pt idx="64">
                  <c:v>33.229999999999997</c:v>
                </c:pt>
                <c:pt idx="65">
                  <c:v>33.26</c:v>
                </c:pt>
                <c:pt idx="66">
                  <c:v>33.11</c:v>
                </c:pt>
                <c:pt idx="67">
                  <c:v>32.729999999999997</c:v>
                </c:pt>
                <c:pt idx="68">
                  <c:v>32.81</c:v>
                </c:pt>
                <c:pt idx="69">
                  <c:v>33.19</c:v>
                </c:pt>
                <c:pt idx="70">
                  <c:v>33.11</c:v>
                </c:pt>
                <c:pt idx="71">
                  <c:v>33.24</c:v>
                </c:pt>
                <c:pt idx="72">
                  <c:v>33.479999999999997</c:v>
                </c:pt>
                <c:pt idx="73">
                  <c:v>33.39</c:v>
                </c:pt>
                <c:pt idx="74">
                  <c:v>33.19</c:v>
                </c:pt>
                <c:pt idx="75">
                  <c:v>33.159999999999997</c:v>
                </c:pt>
                <c:pt idx="76">
                  <c:v>33.29</c:v>
                </c:pt>
                <c:pt idx="77">
                  <c:v>33.31</c:v>
                </c:pt>
                <c:pt idx="78">
                  <c:v>32.950000000000003</c:v>
                </c:pt>
                <c:pt idx="79">
                  <c:v>33.24</c:v>
                </c:pt>
                <c:pt idx="80">
                  <c:v>33.15</c:v>
                </c:pt>
                <c:pt idx="81">
                  <c:v>33.700000000000003</c:v>
                </c:pt>
                <c:pt idx="82">
                  <c:v>33.75</c:v>
                </c:pt>
                <c:pt idx="83">
                  <c:v>33.83</c:v>
                </c:pt>
                <c:pt idx="84">
                  <c:v>34</c:v>
                </c:pt>
                <c:pt idx="85">
                  <c:v>33.86</c:v>
                </c:pt>
                <c:pt idx="86">
                  <c:v>34.270000000000003</c:v>
                </c:pt>
                <c:pt idx="87">
                  <c:v>33.51</c:v>
                </c:pt>
                <c:pt idx="88">
                  <c:v>33.07</c:v>
                </c:pt>
                <c:pt idx="89">
                  <c:v>33.1</c:v>
                </c:pt>
                <c:pt idx="90">
                  <c:v>33.46</c:v>
                </c:pt>
                <c:pt idx="91">
                  <c:v>33.130000000000003</c:v>
                </c:pt>
                <c:pt idx="92">
                  <c:v>33.950000000000003</c:v>
                </c:pt>
                <c:pt idx="93">
                  <c:v>33.51</c:v>
                </c:pt>
                <c:pt idx="94">
                  <c:v>33.75</c:v>
                </c:pt>
                <c:pt idx="95">
                  <c:v>33.950000000000003</c:v>
                </c:pt>
                <c:pt idx="96">
                  <c:v>33.729999999999997</c:v>
                </c:pt>
                <c:pt idx="97">
                  <c:v>34.28</c:v>
                </c:pt>
                <c:pt idx="98">
                  <c:v>34.18</c:v>
                </c:pt>
                <c:pt idx="99">
                  <c:v>34.08</c:v>
                </c:pt>
                <c:pt idx="100">
                  <c:v>34.479999999999997</c:v>
                </c:pt>
                <c:pt idx="101">
                  <c:v>34.53</c:v>
                </c:pt>
                <c:pt idx="102">
                  <c:v>34.11</c:v>
                </c:pt>
                <c:pt idx="103">
                  <c:v>34.44</c:v>
                </c:pt>
                <c:pt idx="104">
                  <c:v>34.06</c:v>
                </c:pt>
                <c:pt idx="105">
                  <c:v>33.869999999999997</c:v>
                </c:pt>
                <c:pt idx="106">
                  <c:v>33.83</c:v>
                </c:pt>
                <c:pt idx="107">
                  <c:v>33.880000000000003</c:v>
                </c:pt>
                <c:pt idx="108">
                  <c:v>33.56</c:v>
                </c:pt>
                <c:pt idx="109">
                  <c:v>34.25</c:v>
                </c:pt>
                <c:pt idx="110">
                  <c:v>33.869999999999997</c:v>
                </c:pt>
                <c:pt idx="111">
                  <c:v>34.270000000000003</c:v>
                </c:pt>
                <c:pt idx="112">
                  <c:v>34</c:v>
                </c:pt>
                <c:pt idx="113">
                  <c:v>34.57</c:v>
                </c:pt>
                <c:pt idx="114">
                  <c:v>34.57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A7-4DF9-A421-DB9E74D36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2740224"/>
        <c:axId val="245105408"/>
      </c:scatterChart>
      <c:valAx>
        <c:axId val="24274022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245105408"/>
        <c:crosses val="autoZero"/>
        <c:crossBetween val="midCat"/>
        <c:majorUnit val="20"/>
      </c:valAx>
      <c:valAx>
        <c:axId val="24510540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242740224"/>
        <c:crosses val="autoZero"/>
        <c:crossBetween val="midCat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Dollar Profit/Loss</a:t>
            </a:r>
            <a:r>
              <a:rPr lang="en-US" baseline="0"/>
              <a:t> on IBM Call</a:t>
            </a:r>
            <a:endParaRPr lang="en-US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'Page 554'!$A$6:$A$18</c:f>
              <c:numCache>
                <c:formatCode>General</c:formatCode>
                <c:ptCount val="13"/>
                <c:pt idx="0">
                  <c:v>0</c:v>
                </c:pt>
                <c:pt idx="1">
                  <c:v>140</c:v>
                </c:pt>
                <c:pt idx="2">
                  <c:v>145</c:v>
                </c:pt>
                <c:pt idx="3">
                  <c:v>150</c:v>
                </c:pt>
                <c:pt idx="4">
                  <c:v>155</c:v>
                </c:pt>
                <c:pt idx="5">
                  <c:v>160</c:v>
                </c:pt>
                <c:pt idx="6">
                  <c:v>165</c:v>
                </c:pt>
                <c:pt idx="7">
                  <c:v>175</c:v>
                </c:pt>
                <c:pt idx="8">
                  <c:v>185</c:v>
                </c:pt>
                <c:pt idx="9">
                  <c:v>195</c:v>
                </c:pt>
                <c:pt idx="10">
                  <c:v>205</c:v>
                </c:pt>
                <c:pt idx="11">
                  <c:v>215</c:v>
                </c:pt>
                <c:pt idx="12">
                  <c:v>225</c:v>
                </c:pt>
              </c:numCache>
            </c:numRef>
          </c:xVal>
          <c:yVal>
            <c:numRef>
              <c:f>'Page 554'!$C$6:$C$18</c:f>
              <c:numCache>
                <c:formatCode>0.00</c:formatCode>
                <c:ptCount val="13"/>
                <c:pt idx="0">
                  <c:v>-9.4</c:v>
                </c:pt>
                <c:pt idx="1">
                  <c:v>-9.4</c:v>
                </c:pt>
                <c:pt idx="2">
                  <c:v>-9.4</c:v>
                </c:pt>
                <c:pt idx="3">
                  <c:v>-9.4</c:v>
                </c:pt>
                <c:pt idx="4">
                  <c:v>-9.4</c:v>
                </c:pt>
                <c:pt idx="5">
                  <c:v>-9.4</c:v>
                </c:pt>
                <c:pt idx="6">
                  <c:v>-4.4000000000000004</c:v>
                </c:pt>
                <c:pt idx="7">
                  <c:v>5.6</c:v>
                </c:pt>
                <c:pt idx="8">
                  <c:v>15.6</c:v>
                </c:pt>
                <c:pt idx="9">
                  <c:v>25.6</c:v>
                </c:pt>
                <c:pt idx="10">
                  <c:v>35.6</c:v>
                </c:pt>
                <c:pt idx="11">
                  <c:v>45.6</c:v>
                </c:pt>
                <c:pt idx="12">
                  <c:v>55.6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8C-47D5-9E4F-90233E134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214208"/>
        <c:axId val="249443456"/>
      </c:scatterChart>
      <c:valAx>
        <c:axId val="245214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 on 17 April 2015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49443456"/>
        <c:crosses val="autoZero"/>
        <c:crossBetween val="midCat"/>
      </c:valAx>
      <c:valAx>
        <c:axId val="249443456"/>
        <c:scaling>
          <c:orientation val="minMax"/>
        </c:scaling>
        <c:delete val="0"/>
        <c:axPos val="l"/>
        <c:numFmt formatCode="0" sourceLinked="0"/>
        <c:majorTickMark val="none"/>
        <c:minorTickMark val="none"/>
        <c:tickLblPos val="nextTo"/>
        <c:crossAx val="2452142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Dollar Profit/Loss</a:t>
            </a:r>
            <a:r>
              <a:rPr lang="en-US" baseline="0"/>
              <a:t> on IBM Put</a:t>
            </a:r>
            <a:endParaRPr lang="en-US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'Page 555'!$A$6:$A$18</c:f>
              <c:numCache>
                <c:formatCode>0</c:formatCode>
                <c:ptCount val="13"/>
                <c:pt idx="0" formatCode="General">
                  <c:v>0</c:v>
                </c:pt>
                <c:pt idx="1">
                  <c:v>125</c:v>
                </c:pt>
                <c:pt idx="2">
                  <c:v>135</c:v>
                </c:pt>
                <c:pt idx="3">
                  <c:v>145</c:v>
                </c:pt>
                <c:pt idx="4">
                  <c:v>155</c:v>
                </c:pt>
                <c:pt idx="5">
                  <c:v>165</c:v>
                </c:pt>
                <c:pt idx="6">
                  <c:v>175</c:v>
                </c:pt>
                <c:pt idx="7">
                  <c:v>185</c:v>
                </c:pt>
                <c:pt idx="8">
                  <c:v>195</c:v>
                </c:pt>
                <c:pt idx="9">
                  <c:v>205</c:v>
                </c:pt>
                <c:pt idx="10">
                  <c:v>215</c:v>
                </c:pt>
                <c:pt idx="11">
                  <c:v>225</c:v>
                </c:pt>
                <c:pt idx="12">
                  <c:v>235</c:v>
                </c:pt>
              </c:numCache>
            </c:numRef>
          </c:xVal>
          <c:yVal>
            <c:numRef>
              <c:f>'Page 555'!$C$6:$C$18</c:f>
              <c:numCache>
                <c:formatCode>0.00</c:formatCode>
                <c:ptCount val="13"/>
                <c:pt idx="0">
                  <c:v>156.78</c:v>
                </c:pt>
                <c:pt idx="1">
                  <c:v>31.78</c:v>
                </c:pt>
                <c:pt idx="2">
                  <c:v>21.78</c:v>
                </c:pt>
                <c:pt idx="3">
                  <c:v>11.78</c:v>
                </c:pt>
                <c:pt idx="4">
                  <c:v>1.7799999999999994</c:v>
                </c:pt>
                <c:pt idx="5">
                  <c:v>-8.2200000000000006</c:v>
                </c:pt>
                <c:pt idx="6">
                  <c:v>-8.2200000000000006</c:v>
                </c:pt>
                <c:pt idx="7">
                  <c:v>-8.2200000000000006</c:v>
                </c:pt>
                <c:pt idx="8">
                  <c:v>-8.2200000000000006</c:v>
                </c:pt>
                <c:pt idx="9">
                  <c:v>-8.2200000000000006</c:v>
                </c:pt>
                <c:pt idx="10">
                  <c:v>-8.2200000000000006</c:v>
                </c:pt>
                <c:pt idx="11">
                  <c:v>-8.2200000000000006</c:v>
                </c:pt>
                <c:pt idx="12">
                  <c:v>-8.2200000000000006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411-48BE-9710-70486E565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078528"/>
        <c:axId val="251084800"/>
      </c:scatterChart>
      <c:valAx>
        <c:axId val="251078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 on 17 April 2015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1084800"/>
        <c:crosses val="autoZero"/>
        <c:crossBetween val="midCat"/>
      </c:valAx>
      <c:valAx>
        <c:axId val="251084800"/>
        <c:scaling>
          <c:orientation val="minMax"/>
          <c:min val="-10"/>
        </c:scaling>
        <c:delete val="0"/>
        <c:axPos val="l"/>
        <c:numFmt formatCode="0" sourceLinked="0"/>
        <c:majorTickMark val="none"/>
        <c:minorTickMark val="none"/>
        <c:tickLblPos val="nextTo"/>
        <c:crossAx val="251078528"/>
        <c:crosses val="autoZero"/>
        <c:crossBetween val="midCat"/>
        <c:majorUnit val="20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IBM Options:  Effect of Option Maturity on the Option Price</a:t>
            </a:r>
          </a:p>
        </c:rich>
      </c:tx>
      <c:layout>
        <c:manualLayout>
          <c:xMode val="edge"/>
          <c:yMode val="edge"/>
          <c:x val="0.11914687829375659"/>
          <c:y val="1.142857142857142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88230971128609"/>
          <c:y val="0.10021883202099738"/>
          <c:w val="0.75789039370078748"/>
          <c:h val="0.69956594488188972"/>
        </c:manualLayout>
      </c:layout>
      <c:scatterChart>
        <c:scatterStyle val="lineMarker"/>
        <c:varyColors val="0"/>
        <c:ser>
          <c:idx val="1"/>
          <c:order val="0"/>
          <c:tx>
            <c:strRef>
              <c:f>'Page 556'!$C$2</c:f>
              <c:strCache>
                <c:ptCount val="1"/>
                <c:pt idx="0">
                  <c:v>Call price</c:v>
                </c:pt>
              </c:strCache>
            </c:strRef>
          </c:tx>
          <c:xVal>
            <c:numRef>
              <c:f>'Page 556'!$A$3:$A$7</c:f>
              <c:numCache>
                <c:formatCode>[$-409]d\-mmm\-yy;@</c:formatCode>
                <c:ptCount val="5"/>
                <c:pt idx="0">
                  <c:v>42021</c:v>
                </c:pt>
                <c:pt idx="1">
                  <c:v>42055</c:v>
                </c:pt>
                <c:pt idx="2">
                  <c:v>42111</c:v>
                </c:pt>
                <c:pt idx="3">
                  <c:v>42384</c:v>
                </c:pt>
                <c:pt idx="4">
                  <c:v>42755</c:v>
                </c:pt>
              </c:numCache>
            </c:numRef>
          </c:xVal>
          <c:yVal>
            <c:numRef>
              <c:f>'Page 556'!$C$3:$C$7</c:f>
              <c:numCache>
                <c:formatCode>0.00</c:formatCode>
                <c:ptCount val="5"/>
                <c:pt idx="0">
                  <c:v>5</c:v>
                </c:pt>
                <c:pt idx="1">
                  <c:v>6.9</c:v>
                </c:pt>
                <c:pt idx="2">
                  <c:v>8.3000000000000007</c:v>
                </c:pt>
                <c:pt idx="3">
                  <c:v>13.7</c:v>
                </c:pt>
                <c:pt idx="4">
                  <c:v>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544-4532-9874-3EF7246F10F4}"/>
            </c:ext>
          </c:extLst>
        </c:ser>
        <c:ser>
          <c:idx val="2"/>
          <c:order val="1"/>
          <c:tx>
            <c:strRef>
              <c:f>'Page 556'!$D$2</c:f>
              <c:strCache>
                <c:ptCount val="1"/>
                <c:pt idx="0">
                  <c:v>Put price</c:v>
                </c:pt>
              </c:strCache>
            </c:strRef>
          </c:tx>
          <c:xVal>
            <c:numRef>
              <c:f>'Page 556'!$A$3:$A$7</c:f>
              <c:numCache>
                <c:formatCode>[$-409]d\-mmm\-yy;@</c:formatCode>
                <c:ptCount val="5"/>
                <c:pt idx="0">
                  <c:v>42021</c:v>
                </c:pt>
                <c:pt idx="1">
                  <c:v>42055</c:v>
                </c:pt>
                <c:pt idx="2">
                  <c:v>42111</c:v>
                </c:pt>
                <c:pt idx="3">
                  <c:v>42384</c:v>
                </c:pt>
                <c:pt idx="4">
                  <c:v>42755</c:v>
                </c:pt>
              </c:numCache>
            </c:numRef>
          </c:xVal>
          <c:yVal>
            <c:numRef>
              <c:f>'Page 556'!$D$3:$D$7</c:f>
              <c:numCache>
                <c:formatCode>0.00</c:formatCode>
                <c:ptCount val="5"/>
                <c:pt idx="0">
                  <c:v>1.76</c:v>
                </c:pt>
                <c:pt idx="1">
                  <c:v>4.05</c:v>
                </c:pt>
                <c:pt idx="2">
                  <c:v>5.75</c:v>
                </c:pt>
                <c:pt idx="3">
                  <c:v>12.9</c:v>
                </c:pt>
                <c:pt idx="4">
                  <c:v>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544-4532-9874-3EF7246F1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132928"/>
        <c:axId val="251134720"/>
      </c:scatterChart>
      <c:valAx>
        <c:axId val="251132928"/>
        <c:scaling>
          <c:orientation val="minMax"/>
        </c:scaling>
        <c:delete val="0"/>
        <c:axPos val="b"/>
        <c:numFmt formatCode="[$-409]mmm\-yy;@" sourceLinked="0"/>
        <c:majorTickMark val="none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251134720"/>
        <c:crosses val="autoZero"/>
        <c:crossBetween val="midCat"/>
        <c:majorUnit val="30"/>
      </c:valAx>
      <c:valAx>
        <c:axId val="251134720"/>
        <c:scaling>
          <c:orientation val="minMax"/>
        </c:scaling>
        <c:delete val="0"/>
        <c:axPos val="l"/>
        <c:numFmt formatCode="0" sourceLinked="0"/>
        <c:majorTickMark val="none"/>
        <c:minorTickMark val="none"/>
        <c:tickLblPos val="nextTo"/>
        <c:crossAx val="2511329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IBM JAN</a:t>
            </a:r>
            <a:r>
              <a:rPr lang="en-US" baseline="0"/>
              <a:t> </a:t>
            </a:r>
            <a:r>
              <a:rPr lang="en-US"/>
              <a:t>2015 Options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9831566329799462E-2"/>
          <c:y val="0.15011070543556354"/>
          <c:w val="0.83393928121189609"/>
          <c:h val="0.72171380812035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557'!$B$2</c:f>
              <c:strCache>
                <c:ptCount val="1"/>
                <c:pt idx="0">
                  <c:v>Call
price</c:v>
                </c:pt>
              </c:strCache>
            </c:strRef>
          </c:tx>
          <c:xVal>
            <c:numRef>
              <c:f>'Page 557'!$A$3:$A$25</c:f>
              <c:numCache>
                <c:formatCode>General</c:formatCode>
                <c:ptCount val="23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</c:numCache>
            </c:numRef>
          </c:xVal>
          <c:yVal>
            <c:numRef>
              <c:f>'Page 557'!$B$3:$B$25</c:f>
              <c:numCache>
                <c:formatCode>0.00</c:formatCode>
                <c:ptCount val="23"/>
                <c:pt idx="0">
                  <c:v>100</c:v>
                </c:pt>
                <c:pt idx="1">
                  <c:v>66.75</c:v>
                </c:pt>
                <c:pt idx="2">
                  <c:v>64.099999999999994</c:v>
                </c:pt>
                <c:pt idx="3">
                  <c:v>59.38</c:v>
                </c:pt>
                <c:pt idx="4">
                  <c:v>55</c:v>
                </c:pt>
                <c:pt idx="5">
                  <c:v>51</c:v>
                </c:pt>
                <c:pt idx="6">
                  <c:v>42</c:v>
                </c:pt>
                <c:pt idx="7">
                  <c:v>36.659999999999997</c:v>
                </c:pt>
                <c:pt idx="8">
                  <c:v>33.5</c:v>
                </c:pt>
                <c:pt idx="9">
                  <c:v>28.4</c:v>
                </c:pt>
                <c:pt idx="10">
                  <c:v>23.8</c:v>
                </c:pt>
                <c:pt idx="11">
                  <c:v>17.59</c:v>
                </c:pt>
                <c:pt idx="12">
                  <c:v>14.53</c:v>
                </c:pt>
                <c:pt idx="13">
                  <c:v>9.25</c:v>
                </c:pt>
                <c:pt idx="14">
                  <c:v>5</c:v>
                </c:pt>
                <c:pt idx="15">
                  <c:v>2.2999999999999998</c:v>
                </c:pt>
                <c:pt idx="16">
                  <c:v>0.77</c:v>
                </c:pt>
                <c:pt idx="17">
                  <c:v>0.28000000000000003</c:v>
                </c:pt>
                <c:pt idx="18">
                  <c:v>0.12</c:v>
                </c:pt>
                <c:pt idx="19">
                  <c:v>0.08</c:v>
                </c:pt>
                <c:pt idx="20">
                  <c:v>0.02</c:v>
                </c:pt>
                <c:pt idx="21">
                  <c:v>0.05</c:v>
                </c:pt>
                <c:pt idx="22">
                  <c:v>0.01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864-4BE3-8E64-18038BB1DEA8}"/>
            </c:ext>
          </c:extLst>
        </c:ser>
        <c:ser>
          <c:idx val="1"/>
          <c:order val="1"/>
          <c:tx>
            <c:strRef>
              <c:f>'Page 557'!$C$2</c:f>
              <c:strCache>
                <c:ptCount val="1"/>
                <c:pt idx="0">
                  <c:v>Put
price</c:v>
                </c:pt>
              </c:strCache>
            </c:strRef>
          </c:tx>
          <c:xVal>
            <c:numRef>
              <c:f>'Page 557'!$A$3:$A$25</c:f>
              <c:numCache>
                <c:formatCode>General</c:formatCode>
                <c:ptCount val="23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  <c:pt idx="7">
                  <c:v>125</c:v>
                </c:pt>
                <c:pt idx="8">
                  <c:v>130</c:v>
                </c:pt>
                <c:pt idx="9">
                  <c:v>135</c:v>
                </c:pt>
                <c:pt idx="10">
                  <c:v>140</c:v>
                </c:pt>
                <c:pt idx="11">
                  <c:v>145</c:v>
                </c:pt>
                <c:pt idx="12">
                  <c:v>150</c:v>
                </c:pt>
                <c:pt idx="13">
                  <c:v>155</c:v>
                </c:pt>
                <c:pt idx="14">
                  <c:v>160</c:v>
                </c:pt>
                <c:pt idx="15">
                  <c:v>165</c:v>
                </c:pt>
                <c:pt idx="16">
                  <c:v>170</c:v>
                </c:pt>
                <c:pt idx="17">
                  <c:v>175</c:v>
                </c:pt>
                <c:pt idx="18">
                  <c:v>180</c:v>
                </c:pt>
                <c:pt idx="19">
                  <c:v>185</c:v>
                </c:pt>
                <c:pt idx="20">
                  <c:v>190</c:v>
                </c:pt>
                <c:pt idx="21">
                  <c:v>195</c:v>
                </c:pt>
                <c:pt idx="22">
                  <c:v>200</c:v>
                </c:pt>
              </c:numCache>
            </c:numRef>
          </c:xVal>
          <c:yVal>
            <c:numRef>
              <c:f>'Page 557'!$C$3:$C$25</c:f>
              <c:numCache>
                <c:formatCode>0.00</c:formatCode>
                <c:ptCount val="23"/>
                <c:pt idx="0">
                  <c:v>0.05</c:v>
                </c:pt>
                <c:pt idx="1">
                  <c:v>0.03</c:v>
                </c:pt>
                <c:pt idx="2">
                  <c:v>0.05</c:v>
                </c:pt>
                <c:pt idx="3">
                  <c:v>0.03</c:v>
                </c:pt>
                <c:pt idx="4">
                  <c:v>0.02</c:v>
                </c:pt>
                <c:pt idx="5">
                  <c:v>0.05</c:v>
                </c:pt>
                <c:pt idx="6">
                  <c:v>0.03</c:v>
                </c:pt>
                <c:pt idx="7">
                  <c:v>7.0000000000000007E-2</c:v>
                </c:pt>
                <c:pt idx="8">
                  <c:v>0.06</c:v>
                </c:pt>
                <c:pt idx="9">
                  <c:v>0.19</c:v>
                </c:pt>
                <c:pt idx="10">
                  <c:v>0.12</c:v>
                </c:pt>
                <c:pt idx="11">
                  <c:v>0.22</c:v>
                </c:pt>
                <c:pt idx="12">
                  <c:v>0.39</c:v>
                </c:pt>
                <c:pt idx="13">
                  <c:v>0.8</c:v>
                </c:pt>
                <c:pt idx="14">
                  <c:v>1.76</c:v>
                </c:pt>
                <c:pt idx="15">
                  <c:v>3.91</c:v>
                </c:pt>
                <c:pt idx="16">
                  <c:v>7.5</c:v>
                </c:pt>
                <c:pt idx="17">
                  <c:v>12</c:v>
                </c:pt>
                <c:pt idx="18">
                  <c:v>16.95</c:v>
                </c:pt>
                <c:pt idx="19">
                  <c:v>21.82</c:v>
                </c:pt>
                <c:pt idx="20">
                  <c:v>26.55</c:v>
                </c:pt>
                <c:pt idx="21">
                  <c:v>32.85</c:v>
                </c:pt>
                <c:pt idx="22">
                  <c:v>36.42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864-4BE3-8E64-18038BB1DE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235712"/>
        <c:axId val="251241984"/>
      </c:scatterChart>
      <c:valAx>
        <c:axId val="251235712"/>
        <c:scaling>
          <c:orientation val="minMax"/>
          <c:min val="8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Exercise price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1241984"/>
        <c:crosses val="autoZero"/>
        <c:crossBetween val="midCat"/>
        <c:majorUnit val="10"/>
      </c:valAx>
      <c:valAx>
        <c:axId val="2512419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Option price</a:t>
                </a:r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crossAx val="2512357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0278920163087042"/>
          <c:y val="0.27785977166077386"/>
          <c:w val="0.13370592149035271"/>
          <c:h val="0.2228315920343751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Dollar Profit/Loss</a:t>
            </a:r>
            <a:r>
              <a:rPr lang="en-US" baseline="0"/>
              <a:t> on IBM </a:t>
            </a:r>
          </a:p>
          <a:p>
            <a:pPr>
              <a:defRPr/>
            </a:pPr>
            <a:r>
              <a:rPr lang="en-US" baseline="0"/>
              <a:t>Written Call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366301174969957"/>
          <c:y val="0.2240998524819435"/>
          <c:w val="0.82838521353055194"/>
          <c:h val="0.73370040423779193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'Page 559'!$A$6:$A$18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125</c:v>
                </c:pt>
                <c:pt idx="2">
                  <c:v>135</c:v>
                </c:pt>
                <c:pt idx="3">
                  <c:v>145</c:v>
                </c:pt>
                <c:pt idx="4">
                  <c:v>155</c:v>
                </c:pt>
                <c:pt idx="5">
                  <c:v>165</c:v>
                </c:pt>
                <c:pt idx="6">
                  <c:v>175</c:v>
                </c:pt>
                <c:pt idx="7">
                  <c:v>185</c:v>
                </c:pt>
                <c:pt idx="8">
                  <c:v>195</c:v>
                </c:pt>
                <c:pt idx="9">
                  <c:v>205</c:v>
                </c:pt>
                <c:pt idx="10">
                  <c:v>215</c:v>
                </c:pt>
                <c:pt idx="11">
                  <c:v>225</c:v>
                </c:pt>
                <c:pt idx="12">
                  <c:v>235</c:v>
                </c:pt>
              </c:numCache>
            </c:numRef>
          </c:xVal>
          <c:yVal>
            <c:numRef>
              <c:f>'Page 559'!$C$6:$C$18</c:f>
              <c:numCache>
                <c:formatCode>0.00</c:formatCode>
                <c:ptCount val="13"/>
                <c:pt idx="0">
                  <c:v>6.7</c:v>
                </c:pt>
                <c:pt idx="1">
                  <c:v>6.7</c:v>
                </c:pt>
                <c:pt idx="2">
                  <c:v>6.7</c:v>
                </c:pt>
                <c:pt idx="3">
                  <c:v>6.7</c:v>
                </c:pt>
                <c:pt idx="4">
                  <c:v>6.7</c:v>
                </c:pt>
                <c:pt idx="5">
                  <c:v>6.7</c:v>
                </c:pt>
                <c:pt idx="6">
                  <c:v>-3.3</c:v>
                </c:pt>
                <c:pt idx="7">
                  <c:v>-13.3</c:v>
                </c:pt>
                <c:pt idx="8">
                  <c:v>-23.3</c:v>
                </c:pt>
                <c:pt idx="9">
                  <c:v>-33.299999999999997</c:v>
                </c:pt>
                <c:pt idx="10">
                  <c:v>-43.3</c:v>
                </c:pt>
                <c:pt idx="11">
                  <c:v>-53.3</c:v>
                </c:pt>
                <c:pt idx="12">
                  <c:v>-63.3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938-4573-9330-3BED36BA8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377920"/>
        <c:axId val="251384192"/>
      </c:scatterChart>
      <c:valAx>
        <c:axId val="251377920"/>
        <c:scaling>
          <c:orientation val="minMax"/>
          <c:min val="9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</a:t>
                </a:r>
              </a:p>
              <a:p>
                <a:pPr>
                  <a:defRPr/>
                </a:pPr>
                <a:r>
                  <a:rPr lang="en-US" baseline="0"/>
                  <a:t> on 17 April 2015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74742996697605324"/>
              <c:y val="0.49296716903016113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 rot="-2700000"/>
          <a:lstStyle/>
          <a:p>
            <a:pPr>
              <a:defRPr/>
            </a:pPr>
            <a:endParaRPr lang="en-US"/>
          </a:p>
        </c:txPr>
        <c:crossAx val="251384192"/>
        <c:crosses val="autoZero"/>
        <c:crossBetween val="midCat"/>
        <c:majorUnit val="15"/>
      </c:valAx>
      <c:valAx>
        <c:axId val="2513841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none"/>
        <c:minorTickMark val="none"/>
        <c:tickLblPos val="nextTo"/>
        <c:crossAx val="2513779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Dollar Profit/Loss</a:t>
            </a:r>
            <a:r>
              <a:rPr lang="en-US" baseline="0"/>
              <a:t> on IBM </a:t>
            </a:r>
          </a:p>
          <a:p>
            <a:pPr>
              <a:defRPr/>
            </a:pPr>
            <a:r>
              <a:rPr lang="en-US" baseline="0"/>
              <a:t>Written Put</a:t>
            </a:r>
            <a:endParaRPr lang="en-US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10757392087309119"/>
          <c:y val="0.23940719285004855"/>
          <c:w val="0.84982348426707588"/>
          <c:h val="0.68163922697702917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'Page 560'!$A$6:$A$18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120</c:v>
                </c:pt>
                <c:pt idx="2">
                  <c:v>130</c:v>
                </c:pt>
                <c:pt idx="3">
                  <c:v>140</c:v>
                </c:pt>
                <c:pt idx="4">
                  <c:v>150</c:v>
                </c:pt>
                <c:pt idx="5">
                  <c:v>160</c:v>
                </c:pt>
                <c:pt idx="6">
                  <c:v>170</c:v>
                </c:pt>
                <c:pt idx="7">
                  <c:v>180</c:v>
                </c:pt>
                <c:pt idx="8">
                  <c:v>190</c:v>
                </c:pt>
                <c:pt idx="9">
                  <c:v>200</c:v>
                </c:pt>
                <c:pt idx="10">
                  <c:v>210</c:v>
                </c:pt>
                <c:pt idx="11">
                  <c:v>220</c:v>
                </c:pt>
                <c:pt idx="12">
                  <c:v>230</c:v>
                </c:pt>
              </c:numCache>
            </c:numRef>
          </c:xVal>
          <c:yVal>
            <c:numRef>
              <c:f>'Page 560'!$C$6:$C$18</c:f>
              <c:numCache>
                <c:formatCode>0.00</c:formatCode>
                <c:ptCount val="13"/>
                <c:pt idx="0">
                  <c:v>-154.05000000000001</c:v>
                </c:pt>
                <c:pt idx="1">
                  <c:v>-34.049999999999997</c:v>
                </c:pt>
                <c:pt idx="2">
                  <c:v>-24.05</c:v>
                </c:pt>
                <c:pt idx="3">
                  <c:v>-14.05</c:v>
                </c:pt>
                <c:pt idx="4">
                  <c:v>-4.05</c:v>
                </c:pt>
                <c:pt idx="5">
                  <c:v>5.95</c:v>
                </c:pt>
                <c:pt idx="6">
                  <c:v>5.95</c:v>
                </c:pt>
                <c:pt idx="7">
                  <c:v>5.95</c:v>
                </c:pt>
                <c:pt idx="8">
                  <c:v>5.95</c:v>
                </c:pt>
                <c:pt idx="9">
                  <c:v>5.95</c:v>
                </c:pt>
                <c:pt idx="10">
                  <c:v>5.95</c:v>
                </c:pt>
                <c:pt idx="11">
                  <c:v>5.95</c:v>
                </c:pt>
                <c:pt idx="12">
                  <c:v>5.95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146-4750-87BC-3218EF6EA7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736256"/>
        <c:axId val="252738176"/>
      </c:scatterChart>
      <c:valAx>
        <c:axId val="2527362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</a:t>
                </a:r>
                <a:r>
                  <a:rPr lang="en-US" baseline="0"/>
                  <a:t> price </a:t>
                </a:r>
              </a:p>
              <a:p>
                <a:pPr>
                  <a:defRPr/>
                </a:pPr>
                <a:r>
                  <a:rPr lang="en-US" baseline="0"/>
                  <a:t>on 17 April 2015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68328376067343077"/>
              <c:y val="0.4154085917475476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252738176"/>
        <c:crosses val="autoZero"/>
        <c:crossBetween val="midCat"/>
        <c:majorUnit val="40"/>
      </c:valAx>
      <c:valAx>
        <c:axId val="2527381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none"/>
        <c:minorTickMark val="none"/>
        <c:tickLblPos val="nextTo"/>
        <c:crossAx val="252736256"/>
        <c:crosses val="autoZero"/>
        <c:crossBetween val="midCat"/>
      </c:valAx>
      <c:spPr>
        <a:ln>
          <a:prstDash val="dash"/>
        </a:ln>
      </c:spPr>
    </c:plotArea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Profit/Loss from Buying or Shorting IBM stock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597462817147859"/>
          <c:y val="0.21320610965296022"/>
          <c:w val="0.79624059492563426"/>
          <c:h val="0.6654742636337129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561'!$B$4</c:f>
              <c:strCache>
                <c:ptCount val="1"/>
                <c:pt idx="0">
                  <c:v>Stock buyer's profit </c:v>
                </c:pt>
              </c:strCache>
            </c:strRef>
          </c:tx>
          <c:xVal>
            <c:numRef>
              <c:f>'Page 561'!$A$5:$A$17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561'!$B$5:$B$17</c:f>
              <c:numCache>
                <c:formatCode>0.00</c:formatCode>
                <c:ptCount val="13"/>
                <c:pt idx="0">
                  <c:v>-164.16</c:v>
                </c:pt>
                <c:pt idx="1">
                  <c:v>-104.16</c:v>
                </c:pt>
                <c:pt idx="2">
                  <c:v>-84.16</c:v>
                </c:pt>
                <c:pt idx="3">
                  <c:v>-64.16</c:v>
                </c:pt>
                <c:pt idx="4">
                  <c:v>-44.16</c:v>
                </c:pt>
                <c:pt idx="5">
                  <c:v>-24.159999999999997</c:v>
                </c:pt>
                <c:pt idx="6">
                  <c:v>-4.1599999999999966</c:v>
                </c:pt>
                <c:pt idx="7">
                  <c:v>15.840000000000003</c:v>
                </c:pt>
                <c:pt idx="8">
                  <c:v>35.840000000000003</c:v>
                </c:pt>
                <c:pt idx="9">
                  <c:v>55.84</c:v>
                </c:pt>
                <c:pt idx="10">
                  <c:v>75.84</c:v>
                </c:pt>
                <c:pt idx="11">
                  <c:v>95.84</c:v>
                </c:pt>
                <c:pt idx="12">
                  <c:v>115.84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26E-4735-B506-A87F451E08F1}"/>
            </c:ext>
          </c:extLst>
        </c:ser>
        <c:ser>
          <c:idx val="1"/>
          <c:order val="1"/>
          <c:tx>
            <c:strRef>
              <c:f>'Page 561'!$C$4</c:f>
              <c:strCache>
                <c:ptCount val="1"/>
                <c:pt idx="0">
                  <c:v>Stock shorter's profit </c:v>
                </c:pt>
              </c:strCache>
            </c:strRef>
          </c:tx>
          <c:xVal>
            <c:numRef>
              <c:f>'Page 561'!$A$5:$A$17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561'!$C$5:$C$17</c:f>
              <c:numCache>
                <c:formatCode>0.00</c:formatCode>
                <c:ptCount val="13"/>
                <c:pt idx="0">
                  <c:v>164.16</c:v>
                </c:pt>
                <c:pt idx="1">
                  <c:v>104.16</c:v>
                </c:pt>
                <c:pt idx="2">
                  <c:v>84.16</c:v>
                </c:pt>
                <c:pt idx="3">
                  <c:v>64.16</c:v>
                </c:pt>
                <c:pt idx="4">
                  <c:v>44.16</c:v>
                </c:pt>
                <c:pt idx="5">
                  <c:v>24.159999999999997</c:v>
                </c:pt>
                <c:pt idx="6">
                  <c:v>4.1599999999999966</c:v>
                </c:pt>
                <c:pt idx="7">
                  <c:v>-15.840000000000003</c:v>
                </c:pt>
                <c:pt idx="8">
                  <c:v>-35.840000000000003</c:v>
                </c:pt>
                <c:pt idx="9">
                  <c:v>-55.84</c:v>
                </c:pt>
                <c:pt idx="10">
                  <c:v>-75.84</c:v>
                </c:pt>
                <c:pt idx="11">
                  <c:v>-95.84</c:v>
                </c:pt>
                <c:pt idx="12">
                  <c:v>-115.84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26E-4735-B506-A87F451E0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891904"/>
        <c:axId val="252893824"/>
      </c:scatterChart>
      <c:valAx>
        <c:axId val="252891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</a:t>
                </a:r>
                <a:r>
                  <a:rPr lang="en-US" baseline="-25000"/>
                  <a:t>T</a:t>
                </a:r>
                <a:r>
                  <a:rPr lang="en-US" baseline="0"/>
                  <a:t>, I</a:t>
                </a:r>
                <a:r>
                  <a:rPr lang="en-US"/>
                  <a:t>BM's</a:t>
                </a:r>
                <a:r>
                  <a:rPr lang="en-US" baseline="0"/>
                  <a:t> stock </a:t>
                </a:r>
              </a:p>
              <a:p>
                <a:pPr>
                  <a:defRPr/>
                </a:pPr>
                <a:r>
                  <a:rPr lang="en-US" baseline="0"/>
                  <a:t>price on 17 Apr 2015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78390728267400311"/>
              <c:y val="0.39397461787864752"/>
            </c:manualLayout>
          </c:layout>
          <c:overlay val="0"/>
        </c:title>
        <c:numFmt formatCode="General" sourceLinked="1"/>
        <c:majorTickMark val="cross"/>
        <c:minorTickMark val="none"/>
        <c:tickLblPos val="nextTo"/>
        <c:spPr>
          <a:ln/>
        </c:spPr>
        <c:crossAx val="252893824"/>
        <c:crosses val="autoZero"/>
        <c:crossBetween val="midCat"/>
        <c:majorUnit val="20"/>
      </c:valAx>
      <c:valAx>
        <c:axId val="252893824"/>
        <c:scaling>
          <c:orientation val="minMax"/>
          <c:max val="110"/>
          <c:min val="-110"/>
        </c:scaling>
        <c:delete val="0"/>
        <c:axPos val="l"/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Profit/Loss</a:t>
                </a:r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crossAx val="252891904"/>
        <c:crosses val="autoZero"/>
        <c:crossBetween val="midCat"/>
        <c:majorUnit val="20"/>
      </c:valAx>
    </c:plotArea>
    <c:legend>
      <c:legendPos val="r"/>
      <c:layout>
        <c:manualLayout>
          <c:xMode val="edge"/>
          <c:yMode val="edge"/>
          <c:x val="0.41690731429655631"/>
          <c:y val="0.71045335803612775"/>
          <c:w val="0.32593066491688566"/>
          <c:h val="0.16743438320209991"/>
        </c:manualLayout>
      </c:layout>
      <c:overlay val="0"/>
      <c:spPr>
        <a:solidFill>
          <a:schemeClr val="bg2"/>
        </a:solidFill>
      </c:spPr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7174103237103"/>
          <c:y val="5.1400554097404488E-2"/>
          <c:w val="0.82512948381452356"/>
          <c:h val="0.87405074365704283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563'!$C$6</c:f>
              <c:strCache>
                <c:ptCount val="1"/>
                <c:pt idx="0">
                  <c:v>Profit/loss
on the put</c:v>
                </c:pt>
              </c:strCache>
            </c:strRef>
          </c:tx>
          <c:marker>
            <c:symbol val="none"/>
          </c:marker>
          <c:xVal>
            <c:numRef>
              <c:f>'Page 563'!$A$7:$A$19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563'!$C$7:$C$19</c:f>
              <c:numCache>
                <c:formatCode>0.00</c:formatCode>
                <c:ptCount val="13"/>
                <c:pt idx="0">
                  <c:v>154.05000000000001</c:v>
                </c:pt>
                <c:pt idx="1">
                  <c:v>94.05</c:v>
                </c:pt>
                <c:pt idx="2">
                  <c:v>74.05</c:v>
                </c:pt>
                <c:pt idx="3">
                  <c:v>54.05</c:v>
                </c:pt>
                <c:pt idx="4">
                  <c:v>34.049999999999997</c:v>
                </c:pt>
                <c:pt idx="5">
                  <c:v>14.05</c:v>
                </c:pt>
                <c:pt idx="6">
                  <c:v>-5.95</c:v>
                </c:pt>
                <c:pt idx="7">
                  <c:v>-5.95</c:v>
                </c:pt>
                <c:pt idx="8">
                  <c:v>-5.95</c:v>
                </c:pt>
                <c:pt idx="9">
                  <c:v>-5.95</c:v>
                </c:pt>
                <c:pt idx="10">
                  <c:v>-5.95</c:v>
                </c:pt>
                <c:pt idx="11">
                  <c:v>-5.95</c:v>
                </c:pt>
                <c:pt idx="12">
                  <c:v>-5.95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115-4D46-A218-A4FB9CD4126F}"/>
            </c:ext>
          </c:extLst>
        </c:ser>
        <c:ser>
          <c:idx val="1"/>
          <c:order val="1"/>
          <c:tx>
            <c:strRef>
              <c:f>'Page 563'!$D$6</c:f>
              <c:strCache>
                <c:ptCount val="1"/>
                <c:pt idx="0">
                  <c:v>Profit/loss
on the stock</c:v>
                </c:pt>
              </c:strCache>
            </c:strRef>
          </c:tx>
          <c:marker>
            <c:symbol val="none"/>
          </c:marker>
          <c:xVal>
            <c:numRef>
              <c:f>'Page 563'!$A$7:$A$19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563'!$D$7:$D$19</c:f>
              <c:numCache>
                <c:formatCode>0.00</c:formatCode>
                <c:ptCount val="13"/>
                <c:pt idx="0">
                  <c:v>-164.16</c:v>
                </c:pt>
                <c:pt idx="1">
                  <c:v>-104.16</c:v>
                </c:pt>
                <c:pt idx="2">
                  <c:v>-84.16</c:v>
                </c:pt>
                <c:pt idx="3">
                  <c:v>-64.16</c:v>
                </c:pt>
                <c:pt idx="4">
                  <c:v>-44.16</c:v>
                </c:pt>
                <c:pt idx="5">
                  <c:v>-24.159999999999997</c:v>
                </c:pt>
                <c:pt idx="6">
                  <c:v>-4.1599999999999966</c:v>
                </c:pt>
                <c:pt idx="7">
                  <c:v>15.840000000000003</c:v>
                </c:pt>
                <c:pt idx="8">
                  <c:v>35.840000000000003</c:v>
                </c:pt>
                <c:pt idx="9">
                  <c:v>55.84</c:v>
                </c:pt>
                <c:pt idx="10">
                  <c:v>75.84</c:v>
                </c:pt>
                <c:pt idx="11">
                  <c:v>95.84</c:v>
                </c:pt>
                <c:pt idx="12">
                  <c:v>115.84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115-4D46-A218-A4FB9CD4126F}"/>
            </c:ext>
          </c:extLst>
        </c:ser>
        <c:ser>
          <c:idx val="2"/>
          <c:order val="2"/>
          <c:tx>
            <c:strRef>
              <c:f>'Page 563'!$E$6</c:f>
              <c:strCache>
                <c:ptCount val="1"/>
                <c:pt idx="0">
                  <c:v>Total profit/loss</c:v>
                </c:pt>
              </c:strCache>
            </c:strRef>
          </c:tx>
          <c:xVal>
            <c:numRef>
              <c:f>'Page 563'!$A$7:$A$19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563'!$E$7:$E$19</c:f>
              <c:numCache>
                <c:formatCode>General</c:formatCode>
                <c:ptCount val="13"/>
                <c:pt idx="0">
                  <c:v>-10.109999999999985</c:v>
                </c:pt>
                <c:pt idx="1">
                  <c:v>-10.11</c:v>
                </c:pt>
                <c:pt idx="2">
                  <c:v>-10.11</c:v>
                </c:pt>
                <c:pt idx="3">
                  <c:v>-10.11</c:v>
                </c:pt>
                <c:pt idx="4">
                  <c:v>-10.11</c:v>
                </c:pt>
                <c:pt idx="5">
                  <c:v>-10.109999999999996</c:v>
                </c:pt>
                <c:pt idx="6">
                  <c:v>-10.109999999999996</c:v>
                </c:pt>
                <c:pt idx="7">
                  <c:v>9.8900000000000041</c:v>
                </c:pt>
                <c:pt idx="8">
                  <c:v>29.890000000000004</c:v>
                </c:pt>
                <c:pt idx="9">
                  <c:v>49.89</c:v>
                </c:pt>
                <c:pt idx="10">
                  <c:v>69.89</c:v>
                </c:pt>
                <c:pt idx="11">
                  <c:v>89.89</c:v>
                </c:pt>
                <c:pt idx="12">
                  <c:v>109.89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115-4D46-A218-A4FB9CD41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144256"/>
        <c:axId val="252162432"/>
      </c:scatterChart>
      <c:valAx>
        <c:axId val="252144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2162432"/>
        <c:crosses val="autoZero"/>
        <c:crossBetween val="midCat"/>
      </c:valAx>
      <c:valAx>
        <c:axId val="252162432"/>
        <c:scaling>
          <c:orientation val="minMax"/>
          <c:max val="110"/>
          <c:min val="-110"/>
        </c:scaling>
        <c:delete val="0"/>
        <c:axPos val="l"/>
        <c:numFmt formatCode="0" sourceLinked="0"/>
        <c:majorTickMark val="out"/>
        <c:minorTickMark val="none"/>
        <c:tickLblPos val="nextTo"/>
        <c:crossAx val="252144256"/>
        <c:crosses val="autoZero"/>
        <c:crossBetween val="midCat"/>
        <c:majorUnit val="20"/>
      </c:valAx>
    </c:plotArea>
    <c:legend>
      <c:legendPos val="r"/>
      <c:layout>
        <c:manualLayout>
          <c:xMode val="edge"/>
          <c:yMode val="edge"/>
          <c:x val="0.54643887123839818"/>
          <c:y val="0.64276959945224232"/>
          <c:w val="0.42622417834999604"/>
          <c:h val="0.2798394385484422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Stock + 2 Puts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08079615048119"/>
          <c:y val="7.4433143773694949E-2"/>
          <c:w val="0.80751837270341209"/>
          <c:h val="0.804247229512977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565'!$E$6</c:f>
              <c:strCache>
                <c:ptCount val="1"/>
                <c:pt idx="0">
                  <c:v>Total profit/loss</c:v>
                </c:pt>
              </c:strCache>
            </c:strRef>
          </c:tx>
          <c:xVal>
            <c:numRef>
              <c:f>'Page 565'!$A$7:$A$19</c:f>
              <c:numCache>
                <c:formatCode>General</c:formatCode>
                <c:ptCount val="13"/>
                <c:pt idx="0">
                  <c:v>0</c:v>
                </c:pt>
                <c:pt idx="1">
                  <c:v>60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160</c:v>
                </c:pt>
                <c:pt idx="7">
                  <c:v>180</c:v>
                </c:pt>
                <c:pt idx="8">
                  <c:v>200</c:v>
                </c:pt>
                <c:pt idx="9">
                  <c:v>220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</c:numCache>
            </c:numRef>
          </c:xVal>
          <c:yVal>
            <c:numRef>
              <c:f>'Page 565'!$E$7:$E$19</c:f>
              <c:numCache>
                <c:formatCode>General</c:formatCode>
                <c:ptCount val="13"/>
                <c:pt idx="0">
                  <c:v>143.94000000000003</c:v>
                </c:pt>
                <c:pt idx="1">
                  <c:v>83.94</c:v>
                </c:pt>
                <c:pt idx="2">
                  <c:v>63.94</c:v>
                </c:pt>
                <c:pt idx="3">
                  <c:v>43.94</c:v>
                </c:pt>
                <c:pt idx="4">
                  <c:v>23.939999999999998</c:v>
                </c:pt>
                <c:pt idx="5">
                  <c:v>3.9400000000000048</c:v>
                </c:pt>
                <c:pt idx="6">
                  <c:v>-16.059999999999995</c:v>
                </c:pt>
                <c:pt idx="7">
                  <c:v>3.9400000000000031</c:v>
                </c:pt>
                <c:pt idx="8">
                  <c:v>23.940000000000005</c:v>
                </c:pt>
                <c:pt idx="9">
                  <c:v>43.940000000000005</c:v>
                </c:pt>
                <c:pt idx="10">
                  <c:v>63.940000000000005</c:v>
                </c:pt>
                <c:pt idx="11">
                  <c:v>83.94</c:v>
                </c:pt>
                <c:pt idx="12">
                  <c:v>103.94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CA8-4654-B0CB-C8E763848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237696"/>
        <c:axId val="252239872"/>
      </c:scatterChart>
      <c:valAx>
        <c:axId val="252237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</a:t>
                </a:r>
                <a:r>
                  <a:rPr lang="en-US" baseline="0"/>
                  <a:t> s</a:t>
                </a:r>
                <a:r>
                  <a:rPr lang="en-US"/>
                  <a:t>tock price, 17 April</a:t>
                </a:r>
                <a:r>
                  <a:rPr lang="en-US" baseline="0"/>
                  <a:t> </a:t>
                </a:r>
                <a:r>
                  <a:rPr lang="en-US"/>
                  <a:t>2015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2239872"/>
        <c:crosses val="autoZero"/>
        <c:crossBetween val="midCat"/>
      </c:valAx>
      <c:valAx>
        <c:axId val="2522398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Profit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22376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691315759443138"/>
          <c:y val="4.9344531933508379E-2"/>
          <c:w val="0.80699207793533811"/>
          <c:h val="0.8924220472440946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566'!$B$6</c:f>
              <c:strCache>
                <c:ptCount val="1"/>
                <c:pt idx="0">
                  <c:v>Stock + Put</c:v>
                </c:pt>
              </c:strCache>
            </c:strRef>
          </c:tx>
          <c:xVal>
            <c:numRef>
              <c:f>'Page 566'!$A$7:$A$19</c:f>
              <c:numCache>
                <c:formatCode>General</c:formatCode>
                <c:ptCount val="13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100</c:v>
                </c:pt>
                <c:pt idx="5" formatCode="0">
                  <c:v>134.04999999999998</c:v>
                </c:pt>
                <c:pt idx="6" formatCode="#,##0.00">
                  <c:v>154.04999999999998</c:v>
                </c:pt>
                <c:pt idx="7" formatCode="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260</c:v>
                </c:pt>
                <c:pt idx="11">
                  <c:v>280</c:v>
                </c:pt>
                <c:pt idx="12">
                  <c:v>300</c:v>
                </c:pt>
              </c:numCache>
            </c:numRef>
          </c:xVal>
          <c:yVal>
            <c:numRef>
              <c:f>'Page 566'!$B$7:$B$19</c:f>
              <c:numCache>
                <c:formatCode>0.00</c:formatCode>
                <c:ptCount val="13"/>
                <c:pt idx="0">
                  <c:v>-10.109999999999996</c:v>
                </c:pt>
                <c:pt idx="1">
                  <c:v>-10.109999999999996</c:v>
                </c:pt>
                <c:pt idx="2">
                  <c:v>-10.109999999999996</c:v>
                </c:pt>
                <c:pt idx="3">
                  <c:v>-10.109999999999996</c:v>
                </c:pt>
                <c:pt idx="4">
                  <c:v>-10.109999999999996</c:v>
                </c:pt>
                <c:pt idx="5">
                  <c:v>-10.109999999999996</c:v>
                </c:pt>
                <c:pt idx="6">
                  <c:v>-10.109999999999996</c:v>
                </c:pt>
                <c:pt idx="7">
                  <c:v>-10.109999999999996</c:v>
                </c:pt>
                <c:pt idx="8">
                  <c:v>9.8900000000000041</c:v>
                </c:pt>
                <c:pt idx="9">
                  <c:v>29.890000000000004</c:v>
                </c:pt>
                <c:pt idx="10">
                  <c:v>89.89</c:v>
                </c:pt>
                <c:pt idx="11">
                  <c:v>109.89</c:v>
                </c:pt>
                <c:pt idx="12">
                  <c:v>129.89000000000001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F4D-4137-A8A2-1EF334B78899}"/>
            </c:ext>
          </c:extLst>
        </c:ser>
        <c:ser>
          <c:idx val="1"/>
          <c:order val="1"/>
          <c:tx>
            <c:strRef>
              <c:f>'Page 566'!$C$6</c:f>
              <c:strCache>
                <c:ptCount val="1"/>
                <c:pt idx="0">
                  <c:v>Stock + 2 Puts</c:v>
                </c:pt>
              </c:strCache>
            </c:strRef>
          </c:tx>
          <c:xVal>
            <c:numRef>
              <c:f>'Page 566'!$A$7:$A$19</c:f>
              <c:numCache>
                <c:formatCode>General</c:formatCode>
                <c:ptCount val="13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100</c:v>
                </c:pt>
                <c:pt idx="5" formatCode="0">
                  <c:v>134.04999999999998</c:v>
                </c:pt>
                <c:pt idx="6" formatCode="#,##0.00">
                  <c:v>154.04999999999998</c:v>
                </c:pt>
                <c:pt idx="7" formatCode="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260</c:v>
                </c:pt>
                <c:pt idx="11">
                  <c:v>280</c:v>
                </c:pt>
                <c:pt idx="12">
                  <c:v>300</c:v>
                </c:pt>
              </c:numCache>
            </c:numRef>
          </c:xVal>
          <c:yVal>
            <c:numRef>
              <c:f>'Page 566'!$C$7:$C$19</c:f>
              <c:numCache>
                <c:formatCode>0.00</c:formatCode>
                <c:ptCount val="13"/>
                <c:pt idx="0">
                  <c:v>143.94000000000003</c:v>
                </c:pt>
                <c:pt idx="1">
                  <c:v>123.94000000000003</c:v>
                </c:pt>
                <c:pt idx="2">
                  <c:v>103.94</c:v>
                </c:pt>
                <c:pt idx="3">
                  <c:v>63.94</c:v>
                </c:pt>
                <c:pt idx="4">
                  <c:v>43.94</c:v>
                </c:pt>
                <c:pt idx="5">
                  <c:v>9.8900000000000219</c:v>
                </c:pt>
                <c:pt idx="6">
                  <c:v>-10.10999999999998</c:v>
                </c:pt>
                <c:pt idx="7">
                  <c:v>-16.059999999999995</c:v>
                </c:pt>
                <c:pt idx="8">
                  <c:v>3.9400000000000031</c:v>
                </c:pt>
                <c:pt idx="9">
                  <c:v>23.940000000000005</c:v>
                </c:pt>
                <c:pt idx="10">
                  <c:v>83.94</c:v>
                </c:pt>
                <c:pt idx="11">
                  <c:v>103.94</c:v>
                </c:pt>
                <c:pt idx="12">
                  <c:v>123.94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F4D-4137-A8A2-1EF334B78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341248"/>
        <c:axId val="252363520"/>
      </c:scatterChart>
      <c:valAx>
        <c:axId val="25234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2363520"/>
        <c:crosses val="autoZero"/>
        <c:crossBetween val="midCat"/>
      </c:valAx>
      <c:valAx>
        <c:axId val="2523635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523412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8213565409586958"/>
          <c:y val="0.23296482939632554"/>
          <c:w val="0.26273360476865221"/>
          <c:h val="0.1414108573671694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823272481739243E-2"/>
          <c:y val="5.1163685184513225E-2"/>
          <c:w val="0.700561667663536"/>
          <c:h val="0.8976726296309735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567'!$E$6</c:f>
              <c:strCache>
                <c:ptCount val="1"/>
                <c:pt idx="0">
                  <c:v>Total profit:
1 put</c:v>
                </c:pt>
              </c:strCache>
            </c:strRef>
          </c:tx>
          <c:xVal>
            <c:numRef>
              <c:f>'Page 567'!$A$7:$A$19</c:f>
              <c:numCache>
                <c:formatCode>0</c:formatCode>
                <c:ptCount val="13"/>
                <c:pt idx="0" formatCode="General">
                  <c:v>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120</c:v>
                </c:pt>
                <c:pt idx="6">
                  <c:v>140</c:v>
                </c:pt>
                <c:pt idx="7" formatCode="0.0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220</c:v>
                </c:pt>
                <c:pt idx="11">
                  <c:v>240</c:v>
                </c:pt>
                <c:pt idx="12" formatCode="General">
                  <c:v>300</c:v>
                </c:pt>
              </c:numCache>
            </c:numRef>
          </c:xVal>
          <c:yVal>
            <c:numRef>
              <c:f>'Page 567'!$E$7:$E$19</c:f>
              <c:numCache>
                <c:formatCode>General</c:formatCode>
                <c:ptCount val="13"/>
                <c:pt idx="0">
                  <c:v>-10.109999999999985</c:v>
                </c:pt>
                <c:pt idx="1">
                  <c:v>-10.11</c:v>
                </c:pt>
                <c:pt idx="2">
                  <c:v>-10.11</c:v>
                </c:pt>
                <c:pt idx="3">
                  <c:v>-10.11</c:v>
                </c:pt>
                <c:pt idx="4">
                  <c:v>-10.11</c:v>
                </c:pt>
                <c:pt idx="5">
                  <c:v>-10.11</c:v>
                </c:pt>
                <c:pt idx="6">
                  <c:v>-10.109999999999996</c:v>
                </c:pt>
                <c:pt idx="7">
                  <c:v>-10.109999999999996</c:v>
                </c:pt>
                <c:pt idx="8">
                  <c:v>9.8900000000000041</c:v>
                </c:pt>
                <c:pt idx="9">
                  <c:v>29.890000000000004</c:v>
                </c:pt>
                <c:pt idx="10">
                  <c:v>49.89</c:v>
                </c:pt>
                <c:pt idx="11">
                  <c:v>69.89</c:v>
                </c:pt>
                <c:pt idx="12">
                  <c:v>129.89000000000001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2B-4BDB-BF31-7C45793431EE}"/>
            </c:ext>
          </c:extLst>
        </c:ser>
        <c:ser>
          <c:idx val="1"/>
          <c:order val="1"/>
          <c:tx>
            <c:strRef>
              <c:f>'Page 567'!$F$6</c:f>
              <c:strCache>
                <c:ptCount val="1"/>
                <c:pt idx="0">
                  <c:v>Total profit:
2 puts</c:v>
                </c:pt>
              </c:strCache>
            </c:strRef>
          </c:tx>
          <c:xVal>
            <c:numRef>
              <c:f>'Page 567'!$A$7:$A$19</c:f>
              <c:numCache>
                <c:formatCode>0</c:formatCode>
                <c:ptCount val="13"/>
                <c:pt idx="0" formatCode="General">
                  <c:v>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120</c:v>
                </c:pt>
                <c:pt idx="6">
                  <c:v>140</c:v>
                </c:pt>
                <c:pt idx="7" formatCode="0.0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220</c:v>
                </c:pt>
                <c:pt idx="11">
                  <c:v>240</c:v>
                </c:pt>
                <c:pt idx="12" formatCode="General">
                  <c:v>300</c:v>
                </c:pt>
              </c:numCache>
            </c:numRef>
          </c:xVal>
          <c:yVal>
            <c:numRef>
              <c:f>'Page 567'!$F$7:$F$19</c:f>
              <c:numCache>
                <c:formatCode>General</c:formatCode>
                <c:ptCount val="13"/>
                <c:pt idx="0">
                  <c:v>143.94000000000003</c:v>
                </c:pt>
                <c:pt idx="1">
                  <c:v>103.94</c:v>
                </c:pt>
                <c:pt idx="2">
                  <c:v>83.94</c:v>
                </c:pt>
                <c:pt idx="3">
                  <c:v>63.94</c:v>
                </c:pt>
                <c:pt idx="4">
                  <c:v>43.94</c:v>
                </c:pt>
                <c:pt idx="5">
                  <c:v>23.939999999999998</c:v>
                </c:pt>
                <c:pt idx="6">
                  <c:v>3.9400000000000048</c:v>
                </c:pt>
                <c:pt idx="7">
                  <c:v>-16.059999999999995</c:v>
                </c:pt>
                <c:pt idx="8">
                  <c:v>3.9400000000000031</c:v>
                </c:pt>
                <c:pt idx="9">
                  <c:v>23.940000000000005</c:v>
                </c:pt>
                <c:pt idx="10">
                  <c:v>43.940000000000005</c:v>
                </c:pt>
                <c:pt idx="11">
                  <c:v>63.940000000000005</c:v>
                </c:pt>
                <c:pt idx="12">
                  <c:v>123.94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2B-4BDB-BF31-7C45793431EE}"/>
            </c:ext>
          </c:extLst>
        </c:ser>
        <c:ser>
          <c:idx val="2"/>
          <c:order val="2"/>
          <c:tx>
            <c:strRef>
              <c:f>'Page 567'!$G$6</c:f>
              <c:strCache>
                <c:ptCount val="1"/>
                <c:pt idx="0">
                  <c:v>Total profit:
3 puts</c:v>
                </c:pt>
              </c:strCache>
            </c:strRef>
          </c:tx>
          <c:xVal>
            <c:numRef>
              <c:f>'Page 567'!$A$7:$A$19</c:f>
              <c:numCache>
                <c:formatCode>0</c:formatCode>
                <c:ptCount val="13"/>
                <c:pt idx="0" formatCode="General">
                  <c:v>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120</c:v>
                </c:pt>
                <c:pt idx="6">
                  <c:v>140</c:v>
                </c:pt>
                <c:pt idx="7" formatCode="0.0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220</c:v>
                </c:pt>
                <c:pt idx="11">
                  <c:v>240</c:v>
                </c:pt>
                <c:pt idx="12" formatCode="General">
                  <c:v>300</c:v>
                </c:pt>
              </c:numCache>
            </c:numRef>
          </c:xVal>
          <c:yVal>
            <c:numRef>
              <c:f>'Page 567'!$G$7:$G$19</c:f>
              <c:numCache>
                <c:formatCode>General</c:formatCode>
                <c:ptCount val="13"/>
                <c:pt idx="0">
                  <c:v>297.99</c:v>
                </c:pt>
                <c:pt idx="1">
                  <c:v>217.98999999999998</c:v>
                </c:pt>
                <c:pt idx="2">
                  <c:v>177.98999999999998</c:v>
                </c:pt>
                <c:pt idx="3">
                  <c:v>137.98999999999998</c:v>
                </c:pt>
                <c:pt idx="4">
                  <c:v>97.989999999999981</c:v>
                </c:pt>
                <c:pt idx="5">
                  <c:v>57.989999999999995</c:v>
                </c:pt>
                <c:pt idx="6">
                  <c:v>17.990000000000009</c:v>
                </c:pt>
                <c:pt idx="7">
                  <c:v>-22.009999999999998</c:v>
                </c:pt>
                <c:pt idx="8">
                  <c:v>-2.009999999999998</c:v>
                </c:pt>
                <c:pt idx="9">
                  <c:v>17.990000000000002</c:v>
                </c:pt>
                <c:pt idx="10">
                  <c:v>37.99</c:v>
                </c:pt>
                <c:pt idx="11">
                  <c:v>57.99</c:v>
                </c:pt>
                <c:pt idx="12">
                  <c:v>117.99000000000001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2B-4BDB-BF31-7C45793431EE}"/>
            </c:ext>
          </c:extLst>
        </c:ser>
        <c:ser>
          <c:idx val="3"/>
          <c:order val="3"/>
          <c:tx>
            <c:strRef>
              <c:f>'Page 567'!$H$6</c:f>
              <c:strCache>
                <c:ptCount val="1"/>
                <c:pt idx="0">
                  <c:v>Total profit:
4 puts</c:v>
                </c:pt>
              </c:strCache>
            </c:strRef>
          </c:tx>
          <c:xVal>
            <c:numRef>
              <c:f>'Page 567'!$A$7:$A$19</c:f>
              <c:numCache>
                <c:formatCode>0</c:formatCode>
                <c:ptCount val="13"/>
                <c:pt idx="0" formatCode="General">
                  <c:v>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120</c:v>
                </c:pt>
                <c:pt idx="6">
                  <c:v>140</c:v>
                </c:pt>
                <c:pt idx="7" formatCode="0.00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220</c:v>
                </c:pt>
                <c:pt idx="11">
                  <c:v>240</c:v>
                </c:pt>
                <c:pt idx="12" formatCode="General">
                  <c:v>300</c:v>
                </c:pt>
              </c:numCache>
            </c:numRef>
          </c:xVal>
          <c:yVal>
            <c:numRef>
              <c:f>'Page 567'!$H$7:$H$19</c:f>
              <c:numCache>
                <c:formatCode>General</c:formatCode>
                <c:ptCount val="13"/>
                <c:pt idx="0">
                  <c:v>452.04000000000008</c:v>
                </c:pt>
                <c:pt idx="1">
                  <c:v>332.03999999999996</c:v>
                </c:pt>
                <c:pt idx="2">
                  <c:v>272.03999999999996</c:v>
                </c:pt>
                <c:pt idx="3">
                  <c:v>212.04</c:v>
                </c:pt>
                <c:pt idx="4">
                  <c:v>152.04</c:v>
                </c:pt>
                <c:pt idx="5">
                  <c:v>92.039999999999992</c:v>
                </c:pt>
                <c:pt idx="6">
                  <c:v>32.040000000000006</c:v>
                </c:pt>
                <c:pt idx="7">
                  <c:v>-27.959999999999997</c:v>
                </c:pt>
                <c:pt idx="8">
                  <c:v>-7.9599999999999973</c:v>
                </c:pt>
                <c:pt idx="9">
                  <c:v>12.040000000000003</c:v>
                </c:pt>
                <c:pt idx="10">
                  <c:v>32.040000000000006</c:v>
                </c:pt>
                <c:pt idx="11">
                  <c:v>52.040000000000006</c:v>
                </c:pt>
                <c:pt idx="12">
                  <c:v>112.04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2B-4BDB-BF31-7C4579343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505664"/>
        <c:axId val="249507200"/>
      </c:scatterChart>
      <c:valAx>
        <c:axId val="24950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9507200"/>
        <c:crosses val="autoZero"/>
        <c:crossBetween val="midCat"/>
      </c:valAx>
      <c:valAx>
        <c:axId val="24950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95056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8209809772841565"/>
          <c:y val="0.22197394680503646"/>
          <c:w val="0.18823431177238392"/>
          <c:h val="0.55605210638992708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xVal>
            <c:numRef>
              <c:f>'Page 568'!$A$9:$A$21</c:f>
              <c:numCache>
                <c:formatCode>General</c:formatCode>
                <c:ptCount val="13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120</c:v>
                </c:pt>
                <c:pt idx="4">
                  <c:v>140</c:v>
                </c:pt>
                <c:pt idx="5">
                  <c:v>150</c:v>
                </c:pt>
                <c:pt idx="6">
                  <c:v>160</c:v>
                </c:pt>
                <c:pt idx="7">
                  <c:v>170</c:v>
                </c:pt>
                <c:pt idx="8">
                  <c:v>175</c:v>
                </c:pt>
                <c:pt idx="9">
                  <c:v>185</c:v>
                </c:pt>
                <c:pt idx="10">
                  <c:v>200</c:v>
                </c:pt>
                <c:pt idx="11">
                  <c:v>210</c:v>
                </c:pt>
                <c:pt idx="12">
                  <c:v>220</c:v>
                </c:pt>
              </c:numCache>
            </c:numRef>
          </c:xVal>
          <c:yVal>
            <c:numRef>
              <c:f>'Page 568'!$F$9:$F$21</c:f>
              <c:numCache>
                <c:formatCode>General</c:formatCode>
                <c:ptCount val="13"/>
                <c:pt idx="0" formatCode="0.00">
                  <c:v>-20.259999999999998</c:v>
                </c:pt>
                <c:pt idx="1">
                  <c:v>-20.259999999999998</c:v>
                </c:pt>
                <c:pt idx="2">
                  <c:v>-20.259999999999998</c:v>
                </c:pt>
                <c:pt idx="3">
                  <c:v>-20.259999999999998</c:v>
                </c:pt>
                <c:pt idx="4">
                  <c:v>-20.259999999999998</c:v>
                </c:pt>
                <c:pt idx="5">
                  <c:v>-10.26</c:v>
                </c:pt>
                <c:pt idx="6">
                  <c:v>-0.25999999999999979</c:v>
                </c:pt>
                <c:pt idx="7">
                  <c:v>9.74</c:v>
                </c:pt>
                <c:pt idx="8">
                  <c:v>14.74</c:v>
                </c:pt>
                <c:pt idx="9">
                  <c:v>14.74</c:v>
                </c:pt>
                <c:pt idx="10">
                  <c:v>14.740000000000002</c:v>
                </c:pt>
                <c:pt idx="11">
                  <c:v>14.740000000000002</c:v>
                </c:pt>
                <c:pt idx="12">
                  <c:v>14.740000000000002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7A6-4B5B-BCE1-D514D877D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549952"/>
        <c:axId val="249551488"/>
      </c:scatterChart>
      <c:valAx>
        <c:axId val="249549952"/>
        <c:scaling>
          <c:orientation val="minMax"/>
          <c:min val="80"/>
        </c:scaling>
        <c:delete val="0"/>
        <c:axPos val="b"/>
        <c:numFmt formatCode="General" sourceLinked="1"/>
        <c:majorTickMark val="out"/>
        <c:minorTickMark val="none"/>
        <c:tickLblPos val="nextTo"/>
        <c:crossAx val="249551488"/>
        <c:crosses val="autoZero"/>
        <c:crossBetween val="midCat"/>
        <c:majorUnit val="20"/>
      </c:valAx>
      <c:valAx>
        <c:axId val="249551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495499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xVal>
            <c:numRef>
              <c:f>'Page 570'!$A$9:$A$21</c:f>
              <c:numCache>
                <c:formatCode>General</c:formatCode>
                <c:ptCount val="13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120</c:v>
                </c:pt>
                <c:pt idx="4">
                  <c:v>140</c:v>
                </c:pt>
                <c:pt idx="5">
                  <c:v>150</c:v>
                </c:pt>
                <c:pt idx="6">
                  <c:v>160</c:v>
                </c:pt>
                <c:pt idx="7">
                  <c:v>170</c:v>
                </c:pt>
                <c:pt idx="8">
                  <c:v>175</c:v>
                </c:pt>
                <c:pt idx="9">
                  <c:v>185</c:v>
                </c:pt>
                <c:pt idx="10">
                  <c:v>200</c:v>
                </c:pt>
                <c:pt idx="11">
                  <c:v>210</c:v>
                </c:pt>
                <c:pt idx="12">
                  <c:v>220</c:v>
                </c:pt>
              </c:numCache>
            </c:numRef>
          </c:xVal>
          <c:yVal>
            <c:numRef>
              <c:f>'Page 570'!$F$9:$F$21</c:f>
              <c:numCache>
                <c:formatCode>General</c:formatCode>
                <c:ptCount val="13"/>
                <c:pt idx="0" formatCode="0.00">
                  <c:v>20.259999999999998</c:v>
                </c:pt>
                <c:pt idx="1">
                  <c:v>20.259999999999998</c:v>
                </c:pt>
                <c:pt idx="2">
                  <c:v>20.259999999999998</c:v>
                </c:pt>
                <c:pt idx="3">
                  <c:v>20.259999999999998</c:v>
                </c:pt>
                <c:pt idx="4">
                  <c:v>20.259999999999998</c:v>
                </c:pt>
                <c:pt idx="5">
                  <c:v>10.26</c:v>
                </c:pt>
                <c:pt idx="6">
                  <c:v>0.25999999999999979</c:v>
                </c:pt>
                <c:pt idx="7">
                  <c:v>-9.74</c:v>
                </c:pt>
                <c:pt idx="8">
                  <c:v>-14.74</c:v>
                </c:pt>
                <c:pt idx="9">
                  <c:v>-14.74</c:v>
                </c:pt>
                <c:pt idx="10">
                  <c:v>-14.740000000000002</c:v>
                </c:pt>
                <c:pt idx="11">
                  <c:v>-14.740000000000002</c:v>
                </c:pt>
                <c:pt idx="12">
                  <c:v>-14.740000000000002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079-4752-B41D-BE27CEDFD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090816"/>
        <c:axId val="253096704"/>
      </c:scatterChart>
      <c:valAx>
        <c:axId val="253090816"/>
        <c:scaling>
          <c:orientation val="minMax"/>
          <c:min val="80"/>
        </c:scaling>
        <c:delete val="0"/>
        <c:axPos val="b"/>
        <c:numFmt formatCode="General" sourceLinked="1"/>
        <c:majorTickMark val="out"/>
        <c:minorTickMark val="none"/>
        <c:tickLblPos val="nextTo"/>
        <c:crossAx val="253096704"/>
        <c:crosses val="autoZero"/>
        <c:crossBetween val="midCat"/>
        <c:majorUnit val="20"/>
      </c:valAx>
      <c:valAx>
        <c:axId val="2530967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530908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Butterfly Profit</a:t>
            </a:r>
            <a:r>
              <a:rPr lang="en-US" baseline="0"/>
              <a:t> Pattern</a:t>
            </a:r>
          </a:p>
          <a:p>
            <a:pPr>
              <a:defRPr/>
            </a:pPr>
            <a:r>
              <a:rPr lang="en-US" sz="1400" b="0" baseline="0"/>
              <a:t>1 X = 140 Call Bought, 2 X = 160 Calls Written, </a:t>
            </a:r>
          </a:p>
          <a:p>
            <a:pPr>
              <a:defRPr/>
            </a:pPr>
            <a:r>
              <a:rPr lang="en-US" sz="1400" b="0" baseline="0"/>
              <a:t>1 X = 180 Call Bought</a:t>
            </a:r>
            <a:endParaRPr lang="en-US" sz="14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75451705427771"/>
          <c:y val="0.2755581720509237"/>
          <c:w val="0.83279682847068748"/>
          <c:h val="0.60312246015976978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571'!$A$9:$A$26</c:f>
              <c:numCache>
                <c:formatCode>General</c:formatCode>
                <c:ptCount val="18"/>
                <c:pt idx="0">
                  <c:v>0</c:v>
                </c:pt>
                <c:pt idx="1">
                  <c:v>40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  <c:pt idx="10">
                  <c:v>190</c:v>
                </c:pt>
                <c:pt idx="11">
                  <c:v>200</c:v>
                </c:pt>
                <c:pt idx="12">
                  <c:v>210</c:v>
                </c:pt>
                <c:pt idx="13">
                  <c:v>220</c:v>
                </c:pt>
                <c:pt idx="14">
                  <c:v>230</c:v>
                </c:pt>
                <c:pt idx="15">
                  <c:v>240</c:v>
                </c:pt>
                <c:pt idx="16">
                  <c:v>250</c:v>
                </c:pt>
                <c:pt idx="17">
                  <c:v>260</c:v>
                </c:pt>
              </c:numCache>
            </c:numRef>
          </c:xVal>
          <c:yVal>
            <c:numRef>
              <c:f>'Page 571'!$E$9:$E$26</c:f>
              <c:numCache>
                <c:formatCode>General</c:formatCode>
                <c:ptCount val="18"/>
                <c:pt idx="0">
                  <c:v>-6.41</c:v>
                </c:pt>
                <c:pt idx="1">
                  <c:v>-6.41</c:v>
                </c:pt>
                <c:pt idx="2">
                  <c:v>-6.41</c:v>
                </c:pt>
                <c:pt idx="3">
                  <c:v>-6.41</c:v>
                </c:pt>
                <c:pt idx="4">
                  <c:v>-6.41</c:v>
                </c:pt>
                <c:pt idx="5">
                  <c:v>-6.41</c:v>
                </c:pt>
                <c:pt idx="6">
                  <c:v>3.59</c:v>
                </c:pt>
                <c:pt idx="7">
                  <c:v>13.59</c:v>
                </c:pt>
                <c:pt idx="8">
                  <c:v>3.5900000000000007</c:v>
                </c:pt>
                <c:pt idx="9">
                  <c:v>-6.41</c:v>
                </c:pt>
                <c:pt idx="10">
                  <c:v>-6.4100000000000037</c:v>
                </c:pt>
                <c:pt idx="11">
                  <c:v>-6.4100000000000037</c:v>
                </c:pt>
                <c:pt idx="12">
                  <c:v>-6.4100000000000037</c:v>
                </c:pt>
                <c:pt idx="13">
                  <c:v>-6.4100000000000037</c:v>
                </c:pt>
                <c:pt idx="14">
                  <c:v>-6.4099999999999966</c:v>
                </c:pt>
                <c:pt idx="15">
                  <c:v>-6.4099999999999966</c:v>
                </c:pt>
                <c:pt idx="16">
                  <c:v>-6.4099999999999824</c:v>
                </c:pt>
                <c:pt idx="17">
                  <c:v>-6.4099999999999824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C7F-4D4F-B61B-E580500BB5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523072"/>
        <c:axId val="253524992"/>
      </c:scatterChart>
      <c:valAx>
        <c:axId val="253523072"/>
        <c:scaling>
          <c:orientation val="minMax"/>
          <c:max val="200"/>
          <c:min val="1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 price, April 2015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3524992"/>
        <c:crosses val="autoZero"/>
        <c:crossBetween val="midCat"/>
      </c:valAx>
      <c:valAx>
        <c:axId val="2535249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 profit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35230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Butterfly Profit</a:t>
            </a:r>
            <a:r>
              <a:rPr lang="en-US" baseline="0"/>
              <a:t> Pattern</a:t>
            </a:r>
          </a:p>
          <a:p>
            <a:pPr>
              <a:defRPr/>
            </a:pPr>
            <a:r>
              <a:rPr lang="en-US" sz="1400" b="0" baseline="0"/>
              <a:t>-1 X = 140 Call Bought, 2 X = 160 Calls Written, </a:t>
            </a:r>
          </a:p>
          <a:p>
            <a:pPr>
              <a:defRPr/>
            </a:pPr>
            <a:r>
              <a:rPr lang="en-US" sz="1400" b="0" baseline="0"/>
              <a:t>-1 X = 180 Call Bought</a:t>
            </a:r>
            <a:endParaRPr lang="en-US" sz="14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075451705427771"/>
          <c:y val="0.2755581720509237"/>
          <c:w val="0.83279682847068748"/>
          <c:h val="0.60312246015976978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 572'!$A$9:$A$26</c:f>
              <c:numCache>
                <c:formatCode>General</c:formatCode>
                <c:ptCount val="18"/>
                <c:pt idx="0">
                  <c:v>0</c:v>
                </c:pt>
                <c:pt idx="1">
                  <c:v>40</c:v>
                </c:pt>
                <c:pt idx="2">
                  <c:v>80</c:v>
                </c:pt>
                <c:pt idx="3">
                  <c:v>100</c:v>
                </c:pt>
                <c:pt idx="4">
                  <c:v>120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  <c:pt idx="10">
                  <c:v>190</c:v>
                </c:pt>
                <c:pt idx="11">
                  <c:v>200</c:v>
                </c:pt>
                <c:pt idx="12">
                  <c:v>210</c:v>
                </c:pt>
                <c:pt idx="13">
                  <c:v>220</c:v>
                </c:pt>
                <c:pt idx="14">
                  <c:v>230</c:v>
                </c:pt>
                <c:pt idx="15">
                  <c:v>240</c:v>
                </c:pt>
                <c:pt idx="16">
                  <c:v>250</c:v>
                </c:pt>
                <c:pt idx="17">
                  <c:v>260</c:v>
                </c:pt>
              </c:numCache>
            </c:numRef>
          </c:xVal>
          <c:yVal>
            <c:numRef>
              <c:f>'Page 572'!$E$9:$E$26</c:f>
              <c:numCache>
                <c:formatCode>General</c:formatCode>
                <c:ptCount val="18"/>
                <c:pt idx="0">
                  <c:v>6.41</c:v>
                </c:pt>
                <c:pt idx="1">
                  <c:v>6.41</c:v>
                </c:pt>
                <c:pt idx="2">
                  <c:v>6.41</c:v>
                </c:pt>
                <c:pt idx="3">
                  <c:v>6.41</c:v>
                </c:pt>
                <c:pt idx="4">
                  <c:v>6.41</c:v>
                </c:pt>
                <c:pt idx="5">
                  <c:v>6.41</c:v>
                </c:pt>
                <c:pt idx="6">
                  <c:v>-3.59</c:v>
                </c:pt>
                <c:pt idx="7">
                  <c:v>-13.59</c:v>
                </c:pt>
                <c:pt idx="8">
                  <c:v>-3.5900000000000007</c:v>
                </c:pt>
                <c:pt idx="9">
                  <c:v>6.41</c:v>
                </c:pt>
                <c:pt idx="10">
                  <c:v>6.4100000000000037</c:v>
                </c:pt>
                <c:pt idx="11">
                  <c:v>6.4100000000000037</c:v>
                </c:pt>
                <c:pt idx="12">
                  <c:v>6.4100000000000037</c:v>
                </c:pt>
                <c:pt idx="13">
                  <c:v>6.4100000000000037</c:v>
                </c:pt>
                <c:pt idx="14">
                  <c:v>6.4099999999999966</c:v>
                </c:pt>
                <c:pt idx="15">
                  <c:v>6.4099999999999966</c:v>
                </c:pt>
                <c:pt idx="16">
                  <c:v>6.4099999999999824</c:v>
                </c:pt>
                <c:pt idx="17">
                  <c:v>6.4099999999999824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D6-4694-9776-9AA3EEC70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669760"/>
        <c:axId val="253671680"/>
      </c:scatterChart>
      <c:valAx>
        <c:axId val="253669760"/>
        <c:scaling>
          <c:orientation val="minMax"/>
          <c:max val="200"/>
          <c:min val="1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 stock price, April 2015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3671680"/>
        <c:crosses val="autoZero"/>
        <c:crossBetween val="midCat"/>
      </c:valAx>
      <c:valAx>
        <c:axId val="2536716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 profit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536697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21"/>
  <sheetViews>
    <sheetView zoomScale="6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4.gif"/><Relationship Id="rId1" Type="http://schemas.openxmlformats.org/officeDocument/2006/relationships/hyperlink" Target="http://us.ard.yahoo.com/SIG=15l480vr4/M=712214.13288378.13413184.3958340/D=fin/S=28951412:SKY/Y=YAHOO/EXP=1242037253/L=qGY960wNclLx3UJ8SPZPUgB4V0ZvFEoH3.UABBIN/B=07o6CUwNBlc-/J=1242030053318796/K=huY4dCi75PNj4HeoHmUM0g/A=5689439/R=0/*http:/ad.n2434.doubleclick.net/click;h=v8/382a/4/ea/*/z;210527841;4-0;0;32023601;2321-160/600;29609833/29627712/1;;~sscs=?http:/www.schwabat.com/offer/offerdirect.aspx?offer=KJK&amp;url=/Price/Overview.aspx%5bQM%5d%5bAMP%5doffer=KJK%5bAMP%5ddetails=YAHOO_noplacement_banner_nostatus" TargetMode="External"/><Relationship Id="rId5" Type="http://schemas.openxmlformats.org/officeDocument/2006/relationships/image" Target="../media/image1.png"/><Relationship Id="rId4" Type="http://schemas.openxmlformats.org/officeDocument/2006/relationships/image" Target="../media/image5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5.gif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5.gif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http://us.ard.yahoo.com/SIG=15l480vr4/M=712214.13288378.13413184.3958340/D=fin/S=28951412:SKY/Y=YAHOO/EXP=1242037253/L=qGY960wNclLx3UJ8SPZPUgB4V0ZvFEoH3.UABBIN/B=07o6CUwNBlc-/J=1242030053318796/K=huY4dCi75PNj4HeoHmUM0g/A=5689439/R=0/*http:/ad.n2434.doubleclick.net/click;h=v8/382a/4/ea/*/z;210527841;4-0;0;32023601;2321-160/600;29609833/29627712/1;;~sscs=?http:/www.schwabat.com/offer/offerdirect.aspx?offer=KJK&amp;url=/Price/Overview.aspx%5bQM%5d%5bAMP%5doffer=KJK%5bAMP%5ddetails=YAHOO_noplacement_banner_nostatus" TargetMode="External"/><Relationship Id="rId2" Type="http://schemas.openxmlformats.org/officeDocument/2006/relationships/image" Target="../media/image7.gif"/><Relationship Id="rId1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5.gif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5.gif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gif"/><Relationship Id="rId1" Type="http://schemas.openxmlformats.org/officeDocument/2006/relationships/image" Target="../media/image5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17409" name="Line 1">
          <a:extLst>
            <a:ext uri="{FF2B5EF4-FFF2-40B4-BE49-F238E27FC236}">
              <a16:creationId xmlns:a16="http://schemas.microsoft.com/office/drawing/2014/main" xmlns="" id="{00000000-0008-0000-0300-000001440000}"/>
            </a:ext>
          </a:extLst>
        </xdr:cNvPr>
        <xdr:cNvSpPr>
          <a:spLocks noChangeShapeType="1"/>
        </xdr:cNvSpPr>
      </xdr:nvSpPr>
      <xdr:spPr bwMode="auto">
        <a:xfrm>
          <a:off x="609600" y="647700"/>
          <a:ext cx="528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2</xdr:row>
      <xdr:rowOff>95250</xdr:rowOff>
    </xdr:from>
    <xdr:to>
      <xdr:col>1</xdr:col>
      <xdr:colOff>285750</xdr:colOff>
      <xdr:row>3</xdr:row>
      <xdr:rowOff>47625</xdr:rowOff>
    </xdr:to>
    <xdr:sp macro="" textlink="">
      <xdr:nvSpPr>
        <xdr:cNvPr id="17410" name="Line 2">
          <a:extLst>
            <a:ext uri="{FF2B5EF4-FFF2-40B4-BE49-F238E27FC236}">
              <a16:creationId xmlns:a16="http://schemas.microsoft.com/office/drawing/2014/main" xmlns="" id="{00000000-0008-0000-0300-000002440000}"/>
            </a:ext>
          </a:extLst>
        </xdr:cNvPr>
        <xdr:cNvSpPr>
          <a:spLocks noChangeShapeType="1"/>
        </xdr:cNvSpPr>
      </xdr:nvSpPr>
      <xdr:spPr bwMode="auto">
        <a:xfrm>
          <a:off x="895350" y="5810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809625</xdr:colOff>
      <xdr:row>2</xdr:row>
      <xdr:rowOff>95250</xdr:rowOff>
    </xdr:from>
    <xdr:to>
      <xdr:col>7</xdr:col>
      <xdr:colOff>809625</xdr:colOff>
      <xdr:row>3</xdr:row>
      <xdr:rowOff>47625</xdr:rowOff>
    </xdr:to>
    <xdr:sp macro="" textlink="">
      <xdr:nvSpPr>
        <xdr:cNvPr id="17411" name="Line 3">
          <a:extLst>
            <a:ext uri="{FF2B5EF4-FFF2-40B4-BE49-F238E27FC236}">
              <a16:creationId xmlns:a16="http://schemas.microsoft.com/office/drawing/2014/main" xmlns="" id="{00000000-0008-0000-0300-000003440000}"/>
            </a:ext>
          </a:extLst>
        </xdr:cNvPr>
        <xdr:cNvSpPr>
          <a:spLocks noChangeShapeType="1"/>
        </xdr:cNvSpPr>
      </xdr:nvSpPr>
      <xdr:spPr bwMode="auto">
        <a:xfrm>
          <a:off x="5076825" y="5810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600075</xdr:colOff>
      <xdr:row>3</xdr:row>
      <xdr:rowOff>66675</xdr:rowOff>
    </xdr:from>
    <xdr:to>
      <xdr:col>4</xdr:col>
      <xdr:colOff>419100</xdr:colOff>
      <xdr:row>9</xdr:row>
      <xdr:rowOff>114300</xdr:rowOff>
    </xdr:to>
    <xdr:sp macro="" textlink="">
      <xdr:nvSpPr>
        <xdr:cNvPr id="17412" name="Line 4">
          <a:extLst>
            <a:ext uri="{FF2B5EF4-FFF2-40B4-BE49-F238E27FC236}">
              <a16:creationId xmlns:a16="http://schemas.microsoft.com/office/drawing/2014/main" xmlns="" id="{00000000-0008-0000-0300-000004440000}"/>
            </a:ext>
          </a:extLst>
        </xdr:cNvPr>
        <xdr:cNvSpPr>
          <a:spLocks noChangeShapeType="1"/>
        </xdr:cNvSpPr>
      </xdr:nvSpPr>
      <xdr:spPr bwMode="auto">
        <a:xfrm flipV="1">
          <a:off x="2428875" y="714375"/>
          <a:ext cx="428625" cy="1019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95250</xdr:colOff>
      <xdr:row>9</xdr:row>
      <xdr:rowOff>114300</xdr:rowOff>
    </xdr:from>
    <xdr:to>
      <xdr:col>5</xdr:col>
      <xdr:colOff>507999</xdr:colOff>
      <xdr:row>14</xdr:row>
      <xdr:rowOff>139700</xdr:rowOff>
    </xdr:to>
    <xdr:sp macro="" textlink="">
      <xdr:nvSpPr>
        <xdr:cNvPr id="17413" name="Text Box 5">
          <a:extLst>
            <a:ext uri="{FF2B5EF4-FFF2-40B4-BE49-F238E27FC236}">
              <a16:creationId xmlns:a16="http://schemas.microsoft.com/office/drawing/2014/main" xmlns="" id="{00000000-0008-0000-0300-000005440000}"/>
            </a:ext>
          </a:extLst>
        </xdr:cNvPr>
        <xdr:cNvSpPr txBox="1">
          <a:spLocks noChangeArrowheads="1"/>
        </xdr:cNvSpPr>
      </xdr:nvSpPr>
      <xdr:spPr bwMode="auto">
        <a:xfrm>
          <a:off x="1339850" y="1619250"/>
          <a:ext cx="2241549" cy="825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 principle, you have the right to buy IBM</a:t>
          </a: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stock for $160 on any date before 17 April</a:t>
          </a: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 2015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.  In actual fact, you will only want to exercise the call option at its terminal date (see </a:t>
          </a:r>
          <a:r>
            <a:rPr lang="en-US" sz="1000" b="0" i="0" strike="noStrike">
              <a:solidFill>
                <a:sysClr val="windowText" lastClr="000000"/>
              </a:solidFill>
              <a:latin typeface="Arial"/>
              <a:cs typeface="Arial"/>
            </a:rPr>
            <a:t>Chapter 18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).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17414" name="Line 6">
          <a:extLst>
            <a:ext uri="{FF2B5EF4-FFF2-40B4-BE49-F238E27FC236}">
              <a16:creationId xmlns:a16="http://schemas.microsoft.com/office/drawing/2014/main" xmlns="" id="{00000000-0008-0000-0300-000006440000}"/>
            </a:ext>
          </a:extLst>
        </xdr:cNvPr>
        <xdr:cNvSpPr>
          <a:spLocks noChangeShapeType="1"/>
        </xdr:cNvSpPr>
      </xdr:nvSpPr>
      <xdr:spPr bwMode="auto">
        <a:xfrm>
          <a:off x="609600" y="4533900"/>
          <a:ext cx="528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20</xdr:row>
      <xdr:rowOff>95250</xdr:rowOff>
    </xdr:from>
    <xdr:to>
      <xdr:col>1</xdr:col>
      <xdr:colOff>285750</xdr:colOff>
      <xdr:row>21</xdr:row>
      <xdr:rowOff>47625</xdr:rowOff>
    </xdr:to>
    <xdr:sp macro="" textlink="">
      <xdr:nvSpPr>
        <xdr:cNvPr id="17415" name="Line 7">
          <a:extLst>
            <a:ext uri="{FF2B5EF4-FFF2-40B4-BE49-F238E27FC236}">
              <a16:creationId xmlns:a16="http://schemas.microsoft.com/office/drawing/2014/main" xmlns="" id="{00000000-0008-0000-0300-000007440000}"/>
            </a:ext>
          </a:extLst>
        </xdr:cNvPr>
        <xdr:cNvSpPr>
          <a:spLocks noChangeShapeType="1"/>
        </xdr:cNvSpPr>
      </xdr:nvSpPr>
      <xdr:spPr bwMode="auto">
        <a:xfrm>
          <a:off x="895350" y="44672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809625</xdr:colOff>
      <xdr:row>20</xdr:row>
      <xdr:rowOff>95250</xdr:rowOff>
    </xdr:from>
    <xdr:to>
      <xdr:col>7</xdr:col>
      <xdr:colOff>809625</xdr:colOff>
      <xdr:row>21</xdr:row>
      <xdr:rowOff>47625</xdr:rowOff>
    </xdr:to>
    <xdr:sp macro="" textlink="">
      <xdr:nvSpPr>
        <xdr:cNvPr id="17416" name="Line 8">
          <a:extLst>
            <a:ext uri="{FF2B5EF4-FFF2-40B4-BE49-F238E27FC236}">
              <a16:creationId xmlns:a16="http://schemas.microsoft.com/office/drawing/2014/main" xmlns="" id="{00000000-0008-0000-0300-000008440000}"/>
            </a:ext>
          </a:extLst>
        </xdr:cNvPr>
        <xdr:cNvSpPr>
          <a:spLocks noChangeShapeType="1"/>
        </xdr:cNvSpPr>
      </xdr:nvSpPr>
      <xdr:spPr bwMode="auto">
        <a:xfrm>
          <a:off x="5076825" y="44672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600075</xdr:colOff>
      <xdr:row>21</xdr:row>
      <xdr:rowOff>66675</xdr:rowOff>
    </xdr:from>
    <xdr:to>
      <xdr:col>4</xdr:col>
      <xdr:colOff>419100</xdr:colOff>
      <xdr:row>27</xdr:row>
      <xdr:rowOff>114300</xdr:rowOff>
    </xdr:to>
    <xdr:sp macro="" textlink="">
      <xdr:nvSpPr>
        <xdr:cNvPr id="17417" name="Line 9">
          <a:extLst>
            <a:ext uri="{FF2B5EF4-FFF2-40B4-BE49-F238E27FC236}">
              <a16:creationId xmlns:a16="http://schemas.microsoft.com/office/drawing/2014/main" xmlns="" id="{00000000-0008-0000-0300-000009440000}"/>
            </a:ext>
          </a:extLst>
        </xdr:cNvPr>
        <xdr:cNvSpPr>
          <a:spLocks noChangeShapeType="1"/>
        </xdr:cNvSpPr>
      </xdr:nvSpPr>
      <xdr:spPr bwMode="auto">
        <a:xfrm flipV="1">
          <a:off x="2428875" y="4600575"/>
          <a:ext cx="428625" cy="1019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38100</xdr:colOff>
      <xdr:row>27</xdr:row>
      <xdr:rowOff>57150</xdr:rowOff>
    </xdr:from>
    <xdr:to>
      <xdr:col>5</xdr:col>
      <xdr:colOff>577850</xdr:colOff>
      <xdr:row>32</xdr:row>
      <xdr:rowOff>146051</xdr:rowOff>
    </xdr:to>
    <xdr:sp macro="" textlink="">
      <xdr:nvSpPr>
        <xdr:cNvPr id="17418" name="Text Box 10">
          <a:extLst>
            <a:ext uri="{FF2B5EF4-FFF2-40B4-BE49-F238E27FC236}">
              <a16:creationId xmlns:a16="http://schemas.microsoft.com/office/drawing/2014/main" xmlns="" id="{00000000-0008-0000-0300-00000A440000}"/>
            </a:ext>
          </a:extLst>
        </xdr:cNvPr>
        <xdr:cNvSpPr txBox="1">
          <a:spLocks noChangeArrowheads="1"/>
        </xdr:cNvSpPr>
      </xdr:nvSpPr>
      <xdr:spPr bwMode="auto">
        <a:xfrm>
          <a:off x="1282700" y="4495800"/>
          <a:ext cx="2368550" cy="8890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 principle, you have the right to sell IBM stock for $160 on any date before 17 April 2015.  In actual fact, you will only rarely want to exercise the put option before its terminal date (see Chapter </a:t>
          </a:r>
          <a:r>
            <a:rPr lang="en-US" sz="1000" b="0" i="0" strike="noStrike">
              <a:solidFill>
                <a:sysClr val="windowText" lastClr="000000"/>
              </a:solidFill>
              <a:latin typeface="Arial"/>
              <a:cs typeface="Arial"/>
            </a:rPr>
            <a:t>18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).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</xdr:colOff>
      <xdr:row>3</xdr:row>
      <xdr:rowOff>158749</xdr:rowOff>
    </xdr:from>
    <xdr:to>
      <xdr:col>7</xdr:col>
      <xdr:colOff>596900</xdr:colOff>
      <xdr:row>17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22225</xdr:colOff>
      <xdr:row>4</xdr:row>
      <xdr:rowOff>12699</xdr:rowOff>
    </xdr:from>
    <xdr:to>
      <xdr:col>7</xdr:col>
      <xdr:colOff>603250</xdr:colOff>
      <xdr:row>17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28575</xdr:rowOff>
    </xdr:from>
    <xdr:to>
      <xdr:col>12</xdr:col>
      <xdr:colOff>0</xdr:colOff>
      <xdr:row>13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95250</xdr:colOff>
      <xdr:row>5</xdr:row>
      <xdr:rowOff>133350</xdr:rowOff>
    </xdr:to>
    <xdr:pic>
      <xdr:nvPicPr>
        <xdr:cNvPr id="4" name="Picture 3" descr="Up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0850" y="157480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</xdr:row>
      <xdr:rowOff>0</xdr:rowOff>
    </xdr:from>
    <xdr:to>
      <xdr:col>2</xdr:col>
      <xdr:colOff>304800</xdr:colOff>
      <xdr:row>73</xdr:row>
      <xdr:rowOff>133350</xdr:rowOff>
    </xdr:to>
    <xdr:pic>
      <xdr:nvPicPr>
        <xdr:cNvPr id="12" name="Picture 24" descr="Click here to find out more!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239250"/>
          <a:ext cx="1524000" cy="57150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22225</xdr:colOff>
      <xdr:row>1</xdr:row>
      <xdr:rowOff>63500</xdr:rowOff>
    </xdr:from>
    <xdr:to>
      <xdr:col>10</xdr:col>
      <xdr:colOff>615950</xdr:colOff>
      <xdr:row>18</xdr:row>
      <xdr:rowOff>136525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95250</xdr:colOff>
      <xdr:row>5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8900" y="132715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95250</xdr:colOff>
      <xdr:row>7</xdr:row>
      <xdr:rowOff>133350</xdr:rowOff>
    </xdr:to>
    <xdr:pic>
      <xdr:nvPicPr>
        <xdr:cNvPr id="11" name="Picture 10" descr="Up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8900" y="169545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15</xdr:col>
          <xdr:colOff>123825</xdr:colOff>
          <xdr:row>10</xdr:row>
          <xdr:rowOff>47625</xdr:rowOff>
        </xdr:to>
        <xdr:sp macro="" textlink="">
          <xdr:nvSpPr>
            <xdr:cNvPr id="4109" name="Control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0</xdr:rowOff>
        </xdr:from>
        <xdr:to>
          <xdr:col>14</xdr:col>
          <xdr:colOff>914400</xdr:colOff>
          <xdr:row>12</xdr:row>
          <xdr:rowOff>47625</xdr:rowOff>
        </xdr:to>
        <xdr:sp macro="" textlink="">
          <xdr:nvSpPr>
            <xdr:cNvPr id="4110" name="Control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0</xdr:rowOff>
        </xdr:from>
        <xdr:to>
          <xdr:col>14</xdr:col>
          <xdr:colOff>914400</xdr:colOff>
          <xdr:row>18</xdr:row>
          <xdr:rowOff>47625</xdr:rowOff>
        </xdr:to>
        <xdr:sp macro="" textlink="">
          <xdr:nvSpPr>
            <xdr:cNvPr id="4111" name="Control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0</xdr:rowOff>
        </xdr:from>
        <xdr:to>
          <xdr:col>14</xdr:col>
          <xdr:colOff>914400</xdr:colOff>
          <xdr:row>19</xdr:row>
          <xdr:rowOff>47625</xdr:rowOff>
        </xdr:to>
        <xdr:sp macro="" textlink="">
          <xdr:nvSpPr>
            <xdr:cNvPr id="4112" name="Control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7</xdr:col>
      <xdr:colOff>0</xdr:colOff>
      <xdr:row>5</xdr:row>
      <xdr:rowOff>0</xdr:rowOff>
    </xdr:to>
    <xdr:sp macro="" textlink="">
      <xdr:nvSpPr>
        <xdr:cNvPr id="18433" name="Line 1">
          <a:extLst>
            <a:ext uri="{FF2B5EF4-FFF2-40B4-BE49-F238E27FC236}">
              <a16:creationId xmlns:a16="http://schemas.microsoft.com/office/drawing/2014/main" xmlns="" id="{00000000-0008-0000-0800-000001480000}"/>
            </a:ext>
          </a:extLst>
        </xdr:cNvPr>
        <xdr:cNvSpPr>
          <a:spLocks noChangeShapeType="1"/>
        </xdr:cNvSpPr>
      </xdr:nvSpPr>
      <xdr:spPr bwMode="auto">
        <a:xfrm>
          <a:off x="609600" y="647700"/>
          <a:ext cx="528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285750</xdr:colOff>
      <xdr:row>4</xdr:row>
      <xdr:rowOff>95250</xdr:rowOff>
    </xdr:from>
    <xdr:to>
      <xdr:col>0</xdr:col>
      <xdr:colOff>285750</xdr:colOff>
      <xdr:row>5</xdr:row>
      <xdr:rowOff>47625</xdr:rowOff>
    </xdr:to>
    <xdr:sp macro="" textlink="">
      <xdr:nvSpPr>
        <xdr:cNvPr id="18434" name="Line 2">
          <a:extLst>
            <a:ext uri="{FF2B5EF4-FFF2-40B4-BE49-F238E27FC236}">
              <a16:creationId xmlns:a16="http://schemas.microsoft.com/office/drawing/2014/main" xmlns="" id="{00000000-0008-0000-0800-000002480000}"/>
            </a:ext>
          </a:extLst>
        </xdr:cNvPr>
        <xdr:cNvSpPr>
          <a:spLocks noChangeShapeType="1"/>
        </xdr:cNvSpPr>
      </xdr:nvSpPr>
      <xdr:spPr bwMode="auto">
        <a:xfrm>
          <a:off x="895350" y="5810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809625</xdr:colOff>
      <xdr:row>4</xdr:row>
      <xdr:rowOff>95250</xdr:rowOff>
    </xdr:from>
    <xdr:to>
      <xdr:col>6</xdr:col>
      <xdr:colOff>809625</xdr:colOff>
      <xdr:row>5</xdr:row>
      <xdr:rowOff>47625</xdr:rowOff>
    </xdr:to>
    <xdr:sp macro="" textlink="">
      <xdr:nvSpPr>
        <xdr:cNvPr id="18435" name="Line 3">
          <a:extLst>
            <a:ext uri="{FF2B5EF4-FFF2-40B4-BE49-F238E27FC236}">
              <a16:creationId xmlns:a16="http://schemas.microsoft.com/office/drawing/2014/main" xmlns="" id="{00000000-0008-0000-0800-000003480000}"/>
            </a:ext>
          </a:extLst>
        </xdr:cNvPr>
        <xdr:cNvSpPr>
          <a:spLocks noChangeShapeType="1"/>
        </xdr:cNvSpPr>
      </xdr:nvSpPr>
      <xdr:spPr bwMode="auto">
        <a:xfrm>
          <a:off x="5076825" y="5810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600075</xdr:colOff>
      <xdr:row>5</xdr:row>
      <xdr:rowOff>66675</xdr:rowOff>
    </xdr:from>
    <xdr:to>
      <xdr:col>3</xdr:col>
      <xdr:colOff>419100</xdr:colOff>
      <xdr:row>11</xdr:row>
      <xdr:rowOff>114300</xdr:rowOff>
    </xdr:to>
    <xdr:sp macro="" textlink="">
      <xdr:nvSpPr>
        <xdr:cNvPr id="18436" name="Line 4">
          <a:extLst>
            <a:ext uri="{FF2B5EF4-FFF2-40B4-BE49-F238E27FC236}">
              <a16:creationId xmlns:a16="http://schemas.microsoft.com/office/drawing/2014/main" xmlns="" id="{00000000-0008-0000-0800-000004480000}"/>
            </a:ext>
          </a:extLst>
        </xdr:cNvPr>
        <xdr:cNvSpPr>
          <a:spLocks noChangeShapeType="1"/>
        </xdr:cNvSpPr>
      </xdr:nvSpPr>
      <xdr:spPr bwMode="auto">
        <a:xfrm flipV="1">
          <a:off x="2428875" y="714375"/>
          <a:ext cx="428625" cy="1057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428624</xdr:colOff>
      <xdr:row>11</xdr:row>
      <xdr:rowOff>133350</xdr:rowOff>
    </xdr:from>
    <xdr:to>
      <xdr:col>4</xdr:col>
      <xdr:colOff>495299</xdr:colOff>
      <xdr:row>16</xdr:row>
      <xdr:rowOff>114300</xdr:rowOff>
    </xdr:to>
    <xdr:sp macro="" textlink="">
      <xdr:nvSpPr>
        <xdr:cNvPr id="18437" name="Text Box 5">
          <a:extLst>
            <a:ext uri="{FF2B5EF4-FFF2-40B4-BE49-F238E27FC236}">
              <a16:creationId xmlns:a16="http://schemas.microsoft.com/office/drawing/2014/main" xmlns="" id="{00000000-0008-0000-0800-000005480000}"/>
            </a:ext>
          </a:extLst>
        </xdr:cNvPr>
        <xdr:cNvSpPr txBox="1">
          <a:spLocks noChangeArrowheads="1"/>
        </xdr:cNvSpPr>
      </xdr:nvSpPr>
      <xdr:spPr bwMode="auto">
        <a:xfrm>
          <a:off x="1038224" y="1790700"/>
          <a:ext cx="2505075" cy="828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 principle, the call buyer has the right to buy IBM stock for $165 on any date before 17 April</a:t>
          </a:r>
          <a:r>
            <a:rPr lang="en-US" sz="1000" b="0" i="0" strike="noStrike" baseline="0">
              <a:solidFill>
                <a:srgbClr val="000000"/>
              </a:solidFill>
              <a:latin typeface="Arial"/>
              <a:cs typeface="Arial"/>
            </a:rPr>
            <a:t> 2015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.  In actual fact, the call buyer will only want to exercise the call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option at its terminal date (see Chapter </a:t>
          </a:r>
          <a:r>
            <a:rPr lang="en-US" sz="1000" b="0" i="0" strike="noStrike">
              <a:solidFill>
                <a:sysClr val="windowText" lastClr="000000"/>
              </a:solidFill>
              <a:latin typeface="Arial"/>
              <a:cs typeface="Arial"/>
            </a:rPr>
            <a:t>18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).</a:t>
          </a:r>
        </a:p>
      </xdr:txBody>
    </xdr:sp>
    <xdr:clientData/>
  </xdr:twoCellAnchor>
  <xdr:twoCellAnchor>
    <xdr:from>
      <xdr:col>0</xdr:col>
      <xdr:colOff>0</xdr:colOff>
      <xdr:row>24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18438" name="Line 6">
          <a:extLst>
            <a:ext uri="{FF2B5EF4-FFF2-40B4-BE49-F238E27FC236}">
              <a16:creationId xmlns:a16="http://schemas.microsoft.com/office/drawing/2014/main" xmlns="" id="{00000000-0008-0000-0800-000006480000}"/>
            </a:ext>
          </a:extLst>
        </xdr:cNvPr>
        <xdr:cNvSpPr>
          <a:spLocks noChangeShapeType="1"/>
        </xdr:cNvSpPr>
      </xdr:nvSpPr>
      <xdr:spPr bwMode="auto">
        <a:xfrm>
          <a:off x="609600" y="4648200"/>
          <a:ext cx="528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285750</xdr:colOff>
      <xdr:row>23</xdr:row>
      <xdr:rowOff>95250</xdr:rowOff>
    </xdr:from>
    <xdr:to>
      <xdr:col>0</xdr:col>
      <xdr:colOff>285750</xdr:colOff>
      <xdr:row>24</xdr:row>
      <xdr:rowOff>47625</xdr:rowOff>
    </xdr:to>
    <xdr:sp macro="" textlink="">
      <xdr:nvSpPr>
        <xdr:cNvPr id="18439" name="Line 7">
          <a:extLst>
            <a:ext uri="{FF2B5EF4-FFF2-40B4-BE49-F238E27FC236}">
              <a16:creationId xmlns:a16="http://schemas.microsoft.com/office/drawing/2014/main" xmlns="" id="{00000000-0008-0000-0800-000007480000}"/>
            </a:ext>
          </a:extLst>
        </xdr:cNvPr>
        <xdr:cNvSpPr>
          <a:spLocks noChangeShapeType="1"/>
        </xdr:cNvSpPr>
      </xdr:nvSpPr>
      <xdr:spPr bwMode="auto">
        <a:xfrm>
          <a:off x="895350" y="45815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809625</xdr:colOff>
      <xdr:row>23</xdr:row>
      <xdr:rowOff>95250</xdr:rowOff>
    </xdr:from>
    <xdr:to>
      <xdr:col>6</xdr:col>
      <xdr:colOff>809625</xdr:colOff>
      <xdr:row>24</xdr:row>
      <xdr:rowOff>47625</xdr:rowOff>
    </xdr:to>
    <xdr:sp macro="" textlink="">
      <xdr:nvSpPr>
        <xdr:cNvPr id="18440" name="Line 8">
          <a:extLst>
            <a:ext uri="{FF2B5EF4-FFF2-40B4-BE49-F238E27FC236}">
              <a16:creationId xmlns:a16="http://schemas.microsoft.com/office/drawing/2014/main" xmlns="" id="{00000000-0008-0000-0800-000008480000}"/>
            </a:ext>
          </a:extLst>
        </xdr:cNvPr>
        <xdr:cNvSpPr>
          <a:spLocks noChangeShapeType="1"/>
        </xdr:cNvSpPr>
      </xdr:nvSpPr>
      <xdr:spPr bwMode="auto">
        <a:xfrm>
          <a:off x="5076825" y="45815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600075</xdr:colOff>
      <xdr:row>24</xdr:row>
      <xdr:rowOff>66675</xdr:rowOff>
    </xdr:from>
    <xdr:to>
      <xdr:col>3</xdr:col>
      <xdr:colOff>419100</xdr:colOff>
      <xdr:row>30</xdr:row>
      <xdr:rowOff>114300</xdr:rowOff>
    </xdr:to>
    <xdr:sp macro="" textlink="">
      <xdr:nvSpPr>
        <xdr:cNvPr id="18441" name="Line 9">
          <a:extLst>
            <a:ext uri="{FF2B5EF4-FFF2-40B4-BE49-F238E27FC236}">
              <a16:creationId xmlns:a16="http://schemas.microsoft.com/office/drawing/2014/main" xmlns="" id="{00000000-0008-0000-0800-000009480000}"/>
            </a:ext>
          </a:extLst>
        </xdr:cNvPr>
        <xdr:cNvSpPr>
          <a:spLocks noChangeShapeType="1"/>
        </xdr:cNvSpPr>
      </xdr:nvSpPr>
      <xdr:spPr bwMode="auto">
        <a:xfrm flipV="1">
          <a:off x="2428875" y="4714875"/>
          <a:ext cx="428625" cy="1057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352425</xdr:colOff>
      <xdr:row>30</xdr:row>
      <xdr:rowOff>133350</xdr:rowOff>
    </xdr:from>
    <xdr:to>
      <xdr:col>4</xdr:col>
      <xdr:colOff>438150</xdr:colOff>
      <xdr:row>35</xdr:row>
      <xdr:rowOff>180975</xdr:rowOff>
    </xdr:to>
    <xdr:sp macro="" textlink="">
      <xdr:nvSpPr>
        <xdr:cNvPr id="18442" name="Text Box 10">
          <a:extLst>
            <a:ext uri="{FF2B5EF4-FFF2-40B4-BE49-F238E27FC236}">
              <a16:creationId xmlns:a16="http://schemas.microsoft.com/office/drawing/2014/main" xmlns="" id="{00000000-0008-0000-0800-00000A480000}"/>
            </a:ext>
          </a:extLst>
        </xdr:cNvPr>
        <xdr:cNvSpPr txBox="1">
          <a:spLocks noChangeArrowheads="1"/>
        </xdr:cNvSpPr>
      </xdr:nvSpPr>
      <xdr:spPr bwMode="auto">
        <a:xfrm>
          <a:off x="962025" y="5791200"/>
          <a:ext cx="2524125" cy="89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 principle, the put buyer has the right to sell IBM stock for $160 on any date before 17 April 2015.  In actual fact, the put writer will rarely want to exercise the put option before its terminal date (see Chapter </a:t>
          </a:r>
          <a:r>
            <a:rPr lang="en-US" sz="1000" b="0" i="0" strike="noStrike">
              <a:solidFill>
                <a:sysClr val="windowText" lastClr="000000"/>
              </a:solidFill>
              <a:latin typeface="Arial"/>
              <a:cs typeface="Arial"/>
            </a:rPr>
            <a:t>18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).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2</xdr:row>
      <xdr:rowOff>44450</xdr:rowOff>
    </xdr:from>
    <xdr:to>
      <xdr:col>7</xdr:col>
      <xdr:colOff>577850</xdr:colOff>
      <xdr:row>18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2</xdr:row>
      <xdr:rowOff>25400</xdr:rowOff>
    </xdr:from>
    <xdr:to>
      <xdr:col>7</xdr:col>
      <xdr:colOff>590550</xdr:colOff>
      <xdr:row>18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25401</xdr:rowOff>
    </xdr:from>
    <xdr:to>
      <xdr:col>8</xdr:col>
      <xdr:colOff>577850</xdr:colOff>
      <xdr:row>16</xdr:row>
      <xdr:rowOff>139701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1285875</xdr:colOff>
      <xdr:row>6</xdr:row>
      <xdr:rowOff>76201</xdr:rowOff>
    </xdr:from>
    <xdr:to>
      <xdr:col>2</xdr:col>
      <xdr:colOff>409575</xdr:colOff>
      <xdr:row>19</xdr:row>
      <xdr:rowOff>152401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CxnSpPr/>
      </xdr:nvCxnSpPr>
      <xdr:spPr bwMode="auto">
        <a:xfrm rot="5400000" flipH="1" flipV="1">
          <a:off x="847725" y="1781176"/>
          <a:ext cx="2181225" cy="1304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4</xdr:col>
      <xdr:colOff>9526</xdr:colOff>
      <xdr:row>6</xdr:row>
      <xdr:rowOff>104775</xdr:rowOff>
    </xdr:from>
    <xdr:to>
      <xdr:col>4</xdr:col>
      <xdr:colOff>447676</xdr:colOff>
      <xdr:row>19</xdr:row>
      <xdr:rowOff>142875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CxnSpPr/>
      </xdr:nvCxnSpPr>
      <xdr:spPr bwMode="auto">
        <a:xfrm rot="16200000" flipV="1">
          <a:off x="3243263" y="2224088"/>
          <a:ext cx="2143125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50800</xdr:colOff>
      <xdr:row>22</xdr:row>
      <xdr:rowOff>57150</xdr:rowOff>
    </xdr:from>
    <xdr:to>
      <xdr:col>5</xdr:col>
      <xdr:colOff>676275</xdr:colOff>
      <xdr:row>40</xdr:row>
      <xdr:rowOff>120650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1285875</xdr:colOff>
      <xdr:row>6</xdr:row>
      <xdr:rowOff>76201</xdr:rowOff>
    </xdr:from>
    <xdr:to>
      <xdr:col>2</xdr:col>
      <xdr:colOff>409575</xdr:colOff>
      <xdr:row>19</xdr:row>
      <xdr:rowOff>152401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CxnSpPr/>
      </xdr:nvCxnSpPr>
      <xdr:spPr bwMode="auto">
        <a:xfrm rot="5400000" flipH="1" flipV="1">
          <a:off x="847725" y="1781176"/>
          <a:ext cx="2181225" cy="1304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4</xdr:col>
      <xdr:colOff>9526</xdr:colOff>
      <xdr:row>6</xdr:row>
      <xdr:rowOff>104775</xdr:rowOff>
    </xdr:from>
    <xdr:to>
      <xdr:col>4</xdr:col>
      <xdr:colOff>447676</xdr:colOff>
      <xdr:row>19</xdr:row>
      <xdr:rowOff>142875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CxnSpPr/>
      </xdr:nvCxnSpPr>
      <xdr:spPr bwMode="auto">
        <a:xfrm rot="16200000" flipV="1">
          <a:off x="3243263" y="2224088"/>
          <a:ext cx="2143125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15874</xdr:colOff>
      <xdr:row>22</xdr:row>
      <xdr:rowOff>31750</xdr:rowOff>
    </xdr:from>
    <xdr:to>
      <xdr:col>5</xdr:col>
      <xdr:colOff>692150</xdr:colOff>
      <xdr:row>38</xdr:row>
      <xdr:rowOff>133350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50801</xdr:colOff>
      <xdr:row>0</xdr:row>
      <xdr:rowOff>339724</xdr:rowOff>
    </xdr:from>
    <xdr:to>
      <xdr:col>9</xdr:col>
      <xdr:colOff>603251</xdr:colOff>
      <xdr:row>18</xdr:row>
      <xdr:rowOff>139699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831850</xdr:colOff>
      <xdr:row>6</xdr:row>
      <xdr:rowOff>95250</xdr:rowOff>
    </xdr:from>
    <xdr:to>
      <xdr:col>3</xdr:col>
      <xdr:colOff>603251</xdr:colOff>
      <xdr:row>20</xdr:row>
      <xdr:rowOff>152401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CxnSpPr/>
      </xdr:nvCxnSpPr>
      <xdr:spPr bwMode="auto">
        <a:xfrm flipH="1" flipV="1">
          <a:off x="3816350" y="1593850"/>
          <a:ext cx="946151" cy="227965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1133475</xdr:colOff>
      <xdr:row>6</xdr:row>
      <xdr:rowOff>114301</xdr:rowOff>
    </xdr:from>
    <xdr:to>
      <xdr:col>1</xdr:col>
      <xdr:colOff>333375</xdr:colOff>
      <xdr:row>20</xdr:row>
      <xdr:rowOff>9526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CxnSpPr/>
      </xdr:nvCxnSpPr>
      <xdr:spPr bwMode="auto">
        <a:xfrm rot="5400000" flipH="1" flipV="1">
          <a:off x="542925" y="2209801"/>
          <a:ext cx="2162175" cy="9810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32</xdr:row>
      <xdr:rowOff>0</xdr:rowOff>
    </xdr:from>
    <xdr:to>
      <xdr:col>4</xdr:col>
      <xdr:colOff>419100</xdr:colOff>
      <xdr:row>35</xdr:row>
      <xdr:rowOff>66675</xdr:rowOff>
    </xdr:to>
    <xdr:sp macro="" textlink="">
      <xdr:nvSpPr>
        <xdr:cNvPr id="5128" name="Line 8">
          <a:extLst>
            <a:ext uri="{FF2B5EF4-FFF2-40B4-BE49-F238E27FC236}">
              <a16:creationId xmlns:a16="http://schemas.microsoft.com/office/drawing/2014/main" xmlns="" id="{00000000-0008-0000-0F00-000008140000}"/>
            </a:ext>
          </a:extLst>
        </xdr:cNvPr>
        <xdr:cNvSpPr>
          <a:spLocks noChangeShapeType="1"/>
        </xdr:cNvSpPr>
      </xdr:nvSpPr>
      <xdr:spPr bwMode="auto">
        <a:xfrm flipH="1">
          <a:off x="4200525" y="5629275"/>
          <a:ext cx="51435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28574</xdr:colOff>
      <xdr:row>19</xdr:row>
      <xdr:rowOff>34924</xdr:rowOff>
    </xdr:from>
    <xdr:to>
      <xdr:col>6</xdr:col>
      <xdr:colOff>768350</xdr:colOff>
      <xdr:row>36</xdr:row>
      <xdr:rowOff>92074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581660</xdr:colOff>
      <xdr:row>21</xdr:row>
      <xdr:rowOff>31750</xdr:rowOff>
    </xdr:from>
    <xdr:to>
      <xdr:col>5</xdr:col>
      <xdr:colOff>64770</xdr:colOff>
      <xdr:row>35</xdr:row>
      <xdr:rowOff>118110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120650</xdr:colOff>
      <xdr:row>21</xdr:row>
      <xdr:rowOff>50800</xdr:rowOff>
    </xdr:from>
    <xdr:to>
      <xdr:col>4</xdr:col>
      <xdr:colOff>708660</xdr:colOff>
      <xdr:row>34</xdr:row>
      <xdr:rowOff>129540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34924</xdr:rowOff>
    </xdr:from>
    <xdr:to>
      <xdr:col>11</xdr:col>
      <xdr:colOff>565150</xdr:colOff>
      <xdr:row>25</xdr:row>
      <xdr:rowOff>139700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</xdr:colOff>
      <xdr:row>7</xdr:row>
      <xdr:rowOff>34924</xdr:rowOff>
    </xdr:from>
    <xdr:to>
      <xdr:col>11</xdr:col>
      <xdr:colOff>561340</xdr:colOff>
      <xdr:row>25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95250</xdr:colOff>
      <xdr:row>9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9" name="Picture 8" descr="Up">
          <a:extLst>
            <a:ext uri="{FF2B5EF4-FFF2-40B4-BE49-F238E27FC236}">
              <a16:creationId xmlns:a16="http://schemas.microsoft.com/office/drawing/2014/main" xmlns="" id="{00000000-0008-0000-1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95250</xdr:colOff>
      <xdr:row>28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95250</xdr:colOff>
      <xdr:row>30</xdr:row>
      <xdr:rowOff>133350</xdr:rowOff>
    </xdr:to>
    <xdr:pic>
      <xdr:nvPicPr>
        <xdr:cNvPr id="11" name="Picture 10" descr="Up">
          <a:extLst>
            <a:ext uri="{FF2B5EF4-FFF2-40B4-BE49-F238E27FC236}">
              <a16:creationId xmlns:a16="http://schemas.microsoft.com/office/drawing/2014/main" xmlns="" id="{00000000-0008-0000-1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04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95250</xdr:colOff>
      <xdr:row>31</xdr:row>
      <xdr:rowOff>133350</xdr:rowOff>
    </xdr:to>
    <xdr:pic>
      <xdr:nvPicPr>
        <xdr:cNvPr id="12" name="Picture 11" descr="Up">
          <a:extLst>
            <a:ext uri="{FF2B5EF4-FFF2-40B4-BE49-F238E27FC236}">
              <a16:creationId xmlns:a16="http://schemas.microsoft.com/office/drawing/2014/main" xmlns="" id="{00000000-0008-0000-1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23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95250</xdr:colOff>
      <xdr:row>32</xdr:row>
      <xdr:rowOff>133350</xdr:rowOff>
    </xdr:to>
    <xdr:pic>
      <xdr:nvPicPr>
        <xdr:cNvPr id="13" name="Picture 12" descr="Up">
          <a:extLst>
            <a:ext uri="{FF2B5EF4-FFF2-40B4-BE49-F238E27FC236}">
              <a16:creationId xmlns:a16="http://schemas.microsoft.com/office/drawing/2014/main" xmlns="" id="{00000000-0008-0000-1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42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4" name="Picture 13" descr="Up">
          <a:extLst>
            <a:ext uri="{FF2B5EF4-FFF2-40B4-BE49-F238E27FC236}">
              <a16:creationId xmlns:a16="http://schemas.microsoft.com/office/drawing/2014/main" xmlns="" id="{00000000-0008-0000-1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62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5" name="Picture 14" descr="Up">
          <a:extLst>
            <a:ext uri="{FF2B5EF4-FFF2-40B4-BE49-F238E27FC236}">
              <a16:creationId xmlns:a16="http://schemas.microsoft.com/office/drawing/2014/main" xmlns="" id="{00000000-0008-0000-1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95250</xdr:colOff>
      <xdr:row>4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333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95250</xdr:colOff>
      <xdr:row>5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95250</xdr:colOff>
      <xdr:row>9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9" name="Picture 8" descr="Down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133350</xdr:rowOff>
    </xdr:to>
    <xdr:pic>
      <xdr:nvPicPr>
        <xdr:cNvPr id="11" name="Picture 10" descr="Up">
          <a:extLst>
            <a:ext uri="{FF2B5EF4-FFF2-40B4-BE49-F238E27FC236}">
              <a16:creationId xmlns:a16="http://schemas.microsoft.com/office/drawing/2014/main" xmlns="" id="{00000000-0008-0000-1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33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95250</xdr:colOff>
      <xdr:row>23</xdr:row>
      <xdr:rowOff>133350</xdr:rowOff>
    </xdr:to>
    <xdr:pic>
      <xdr:nvPicPr>
        <xdr:cNvPr id="12" name="Picture 11" descr="Up">
          <a:extLst>
            <a:ext uri="{FF2B5EF4-FFF2-40B4-BE49-F238E27FC236}">
              <a16:creationId xmlns:a16="http://schemas.microsoft.com/office/drawing/2014/main" xmlns="" id="{00000000-0008-0000-1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52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95250</xdr:colOff>
      <xdr:row>25</xdr:row>
      <xdr:rowOff>133350</xdr:rowOff>
    </xdr:to>
    <xdr:pic>
      <xdr:nvPicPr>
        <xdr:cNvPr id="13" name="Picture 12" descr="Up">
          <a:extLst>
            <a:ext uri="{FF2B5EF4-FFF2-40B4-BE49-F238E27FC236}">
              <a16:creationId xmlns:a16="http://schemas.microsoft.com/office/drawing/2014/main" xmlns="" id="{00000000-0008-0000-1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90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95250</xdr:colOff>
      <xdr:row>26</xdr:row>
      <xdr:rowOff>133350</xdr:rowOff>
    </xdr:to>
    <xdr:pic>
      <xdr:nvPicPr>
        <xdr:cNvPr id="14" name="Picture 13" descr="Up">
          <a:extLst>
            <a:ext uri="{FF2B5EF4-FFF2-40B4-BE49-F238E27FC236}">
              <a16:creationId xmlns:a16="http://schemas.microsoft.com/office/drawing/2014/main" xmlns="" id="{00000000-0008-0000-1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15" name="Picture 14" descr="Up">
          <a:extLst>
            <a:ext uri="{FF2B5EF4-FFF2-40B4-BE49-F238E27FC236}">
              <a16:creationId xmlns:a16="http://schemas.microsoft.com/office/drawing/2014/main" xmlns="" id="{00000000-0008-0000-1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28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95250</xdr:colOff>
      <xdr:row>28</xdr:row>
      <xdr:rowOff>133350</xdr:rowOff>
    </xdr:to>
    <xdr:pic>
      <xdr:nvPicPr>
        <xdr:cNvPr id="16" name="Picture 15" descr="Up">
          <a:extLst>
            <a:ext uri="{FF2B5EF4-FFF2-40B4-BE49-F238E27FC236}">
              <a16:creationId xmlns:a16="http://schemas.microsoft.com/office/drawing/2014/main" xmlns="" id="{00000000-0008-0000-1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95250</xdr:colOff>
      <xdr:row>29</xdr:row>
      <xdr:rowOff>133350</xdr:rowOff>
    </xdr:to>
    <xdr:pic>
      <xdr:nvPicPr>
        <xdr:cNvPr id="17" name="Picture 16" descr="Up">
          <a:extLst>
            <a:ext uri="{FF2B5EF4-FFF2-40B4-BE49-F238E27FC236}">
              <a16:creationId xmlns:a16="http://schemas.microsoft.com/office/drawing/2014/main" xmlns="" id="{00000000-0008-0000-1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95250</xdr:colOff>
      <xdr:row>30</xdr:row>
      <xdr:rowOff>133350</xdr:rowOff>
    </xdr:to>
    <xdr:pic>
      <xdr:nvPicPr>
        <xdr:cNvPr id="18" name="Picture 17" descr="Up">
          <a:extLst>
            <a:ext uri="{FF2B5EF4-FFF2-40B4-BE49-F238E27FC236}">
              <a16:creationId xmlns:a16="http://schemas.microsoft.com/office/drawing/2014/main" xmlns="" id="{00000000-0008-0000-1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85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9" name="Picture 18" descr="Up">
          <a:extLst>
            <a:ext uri="{FF2B5EF4-FFF2-40B4-BE49-F238E27FC236}">
              <a16:creationId xmlns:a16="http://schemas.microsoft.com/office/drawing/2014/main" xmlns="" id="{00000000-0008-0000-15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429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2</xdr:col>
      <xdr:colOff>95250</xdr:colOff>
      <xdr:row>10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95250</xdr:colOff>
      <xdr:row>11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95250</xdr:colOff>
      <xdr:row>13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95250</xdr:colOff>
      <xdr:row>14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95250</xdr:colOff>
      <xdr:row>15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95250</xdr:colOff>
      <xdr:row>16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95250</xdr:colOff>
      <xdr:row>17</xdr:row>
      <xdr:rowOff>133350</xdr:rowOff>
    </xdr:to>
    <xdr:pic>
      <xdr:nvPicPr>
        <xdr:cNvPr id="9" name="Picture 8" descr="Down">
          <a:extLst>
            <a:ext uri="{FF2B5EF4-FFF2-40B4-BE49-F238E27FC236}">
              <a16:creationId xmlns:a16="http://schemas.microsoft.com/office/drawing/2014/main" xmlns="" id="{00000000-0008-0000-1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95250</xdr:colOff>
      <xdr:row>18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6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95250</xdr:colOff>
      <xdr:row>19</xdr:row>
      <xdr:rowOff>133350</xdr:rowOff>
    </xdr:to>
    <xdr:pic>
      <xdr:nvPicPr>
        <xdr:cNvPr id="11" name="Picture 10" descr="Down">
          <a:extLst>
            <a:ext uri="{FF2B5EF4-FFF2-40B4-BE49-F238E27FC236}">
              <a16:creationId xmlns:a16="http://schemas.microsoft.com/office/drawing/2014/main" xmlns="" id="{00000000-0008-0000-16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95250</xdr:colOff>
      <xdr:row>20</xdr:row>
      <xdr:rowOff>133350</xdr:rowOff>
    </xdr:to>
    <xdr:pic>
      <xdr:nvPicPr>
        <xdr:cNvPr id="12" name="Picture 11" descr="Down">
          <a:extLst>
            <a:ext uri="{FF2B5EF4-FFF2-40B4-BE49-F238E27FC236}">
              <a16:creationId xmlns:a16="http://schemas.microsoft.com/office/drawing/2014/main" xmlns="" id="{00000000-0008-0000-1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95250</xdr:colOff>
      <xdr:row>30</xdr:row>
      <xdr:rowOff>133350</xdr:rowOff>
    </xdr:to>
    <xdr:pic>
      <xdr:nvPicPr>
        <xdr:cNvPr id="13" name="Picture 12" descr="Up">
          <a:extLst>
            <a:ext uri="{FF2B5EF4-FFF2-40B4-BE49-F238E27FC236}">
              <a16:creationId xmlns:a16="http://schemas.microsoft.com/office/drawing/2014/main" xmlns="" id="{00000000-0008-0000-16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571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95250</xdr:colOff>
      <xdr:row>31</xdr:row>
      <xdr:rowOff>133350</xdr:rowOff>
    </xdr:to>
    <xdr:pic>
      <xdr:nvPicPr>
        <xdr:cNvPr id="14" name="Picture 13" descr="Up">
          <a:extLst>
            <a:ext uri="{FF2B5EF4-FFF2-40B4-BE49-F238E27FC236}">
              <a16:creationId xmlns:a16="http://schemas.microsoft.com/office/drawing/2014/main" xmlns="" id="{00000000-0008-0000-1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590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95250</xdr:colOff>
      <xdr:row>32</xdr:row>
      <xdr:rowOff>133350</xdr:rowOff>
    </xdr:to>
    <xdr:pic>
      <xdr:nvPicPr>
        <xdr:cNvPr id="15" name="Picture 14" descr="Up">
          <a:extLst>
            <a:ext uri="{FF2B5EF4-FFF2-40B4-BE49-F238E27FC236}">
              <a16:creationId xmlns:a16="http://schemas.microsoft.com/office/drawing/2014/main" xmlns="" id="{00000000-0008-0000-16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95250</xdr:colOff>
      <xdr:row>33</xdr:row>
      <xdr:rowOff>133350</xdr:rowOff>
    </xdr:to>
    <xdr:pic>
      <xdr:nvPicPr>
        <xdr:cNvPr id="16" name="Picture 15" descr="Up">
          <a:extLst>
            <a:ext uri="{FF2B5EF4-FFF2-40B4-BE49-F238E27FC236}">
              <a16:creationId xmlns:a16="http://schemas.microsoft.com/office/drawing/2014/main" xmlns="" id="{00000000-0008-0000-16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28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:a16="http://schemas.microsoft.com/office/drawing/2014/main" xmlns="" id="{00000000-0008-0000-16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95250</xdr:colOff>
      <xdr:row>35</xdr:row>
      <xdr:rowOff>133350</xdr:rowOff>
    </xdr:to>
    <xdr:pic>
      <xdr:nvPicPr>
        <xdr:cNvPr id="18" name="Picture 17" descr="Up">
          <a:extLst>
            <a:ext uri="{FF2B5EF4-FFF2-40B4-BE49-F238E27FC236}">
              <a16:creationId xmlns:a16="http://schemas.microsoft.com/office/drawing/2014/main" xmlns="" id="{00000000-0008-0000-16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95250</xdr:colOff>
      <xdr:row>36</xdr:row>
      <xdr:rowOff>133350</xdr:rowOff>
    </xdr:to>
    <xdr:pic>
      <xdr:nvPicPr>
        <xdr:cNvPr id="19" name="Picture 18" descr="Up">
          <a:extLst>
            <a:ext uri="{FF2B5EF4-FFF2-40B4-BE49-F238E27FC236}">
              <a16:creationId xmlns:a16="http://schemas.microsoft.com/office/drawing/2014/main" xmlns="" id="{00000000-0008-0000-1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85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95250</xdr:colOff>
      <xdr:row>37</xdr:row>
      <xdr:rowOff>133350</xdr:rowOff>
    </xdr:to>
    <xdr:pic>
      <xdr:nvPicPr>
        <xdr:cNvPr id="20" name="Picture 19" descr="Up">
          <a:extLst>
            <a:ext uri="{FF2B5EF4-FFF2-40B4-BE49-F238E27FC236}">
              <a16:creationId xmlns:a16="http://schemas.microsoft.com/office/drawing/2014/main" xmlns="" id="{00000000-0008-0000-16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04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95250</xdr:colOff>
      <xdr:row>38</xdr:row>
      <xdr:rowOff>133350</xdr:rowOff>
    </xdr:to>
    <xdr:pic>
      <xdr:nvPicPr>
        <xdr:cNvPr id="21" name="Picture 20" descr="Up">
          <a:extLst>
            <a:ext uri="{FF2B5EF4-FFF2-40B4-BE49-F238E27FC236}">
              <a16:creationId xmlns:a16="http://schemas.microsoft.com/office/drawing/2014/main" xmlns="" id="{00000000-0008-0000-16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23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95250</xdr:colOff>
      <xdr:row>39</xdr:row>
      <xdr:rowOff>133350</xdr:rowOff>
    </xdr:to>
    <xdr:pic>
      <xdr:nvPicPr>
        <xdr:cNvPr id="22" name="Picture 21" descr="Up">
          <a:extLst>
            <a:ext uri="{FF2B5EF4-FFF2-40B4-BE49-F238E27FC236}">
              <a16:creationId xmlns:a16="http://schemas.microsoft.com/office/drawing/2014/main" xmlns="" id="{00000000-0008-0000-16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42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2</xdr:col>
      <xdr:colOff>304800</xdr:colOff>
      <xdr:row>77</xdr:row>
      <xdr:rowOff>0</xdr:rowOff>
    </xdr:to>
    <xdr:pic>
      <xdr:nvPicPr>
        <xdr:cNvPr id="23" name="Picture 24" descr="Click here to find out more!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xmlns="" id="{00000000-0008-0000-1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8953500"/>
          <a:ext cx="1524000" cy="57150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95250</xdr:colOff>
      <xdr:row>9</xdr:row>
      <xdr:rowOff>133350</xdr:rowOff>
    </xdr:to>
    <xdr:pic>
      <xdr:nvPicPr>
        <xdr:cNvPr id="24" name="Picture 12" descr="Up">
          <a:extLst>
            <a:ext uri="{FF2B5EF4-FFF2-40B4-BE49-F238E27FC236}">
              <a16:creationId xmlns:a16="http://schemas.microsoft.com/office/drawing/2014/main" xmlns="" id="{00000000-0008-0000-1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95250</xdr:colOff>
      <xdr:row>10</xdr:row>
      <xdr:rowOff>133350</xdr:rowOff>
    </xdr:to>
    <xdr:pic>
      <xdr:nvPicPr>
        <xdr:cNvPr id="25" name="Picture 13" descr="Up">
          <a:extLst>
            <a:ext uri="{FF2B5EF4-FFF2-40B4-BE49-F238E27FC236}">
              <a16:creationId xmlns:a16="http://schemas.microsoft.com/office/drawing/2014/main" xmlns="" id="{00000000-0008-0000-1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95250</xdr:colOff>
      <xdr:row>11</xdr:row>
      <xdr:rowOff>133350</xdr:rowOff>
    </xdr:to>
    <xdr:pic>
      <xdr:nvPicPr>
        <xdr:cNvPr id="26" name="Picture 14" descr="Up">
          <a:extLst>
            <a:ext uri="{FF2B5EF4-FFF2-40B4-BE49-F238E27FC236}">
              <a16:creationId xmlns:a16="http://schemas.microsoft.com/office/drawing/2014/main" xmlns="" id="{00000000-0008-0000-16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95250</xdr:colOff>
      <xdr:row>12</xdr:row>
      <xdr:rowOff>133350</xdr:rowOff>
    </xdr:to>
    <xdr:pic>
      <xdr:nvPicPr>
        <xdr:cNvPr id="27" name="Picture 15" descr="Up">
          <a:extLst>
            <a:ext uri="{FF2B5EF4-FFF2-40B4-BE49-F238E27FC236}">
              <a16:creationId xmlns:a16="http://schemas.microsoft.com/office/drawing/2014/main" xmlns="" id="{00000000-0008-0000-1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95250</xdr:colOff>
      <xdr:row>13</xdr:row>
      <xdr:rowOff>133350</xdr:rowOff>
    </xdr:to>
    <xdr:pic>
      <xdr:nvPicPr>
        <xdr:cNvPr id="28" name="Picture 16" descr="Up">
          <a:extLst>
            <a:ext uri="{FF2B5EF4-FFF2-40B4-BE49-F238E27FC236}">
              <a16:creationId xmlns:a16="http://schemas.microsoft.com/office/drawing/2014/main" xmlns="" id="{00000000-0008-0000-1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95250</xdr:colOff>
      <xdr:row>14</xdr:row>
      <xdr:rowOff>133350</xdr:rowOff>
    </xdr:to>
    <xdr:pic>
      <xdr:nvPicPr>
        <xdr:cNvPr id="29" name="Picture 17" descr="Up">
          <a:extLst>
            <a:ext uri="{FF2B5EF4-FFF2-40B4-BE49-F238E27FC236}">
              <a16:creationId xmlns:a16="http://schemas.microsoft.com/office/drawing/2014/main" xmlns="" id="{00000000-0008-0000-16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95250</xdr:colOff>
      <xdr:row>15</xdr:row>
      <xdr:rowOff>133350</xdr:rowOff>
    </xdr:to>
    <xdr:pic>
      <xdr:nvPicPr>
        <xdr:cNvPr id="30" name="Picture 18" descr="Up">
          <a:extLst>
            <a:ext uri="{FF2B5EF4-FFF2-40B4-BE49-F238E27FC236}">
              <a16:creationId xmlns:a16="http://schemas.microsoft.com/office/drawing/2014/main" xmlns="" id="{00000000-0008-0000-16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95250</xdr:colOff>
      <xdr:row>16</xdr:row>
      <xdr:rowOff>133350</xdr:rowOff>
    </xdr:to>
    <xdr:pic>
      <xdr:nvPicPr>
        <xdr:cNvPr id="31" name="Picture 19" descr="Up">
          <a:extLst>
            <a:ext uri="{FF2B5EF4-FFF2-40B4-BE49-F238E27FC236}">
              <a16:creationId xmlns:a16="http://schemas.microsoft.com/office/drawing/2014/main" xmlns="" id="{00000000-0008-0000-16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95250</xdr:colOff>
      <xdr:row>17</xdr:row>
      <xdr:rowOff>133350</xdr:rowOff>
    </xdr:to>
    <xdr:pic>
      <xdr:nvPicPr>
        <xdr:cNvPr id="32" name="Picture 20" descr="Up">
          <a:extLst>
            <a:ext uri="{FF2B5EF4-FFF2-40B4-BE49-F238E27FC236}">
              <a16:creationId xmlns:a16="http://schemas.microsoft.com/office/drawing/2014/main" xmlns="" id="{00000000-0008-0000-16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95250</xdr:colOff>
      <xdr:row>18</xdr:row>
      <xdr:rowOff>133350</xdr:rowOff>
    </xdr:to>
    <xdr:pic>
      <xdr:nvPicPr>
        <xdr:cNvPr id="33" name="Picture 21" descr="Up">
          <a:extLst>
            <a:ext uri="{FF2B5EF4-FFF2-40B4-BE49-F238E27FC236}">
              <a16:creationId xmlns:a16="http://schemas.microsoft.com/office/drawing/2014/main" xmlns="" id="{00000000-0008-0000-16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4290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95250</xdr:colOff>
      <xdr:row>5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9" name="Picture 8" descr="Down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1" name="Picture 10" descr="Down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2" name="Picture 11" descr="Down">
          <a:extLst>
            <a:ext uri="{FF2B5EF4-FFF2-40B4-BE49-F238E27FC236}">
              <a16:creationId xmlns:a16="http://schemas.microsoft.com/office/drawing/2014/main" xmlns="" id="{00000000-0008-0000-1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95250</xdr:colOff>
      <xdr:row>19</xdr:row>
      <xdr:rowOff>133350</xdr:rowOff>
    </xdr:to>
    <xdr:pic>
      <xdr:nvPicPr>
        <xdr:cNvPr id="13" name="Picture 12" descr="Down">
          <a:extLst>
            <a:ext uri="{FF2B5EF4-FFF2-40B4-BE49-F238E27FC236}">
              <a16:creationId xmlns:a16="http://schemas.microsoft.com/office/drawing/2014/main" xmlns="" id="{00000000-0008-0000-1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95250</xdr:colOff>
      <xdr:row>20</xdr:row>
      <xdr:rowOff>133350</xdr:rowOff>
    </xdr:to>
    <xdr:pic>
      <xdr:nvPicPr>
        <xdr:cNvPr id="14" name="Picture 13" descr="Down">
          <a:extLst>
            <a:ext uri="{FF2B5EF4-FFF2-40B4-BE49-F238E27FC236}">
              <a16:creationId xmlns:a16="http://schemas.microsoft.com/office/drawing/2014/main" xmlns="" id="{00000000-0008-0000-1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38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95250</xdr:colOff>
      <xdr:row>21</xdr:row>
      <xdr:rowOff>133350</xdr:rowOff>
    </xdr:to>
    <xdr:pic>
      <xdr:nvPicPr>
        <xdr:cNvPr id="15" name="Picture 14" descr="Down">
          <a:extLst>
            <a:ext uri="{FF2B5EF4-FFF2-40B4-BE49-F238E27FC236}">
              <a16:creationId xmlns:a16="http://schemas.microsoft.com/office/drawing/2014/main" xmlns="" id="{00000000-0008-0000-1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57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95250</xdr:colOff>
      <xdr:row>23</xdr:row>
      <xdr:rowOff>133350</xdr:rowOff>
    </xdr:to>
    <xdr:pic>
      <xdr:nvPicPr>
        <xdr:cNvPr id="16" name="Picture 15" descr="Down">
          <a:extLst>
            <a:ext uri="{FF2B5EF4-FFF2-40B4-BE49-F238E27FC236}">
              <a16:creationId xmlns:a16="http://schemas.microsoft.com/office/drawing/2014/main" xmlns="" id="{00000000-0008-0000-1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95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:a16="http://schemas.microsoft.com/office/drawing/2014/main" xmlns="" id="{00000000-0008-0000-1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62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95250</xdr:colOff>
      <xdr:row>35</xdr:row>
      <xdr:rowOff>133350</xdr:rowOff>
    </xdr:to>
    <xdr:pic>
      <xdr:nvPicPr>
        <xdr:cNvPr id="18" name="Picture 17" descr="Up">
          <a:extLst>
            <a:ext uri="{FF2B5EF4-FFF2-40B4-BE49-F238E27FC236}">
              <a16:creationId xmlns:a16="http://schemas.microsoft.com/office/drawing/2014/main" xmlns="" id="{00000000-0008-0000-1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95250</xdr:colOff>
      <xdr:row>36</xdr:row>
      <xdr:rowOff>133350</xdr:rowOff>
    </xdr:to>
    <xdr:pic>
      <xdr:nvPicPr>
        <xdr:cNvPr id="19" name="Picture 18" descr="Up">
          <a:extLst>
            <a:ext uri="{FF2B5EF4-FFF2-40B4-BE49-F238E27FC236}">
              <a16:creationId xmlns:a16="http://schemas.microsoft.com/office/drawing/2014/main" xmlns="" id="{00000000-0008-0000-1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00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95250</xdr:colOff>
      <xdr:row>37</xdr:row>
      <xdr:rowOff>133350</xdr:rowOff>
    </xdr:to>
    <xdr:pic>
      <xdr:nvPicPr>
        <xdr:cNvPr id="20" name="Picture 19" descr="Up">
          <a:extLst>
            <a:ext uri="{FF2B5EF4-FFF2-40B4-BE49-F238E27FC236}">
              <a16:creationId xmlns:a16="http://schemas.microsoft.com/office/drawing/2014/main" xmlns="" id="{00000000-0008-0000-1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19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21" name="Picture 20" descr="Up">
          <a:extLst>
            <a:ext uri="{FF2B5EF4-FFF2-40B4-BE49-F238E27FC236}">
              <a16:creationId xmlns:a16="http://schemas.microsoft.com/office/drawing/2014/main" xmlns="" id="{00000000-0008-0000-1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38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22" name="Picture 21" descr="Up">
          <a:extLst>
            <a:ext uri="{FF2B5EF4-FFF2-40B4-BE49-F238E27FC236}">
              <a16:creationId xmlns:a16="http://schemas.microsoft.com/office/drawing/2014/main" xmlns="" id="{00000000-0008-0000-1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572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95250</xdr:colOff>
      <xdr:row>40</xdr:row>
      <xdr:rowOff>133350</xdr:rowOff>
    </xdr:to>
    <xdr:pic>
      <xdr:nvPicPr>
        <xdr:cNvPr id="23" name="Picture 22" descr="Up">
          <a:extLst>
            <a:ext uri="{FF2B5EF4-FFF2-40B4-BE49-F238E27FC236}">
              <a16:creationId xmlns:a16="http://schemas.microsoft.com/office/drawing/2014/main" xmlns="" id="{00000000-0008-0000-1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76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95250</xdr:colOff>
      <xdr:row>41</xdr:row>
      <xdr:rowOff>133350</xdr:rowOff>
    </xdr:to>
    <xdr:pic>
      <xdr:nvPicPr>
        <xdr:cNvPr id="24" name="Picture 23" descr="Up">
          <a:extLst>
            <a:ext uri="{FF2B5EF4-FFF2-40B4-BE49-F238E27FC236}">
              <a16:creationId xmlns:a16="http://schemas.microsoft.com/office/drawing/2014/main" xmlns="" id="{00000000-0008-0000-1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953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25" name="Picture 24" descr="Up">
          <a:extLst>
            <a:ext uri="{FF2B5EF4-FFF2-40B4-BE49-F238E27FC236}">
              <a16:creationId xmlns:a16="http://schemas.microsoft.com/office/drawing/2014/main" xmlns="" id="{00000000-0008-0000-17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14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95250</xdr:colOff>
      <xdr:row>44</xdr:row>
      <xdr:rowOff>133350</xdr:rowOff>
    </xdr:to>
    <xdr:pic>
      <xdr:nvPicPr>
        <xdr:cNvPr id="26" name="Picture 25" descr="Up">
          <a:extLst>
            <a:ext uri="{FF2B5EF4-FFF2-40B4-BE49-F238E27FC236}">
              <a16:creationId xmlns:a16="http://schemas.microsoft.com/office/drawing/2014/main" xmlns="" id="{00000000-0008-0000-17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52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95250</xdr:colOff>
      <xdr:row>47</xdr:row>
      <xdr:rowOff>133350</xdr:rowOff>
    </xdr:to>
    <xdr:pic>
      <xdr:nvPicPr>
        <xdr:cNvPr id="27" name="Picture 26" descr="Down">
          <a:extLst>
            <a:ext uri="{FF2B5EF4-FFF2-40B4-BE49-F238E27FC236}">
              <a16:creationId xmlns:a16="http://schemas.microsoft.com/office/drawing/2014/main" xmlns="" id="{00000000-0008-0000-17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009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95250</xdr:colOff>
      <xdr:row>48</xdr:row>
      <xdr:rowOff>133350</xdr:rowOff>
    </xdr:to>
    <xdr:pic>
      <xdr:nvPicPr>
        <xdr:cNvPr id="28" name="Picture 27" descr="Up">
          <a:extLst>
            <a:ext uri="{FF2B5EF4-FFF2-40B4-BE49-F238E27FC236}">
              <a16:creationId xmlns:a16="http://schemas.microsoft.com/office/drawing/2014/main" xmlns="" id="{00000000-0008-0000-17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2870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95250</xdr:colOff>
      <xdr:row>4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9" name="Picture 8" descr="Down">
          <a:extLst>
            <a:ext uri="{FF2B5EF4-FFF2-40B4-BE49-F238E27FC236}">
              <a16:creationId xmlns:a16="http://schemas.microsoft.com/office/drawing/2014/main" xmlns="" id="{00000000-0008-0000-18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1" name="Picture 10" descr="Down">
          <a:extLst>
            <a:ext uri="{FF2B5EF4-FFF2-40B4-BE49-F238E27FC236}">
              <a16:creationId xmlns:a16="http://schemas.microsoft.com/office/drawing/2014/main" xmlns="" id="{00000000-0008-0000-18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2" name="Picture 11" descr="Down">
          <a:extLst>
            <a:ext uri="{FF2B5EF4-FFF2-40B4-BE49-F238E27FC236}">
              <a16:creationId xmlns:a16="http://schemas.microsoft.com/office/drawing/2014/main" xmlns="" id="{00000000-0008-0000-18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95250</xdr:colOff>
      <xdr:row>20</xdr:row>
      <xdr:rowOff>133350</xdr:rowOff>
    </xdr:to>
    <xdr:pic>
      <xdr:nvPicPr>
        <xdr:cNvPr id="13" name="Picture 12" descr="Down">
          <a:extLst>
            <a:ext uri="{FF2B5EF4-FFF2-40B4-BE49-F238E27FC236}">
              <a16:creationId xmlns:a16="http://schemas.microsoft.com/office/drawing/2014/main" xmlns="" id="{00000000-0008-0000-1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57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133350</xdr:rowOff>
    </xdr:to>
    <xdr:pic>
      <xdr:nvPicPr>
        <xdr:cNvPr id="14" name="Picture 13" descr="Down">
          <a:extLst>
            <a:ext uri="{FF2B5EF4-FFF2-40B4-BE49-F238E27FC236}">
              <a16:creationId xmlns:a16="http://schemas.microsoft.com/office/drawing/2014/main" xmlns="" id="{00000000-0008-0000-1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95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15" name="Picture 14" descr="Down">
          <a:extLst>
            <a:ext uri="{FF2B5EF4-FFF2-40B4-BE49-F238E27FC236}">
              <a16:creationId xmlns:a16="http://schemas.microsoft.com/office/drawing/2014/main" xmlns="" id="{00000000-0008-0000-1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6" name="Picture 15" descr="Up">
          <a:extLst>
            <a:ext uri="{FF2B5EF4-FFF2-40B4-BE49-F238E27FC236}">
              <a16:creationId xmlns:a16="http://schemas.microsoft.com/office/drawing/2014/main" xmlns="" id="{00000000-0008-0000-18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:a16="http://schemas.microsoft.com/office/drawing/2014/main" xmlns="" id="{00000000-0008-0000-18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19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18" name="Picture 17" descr="Up">
          <a:extLst>
            <a:ext uri="{FF2B5EF4-FFF2-40B4-BE49-F238E27FC236}">
              <a16:creationId xmlns:a16="http://schemas.microsoft.com/office/drawing/2014/main" xmlns="" id="{00000000-0008-0000-18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33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19" name="Picture 18" descr="Up">
          <a:extLst>
            <a:ext uri="{FF2B5EF4-FFF2-40B4-BE49-F238E27FC236}">
              <a16:creationId xmlns:a16="http://schemas.microsoft.com/office/drawing/2014/main" xmlns="" id="{00000000-0008-0000-18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52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95250</xdr:colOff>
      <xdr:row>40</xdr:row>
      <xdr:rowOff>133350</xdr:rowOff>
    </xdr:to>
    <xdr:pic>
      <xdr:nvPicPr>
        <xdr:cNvPr id="20" name="Picture 19" descr="Up">
          <a:extLst>
            <a:ext uri="{FF2B5EF4-FFF2-40B4-BE49-F238E27FC236}">
              <a16:creationId xmlns:a16="http://schemas.microsoft.com/office/drawing/2014/main" xmlns="" id="{00000000-0008-0000-18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90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95250</xdr:colOff>
      <xdr:row>41</xdr:row>
      <xdr:rowOff>133350</xdr:rowOff>
    </xdr:to>
    <xdr:pic>
      <xdr:nvPicPr>
        <xdr:cNvPr id="21" name="Picture 20" descr="Up">
          <a:extLst>
            <a:ext uri="{FF2B5EF4-FFF2-40B4-BE49-F238E27FC236}">
              <a16:creationId xmlns:a16="http://schemas.microsoft.com/office/drawing/2014/main" xmlns="" id="{00000000-0008-0000-18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09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22" name="Picture 21" descr="Up">
          <a:extLst>
            <a:ext uri="{FF2B5EF4-FFF2-40B4-BE49-F238E27FC236}">
              <a16:creationId xmlns:a16="http://schemas.microsoft.com/office/drawing/2014/main" xmlns="" id="{00000000-0008-0000-18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28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95250</xdr:colOff>
      <xdr:row>43</xdr:row>
      <xdr:rowOff>133350</xdr:rowOff>
    </xdr:to>
    <xdr:pic>
      <xdr:nvPicPr>
        <xdr:cNvPr id="23" name="Picture 22" descr="Up">
          <a:extLst>
            <a:ext uri="{FF2B5EF4-FFF2-40B4-BE49-F238E27FC236}">
              <a16:creationId xmlns:a16="http://schemas.microsoft.com/office/drawing/2014/main" xmlns="" id="{00000000-0008-0000-1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47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95250</xdr:colOff>
      <xdr:row>44</xdr:row>
      <xdr:rowOff>133350</xdr:rowOff>
    </xdr:to>
    <xdr:pic>
      <xdr:nvPicPr>
        <xdr:cNvPr id="24" name="Picture 23" descr="Up">
          <a:extLst>
            <a:ext uri="{FF2B5EF4-FFF2-40B4-BE49-F238E27FC236}">
              <a16:creationId xmlns:a16="http://schemas.microsoft.com/office/drawing/2014/main" xmlns="" id="{00000000-0008-0000-18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858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2" name="Picture 1" descr="Down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3" name="Picture 2" descr="Down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4" name="Picture 3" descr="Down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5" name="Picture 4" descr="Down">
          <a:extLst>
            <a:ext uri="{FF2B5EF4-FFF2-40B4-BE49-F238E27FC236}">
              <a16:creationId xmlns:a16="http://schemas.microsoft.com/office/drawing/2014/main" xmlns="" id="{00000000-0008-0000-1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6" name="Picture 5" descr="Down">
          <a:extLst>
            <a:ext uri="{FF2B5EF4-FFF2-40B4-BE49-F238E27FC236}">
              <a16:creationId xmlns:a16="http://schemas.microsoft.com/office/drawing/2014/main" xmlns="" id="{00000000-0008-0000-1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7" name="Picture 6" descr="Down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8" name="Picture 7" descr="Down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9" name="Picture 8" descr="Down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0" name="Picture 9" descr="Down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1" name="Picture 10" descr="Down">
          <a:extLst>
            <a:ext uri="{FF2B5EF4-FFF2-40B4-BE49-F238E27FC236}">
              <a16:creationId xmlns:a16="http://schemas.microsoft.com/office/drawing/2014/main" xmlns="" id="{00000000-0008-0000-1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95250</xdr:colOff>
      <xdr:row>19</xdr:row>
      <xdr:rowOff>133350</xdr:rowOff>
    </xdr:to>
    <xdr:pic>
      <xdr:nvPicPr>
        <xdr:cNvPr id="12" name="Picture 11" descr="Down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95250</xdr:colOff>
      <xdr:row>26</xdr:row>
      <xdr:rowOff>133350</xdr:rowOff>
    </xdr:to>
    <xdr:pic>
      <xdr:nvPicPr>
        <xdr:cNvPr id="13" name="Picture 12" descr="Down">
          <a:extLst>
            <a:ext uri="{FF2B5EF4-FFF2-40B4-BE49-F238E27FC236}">
              <a16:creationId xmlns:a16="http://schemas.microsoft.com/office/drawing/2014/main" xmlns="" id="{00000000-0008-0000-1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4" name="Picture 13" descr="Down">
          <a:extLst>
            <a:ext uri="{FF2B5EF4-FFF2-40B4-BE49-F238E27FC236}">
              <a16:creationId xmlns:a16="http://schemas.microsoft.com/office/drawing/2014/main" xmlns="" id="{00000000-0008-0000-1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95250</xdr:colOff>
      <xdr:row>35</xdr:row>
      <xdr:rowOff>133350</xdr:rowOff>
    </xdr:to>
    <xdr:pic>
      <xdr:nvPicPr>
        <xdr:cNvPr id="15" name="Picture 14" descr="Up">
          <a:extLst>
            <a:ext uri="{FF2B5EF4-FFF2-40B4-BE49-F238E27FC236}">
              <a16:creationId xmlns:a16="http://schemas.microsoft.com/office/drawing/2014/main" xmlns="" id="{00000000-0008-0000-1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00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16" name="Picture 15" descr="Up">
          <a:extLst>
            <a:ext uri="{FF2B5EF4-FFF2-40B4-BE49-F238E27FC236}">
              <a16:creationId xmlns:a16="http://schemas.microsoft.com/office/drawing/2014/main" xmlns="" id="{00000000-0008-0000-1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572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17" name="Picture 16" descr="Up">
          <a:extLst>
            <a:ext uri="{FF2B5EF4-FFF2-40B4-BE49-F238E27FC236}">
              <a16:creationId xmlns:a16="http://schemas.microsoft.com/office/drawing/2014/main" xmlns="" id="{00000000-0008-0000-1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76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18" name="Picture 17" descr="Up">
          <a:extLst>
            <a:ext uri="{FF2B5EF4-FFF2-40B4-BE49-F238E27FC236}">
              <a16:creationId xmlns:a16="http://schemas.microsoft.com/office/drawing/2014/main" xmlns="" id="{00000000-0008-0000-1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33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95250</xdr:colOff>
      <xdr:row>45</xdr:row>
      <xdr:rowOff>133350</xdr:rowOff>
    </xdr:to>
    <xdr:pic>
      <xdr:nvPicPr>
        <xdr:cNvPr id="19" name="Picture 18" descr="Up">
          <a:extLst>
            <a:ext uri="{FF2B5EF4-FFF2-40B4-BE49-F238E27FC236}">
              <a16:creationId xmlns:a16="http://schemas.microsoft.com/office/drawing/2014/main" xmlns="" id="{00000000-0008-0000-1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906000"/>
          <a:ext cx="95250" cy="1333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MIT,%20Second%20edition/Disk%20with%20book/Chapter%20files/Chapter%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298-299"/>
      <sheetName val="VBA functions, pp. 199-200, 203"/>
      <sheetName val="Page 300"/>
      <sheetName val="Page 301"/>
      <sheetName val="Page 302"/>
      <sheetName val="Page 304"/>
      <sheetName val="Page 305-306"/>
      <sheetName val="Page 306 chart"/>
    </sheetNames>
    <sheetDataSet>
      <sheetData sheetId="0" refreshError="1"/>
      <sheetData sheetId="1" refreshError="1"/>
      <sheetData sheetId="2">
        <row r="3">
          <cell r="B3">
            <v>100</v>
          </cell>
        </row>
        <row r="4">
          <cell r="B4">
            <v>100</v>
          </cell>
        </row>
        <row r="5">
          <cell r="B5">
            <v>1</v>
          </cell>
        </row>
        <row r="6">
          <cell r="B6">
            <v>0.1</v>
          </cell>
        </row>
        <row r="7">
          <cell r="B7">
            <v>0.4</v>
          </cell>
        </row>
      </sheetData>
      <sheetData sheetId="3" refreshError="1"/>
      <sheetData sheetId="4" refreshError="1"/>
      <sheetData sheetId="5">
        <row r="11">
          <cell r="B11">
            <v>6</v>
          </cell>
        </row>
        <row r="13">
          <cell r="B13">
            <v>0.153533935546875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inance.yahoo.com/q/op?s=IBM&amp;straddle=true&amp;date=142922880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strike=140.00&amp;straddle=true" TargetMode="External"/><Relationship Id="rId18" Type="http://schemas.openxmlformats.org/officeDocument/2006/relationships/hyperlink" Target="http://finance.yahoo.com/q/op?s=IBM&amp;strike=165.00&amp;straddle=true" TargetMode="External"/><Relationship Id="rId26" Type="http://schemas.openxmlformats.org/officeDocument/2006/relationships/hyperlink" Target="http://finance.yahoo.com/q/op?s=IBM&amp;strike=205.00&amp;straddle=true" TargetMode="External"/><Relationship Id="rId39" Type="http://schemas.openxmlformats.org/officeDocument/2006/relationships/hyperlink" Target="http://finance.yahoo.com/q/op?s=IBM&amp;strike=270.00&amp;straddle=true" TargetMode="External"/><Relationship Id="rId3" Type="http://schemas.openxmlformats.org/officeDocument/2006/relationships/hyperlink" Target="http://finance.yahoo.com/q/op?s=IBM&amp;strike=90.00&amp;straddle=true" TargetMode="External"/><Relationship Id="rId21" Type="http://schemas.openxmlformats.org/officeDocument/2006/relationships/hyperlink" Target="http://finance.yahoo.com/q/op?s=IBM&amp;strike=180.00&amp;straddle=true" TargetMode="External"/><Relationship Id="rId34" Type="http://schemas.openxmlformats.org/officeDocument/2006/relationships/hyperlink" Target="http://finance.yahoo.com/q/op?s=IBM&amp;strike=245.00&amp;straddle=true" TargetMode="External"/><Relationship Id="rId42" Type="http://schemas.openxmlformats.org/officeDocument/2006/relationships/hyperlink" Target="http://finance.yahoo.com/q/op?s=IBM&amp;strike=290.00&amp;straddle=true" TargetMode="External"/><Relationship Id="rId47" Type="http://schemas.openxmlformats.org/officeDocument/2006/relationships/drawing" Target="../drawings/drawing6.xml"/><Relationship Id="rId50" Type="http://schemas.openxmlformats.org/officeDocument/2006/relationships/image" Target="../media/image2.emf"/><Relationship Id="rId7" Type="http://schemas.openxmlformats.org/officeDocument/2006/relationships/hyperlink" Target="http://finance.yahoo.com/q/op?s=IBM&amp;strike=110.00&amp;straddle=true" TargetMode="External"/><Relationship Id="rId12" Type="http://schemas.openxmlformats.org/officeDocument/2006/relationships/hyperlink" Target="http://finance.yahoo.com/q/op?s=IBM&amp;strike=135.00&amp;straddle=true" TargetMode="External"/><Relationship Id="rId17" Type="http://schemas.openxmlformats.org/officeDocument/2006/relationships/hyperlink" Target="http://finance.yahoo.com/q/op?s=IBM&amp;strike=160.00&amp;straddle=true" TargetMode="External"/><Relationship Id="rId25" Type="http://schemas.openxmlformats.org/officeDocument/2006/relationships/hyperlink" Target="http://finance.yahoo.com/q/op?s=IBM&amp;strike=200.00&amp;straddle=true" TargetMode="External"/><Relationship Id="rId33" Type="http://schemas.openxmlformats.org/officeDocument/2006/relationships/hyperlink" Target="http://finance.yahoo.com/q/op?s=IBM&amp;strike=240.00&amp;straddle=true" TargetMode="External"/><Relationship Id="rId38" Type="http://schemas.openxmlformats.org/officeDocument/2006/relationships/hyperlink" Target="http://finance.yahoo.com/q/op?s=IBM&amp;strike=265.00&amp;straddle=true" TargetMode="External"/><Relationship Id="rId46" Type="http://schemas.openxmlformats.org/officeDocument/2006/relationships/printerSettings" Target="../printerSettings/printerSettings6.bin"/><Relationship Id="rId2" Type="http://schemas.openxmlformats.org/officeDocument/2006/relationships/hyperlink" Target="http://finance.yahoo.com/q/op?s=IBM&amp;straddle=true&amp;date=1421452800" TargetMode="External"/><Relationship Id="rId16" Type="http://schemas.openxmlformats.org/officeDocument/2006/relationships/hyperlink" Target="http://finance.yahoo.com/q/op?s=IBM&amp;strike=155.00&amp;straddle=true" TargetMode="External"/><Relationship Id="rId20" Type="http://schemas.openxmlformats.org/officeDocument/2006/relationships/hyperlink" Target="http://finance.yahoo.com/q/op?s=IBM&amp;strike=175.00&amp;straddle=true" TargetMode="External"/><Relationship Id="rId29" Type="http://schemas.openxmlformats.org/officeDocument/2006/relationships/hyperlink" Target="http://finance.yahoo.com/q/op?s=IBM&amp;strike=220.00&amp;straddle=true" TargetMode="External"/><Relationship Id="rId41" Type="http://schemas.openxmlformats.org/officeDocument/2006/relationships/hyperlink" Target="http://finance.yahoo.com/q/op?s=IBM&amp;strike=280.00&amp;straddle=true" TargetMode="External"/><Relationship Id="rId54" Type="http://schemas.openxmlformats.org/officeDocument/2006/relationships/image" Target="../media/image3.emf"/><Relationship Id="rId1" Type="http://schemas.openxmlformats.org/officeDocument/2006/relationships/hyperlink" Target="http://finance.yahoo.com/q/op?s=IBM&amp;date=1421452800" TargetMode="External"/><Relationship Id="rId6" Type="http://schemas.openxmlformats.org/officeDocument/2006/relationships/hyperlink" Target="http://finance.yahoo.com/q/op?s=IBM&amp;strike=105.00&amp;straddle=true" TargetMode="External"/><Relationship Id="rId11" Type="http://schemas.openxmlformats.org/officeDocument/2006/relationships/hyperlink" Target="http://finance.yahoo.com/q/op?s=IBM&amp;strike=130.00&amp;straddle=true" TargetMode="External"/><Relationship Id="rId24" Type="http://schemas.openxmlformats.org/officeDocument/2006/relationships/hyperlink" Target="http://finance.yahoo.com/q/op?s=IBM&amp;strike=195.00&amp;straddle=true" TargetMode="External"/><Relationship Id="rId32" Type="http://schemas.openxmlformats.org/officeDocument/2006/relationships/hyperlink" Target="http://finance.yahoo.com/q/op?s=IBM&amp;strike=235.00&amp;straddle=true" TargetMode="External"/><Relationship Id="rId37" Type="http://schemas.openxmlformats.org/officeDocument/2006/relationships/hyperlink" Target="http://finance.yahoo.com/q/op?s=IBM&amp;strike=260.00&amp;straddle=true" TargetMode="External"/><Relationship Id="rId40" Type="http://schemas.openxmlformats.org/officeDocument/2006/relationships/hyperlink" Target="http://finance.yahoo.com/q/op?s=IBM&amp;strike=275.00&amp;straddle=true" TargetMode="External"/><Relationship Id="rId45" Type="http://schemas.openxmlformats.org/officeDocument/2006/relationships/hyperlink" Target="http://finance.yahoo.com/q/op?s=IBM&amp;strike=320.00&amp;straddle=true" TargetMode="External"/><Relationship Id="rId53" Type="http://schemas.openxmlformats.org/officeDocument/2006/relationships/control" Target="../activeX/activeX4.xml"/><Relationship Id="rId5" Type="http://schemas.openxmlformats.org/officeDocument/2006/relationships/hyperlink" Target="http://finance.yahoo.com/q/op?s=IBM&amp;strike=100.00&amp;straddle=true" TargetMode="External"/><Relationship Id="rId15" Type="http://schemas.openxmlformats.org/officeDocument/2006/relationships/hyperlink" Target="http://finance.yahoo.com/q/op?s=IBM&amp;strike=150.00&amp;straddle=true" TargetMode="External"/><Relationship Id="rId23" Type="http://schemas.openxmlformats.org/officeDocument/2006/relationships/hyperlink" Target="http://finance.yahoo.com/q/op?s=IBM&amp;strike=190.00&amp;straddle=true" TargetMode="External"/><Relationship Id="rId28" Type="http://schemas.openxmlformats.org/officeDocument/2006/relationships/hyperlink" Target="http://finance.yahoo.com/q/op?s=IBM&amp;strike=215.00&amp;straddle=true" TargetMode="External"/><Relationship Id="rId36" Type="http://schemas.openxmlformats.org/officeDocument/2006/relationships/hyperlink" Target="http://finance.yahoo.com/q/op?s=IBM&amp;strike=255.00&amp;straddle=true" TargetMode="External"/><Relationship Id="rId49" Type="http://schemas.openxmlformats.org/officeDocument/2006/relationships/control" Target="../activeX/activeX1.xml"/><Relationship Id="rId10" Type="http://schemas.openxmlformats.org/officeDocument/2006/relationships/hyperlink" Target="http://finance.yahoo.com/q/op?s=IBM&amp;strike=125.00&amp;straddle=true" TargetMode="External"/><Relationship Id="rId19" Type="http://schemas.openxmlformats.org/officeDocument/2006/relationships/hyperlink" Target="http://finance.yahoo.com/q/op?s=IBM&amp;strike=170.00&amp;straddle=true" TargetMode="External"/><Relationship Id="rId31" Type="http://schemas.openxmlformats.org/officeDocument/2006/relationships/hyperlink" Target="http://finance.yahoo.com/q/op?s=IBM&amp;strike=230.00&amp;straddle=true" TargetMode="External"/><Relationship Id="rId44" Type="http://schemas.openxmlformats.org/officeDocument/2006/relationships/hyperlink" Target="http://finance.yahoo.com/q/op?s=IBM&amp;strike=310.00&amp;straddle=true" TargetMode="External"/><Relationship Id="rId52" Type="http://schemas.openxmlformats.org/officeDocument/2006/relationships/control" Target="../activeX/activeX3.xml"/><Relationship Id="rId4" Type="http://schemas.openxmlformats.org/officeDocument/2006/relationships/hyperlink" Target="http://finance.yahoo.com/q/op?s=IBM&amp;strike=95.00&amp;straddle=true" TargetMode="External"/><Relationship Id="rId9" Type="http://schemas.openxmlformats.org/officeDocument/2006/relationships/hyperlink" Target="http://finance.yahoo.com/q/op?s=IBM&amp;strike=120.00&amp;straddle=true" TargetMode="External"/><Relationship Id="rId14" Type="http://schemas.openxmlformats.org/officeDocument/2006/relationships/hyperlink" Target="http://finance.yahoo.com/q/op?s=IBM&amp;strike=145.00&amp;straddle=true" TargetMode="External"/><Relationship Id="rId22" Type="http://schemas.openxmlformats.org/officeDocument/2006/relationships/hyperlink" Target="http://finance.yahoo.com/q/op?s=IBM&amp;strike=185.00&amp;straddle=true" TargetMode="External"/><Relationship Id="rId27" Type="http://schemas.openxmlformats.org/officeDocument/2006/relationships/hyperlink" Target="http://finance.yahoo.com/q/op?s=IBM&amp;strike=210.00&amp;straddle=true" TargetMode="External"/><Relationship Id="rId30" Type="http://schemas.openxmlformats.org/officeDocument/2006/relationships/hyperlink" Target="http://finance.yahoo.com/q/op?s=IBM&amp;strike=225.00&amp;straddle=true" TargetMode="External"/><Relationship Id="rId35" Type="http://schemas.openxmlformats.org/officeDocument/2006/relationships/hyperlink" Target="http://finance.yahoo.com/q/op?s=IBM&amp;strike=250.00&amp;straddle=true" TargetMode="External"/><Relationship Id="rId43" Type="http://schemas.openxmlformats.org/officeDocument/2006/relationships/hyperlink" Target="http://finance.yahoo.com/q/op?s=IBM&amp;strike=300.00&amp;straddle=true" TargetMode="External"/><Relationship Id="rId48" Type="http://schemas.openxmlformats.org/officeDocument/2006/relationships/vmlDrawing" Target="../drawings/vmlDrawing1.vml"/><Relationship Id="rId8" Type="http://schemas.openxmlformats.org/officeDocument/2006/relationships/hyperlink" Target="http://finance.yahoo.com/q/op?s=IBM&amp;strike=115.00&amp;straddle=true" TargetMode="External"/><Relationship Id="rId51" Type="http://schemas.openxmlformats.org/officeDocument/2006/relationships/control" Target="../activeX/activeX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95.000000" TargetMode="External"/><Relationship Id="rId18" Type="http://schemas.openxmlformats.org/officeDocument/2006/relationships/hyperlink" Target="http://finance.yahoo.com/q?s=IBMEA.X" TargetMode="External"/><Relationship Id="rId26" Type="http://schemas.openxmlformats.org/officeDocument/2006/relationships/hyperlink" Target="http://finance.yahoo.com/q?s=IBMEE.X" TargetMode="External"/><Relationship Id="rId39" Type="http://schemas.openxmlformats.org/officeDocument/2006/relationships/hyperlink" Target="http://finance.yahoo.com/q/op?s=IBM&amp;k=80.000000" TargetMode="External"/><Relationship Id="rId21" Type="http://schemas.openxmlformats.org/officeDocument/2006/relationships/hyperlink" Target="http://finance.yahoo.com/q/op?s=IBM&amp;k=115.000000" TargetMode="External"/><Relationship Id="rId34" Type="http://schemas.openxmlformats.org/officeDocument/2006/relationships/hyperlink" Target="http://finance.yahoo.com/q?s=IBMQM.X" TargetMode="External"/><Relationship Id="rId42" Type="http://schemas.openxmlformats.org/officeDocument/2006/relationships/hyperlink" Target="http://finance.yahoo.com/q?s=IBMQQ.X" TargetMode="External"/><Relationship Id="rId47" Type="http://schemas.openxmlformats.org/officeDocument/2006/relationships/hyperlink" Target="http://finance.yahoo.com/q/op?s=IBM&amp;k=100.000000" TargetMode="External"/><Relationship Id="rId50" Type="http://schemas.openxmlformats.org/officeDocument/2006/relationships/hyperlink" Target="http://finance.yahoo.com/q?s=IBMQA.X" TargetMode="External"/><Relationship Id="rId55" Type="http://schemas.openxmlformats.org/officeDocument/2006/relationships/hyperlink" Target="http://finance.yahoo.com/q/op?s=IBM&amp;k=120.000000" TargetMode="External"/><Relationship Id="rId7" Type="http://schemas.openxmlformats.org/officeDocument/2006/relationships/hyperlink" Target="http://finance.yahoo.com/q/op?s=IBM&amp;k=80.000000" TargetMode="External"/><Relationship Id="rId2" Type="http://schemas.openxmlformats.org/officeDocument/2006/relationships/hyperlink" Target="http://finance.yahoo.com/q?s=IBMEU.X" TargetMode="External"/><Relationship Id="rId16" Type="http://schemas.openxmlformats.org/officeDocument/2006/relationships/hyperlink" Target="http://finance.yahoo.com/q?s=IBMET.X" TargetMode="External"/><Relationship Id="rId20" Type="http://schemas.openxmlformats.org/officeDocument/2006/relationships/hyperlink" Target="http://finance.yahoo.com/q?s=IBMEB.X" TargetMode="External"/><Relationship Id="rId29" Type="http://schemas.openxmlformats.org/officeDocument/2006/relationships/hyperlink" Target="http://finance.yahoo.com/q/op?s=IBM&amp;k=55.000000" TargetMode="External"/><Relationship Id="rId41" Type="http://schemas.openxmlformats.org/officeDocument/2006/relationships/hyperlink" Target="http://finance.yahoo.com/q/op?s=IBM&amp;k=85.000000" TargetMode="External"/><Relationship Id="rId54" Type="http://schemas.openxmlformats.org/officeDocument/2006/relationships/hyperlink" Target="http://finance.yahoo.com/q?s=IBMQC.X" TargetMode="External"/><Relationship Id="rId62" Type="http://schemas.openxmlformats.org/officeDocument/2006/relationships/drawing" Target="../drawings/drawing19.xml"/><Relationship Id="rId1" Type="http://schemas.openxmlformats.org/officeDocument/2006/relationships/hyperlink" Target="http://finance.yahoo.com/q/op?s=IBM&amp;k=50.000000" TargetMode="External"/><Relationship Id="rId6" Type="http://schemas.openxmlformats.org/officeDocument/2006/relationships/hyperlink" Target="http://finance.yahoo.com/q?s=IBMEL.X" TargetMode="External"/><Relationship Id="rId11" Type="http://schemas.openxmlformats.org/officeDocument/2006/relationships/hyperlink" Target="http://finance.yahoo.com/q/op?s=IBM&amp;k=90.000000" TargetMode="External"/><Relationship Id="rId24" Type="http://schemas.openxmlformats.org/officeDocument/2006/relationships/hyperlink" Target="http://finance.yahoo.com/q?s=IBMED.X" TargetMode="External"/><Relationship Id="rId32" Type="http://schemas.openxmlformats.org/officeDocument/2006/relationships/hyperlink" Target="http://finance.yahoo.com/q?s=IBMQL.X" TargetMode="External"/><Relationship Id="rId37" Type="http://schemas.openxmlformats.org/officeDocument/2006/relationships/hyperlink" Target="http://finance.yahoo.com/q/op?s=IBM&amp;k=75.000000" TargetMode="External"/><Relationship Id="rId40" Type="http://schemas.openxmlformats.org/officeDocument/2006/relationships/hyperlink" Target="http://finance.yahoo.com/q?s=IBMQP.X" TargetMode="External"/><Relationship Id="rId45" Type="http://schemas.openxmlformats.org/officeDocument/2006/relationships/hyperlink" Target="http://finance.yahoo.com/q/op?s=IBM&amp;k=95.000000" TargetMode="External"/><Relationship Id="rId53" Type="http://schemas.openxmlformats.org/officeDocument/2006/relationships/hyperlink" Target="http://finance.yahoo.com/q/op?s=IBM&amp;k=115.000000" TargetMode="External"/><Relationship Id="rId58" Type="http://schemas.openxmlformats.org/officeDocument/2006/relationships/hyperlink" Target="http://finance.yahoo.com/q?s=IBMQE.X" TargetMode="External"/><Relationship Id="rId5" Type="http://schemas.openxmlformats.org/officeDocument/2006/relationships/hyperlink" Target="http://finance.yahoo.com/q/op?s=IBM&amp;k=60.000000" TargetMode="External"/><Relationship Id="rId15" Type="http://schemas.openxmlformats.org/officeDocument/2006/relationships/hyperlink" Target="http://finance.yahoo.com/q/op?s=IBM&amp;k=100.000000" TargetMode="External"/><Relationship Id="rId23" Type="http://schemas.openxmlformats.org/officeDocument/2006/relationships/hyperlink" Target="http://finance.yahoo.com/q/op?s=IBM&amp;k=120.000000" TargetMode="External"/><Relationship Id="rId28" Type="http://schemas.openxmlformats.org/officeDocument/2006/relationships/hyperlink" Target="http://finance.yahoo.com/q?s=IBMEF.X" TargetMode="External"/><Relationship Id="rId36" Type="http://schemas.openxmlformats.org/officeDocument/2006/relationships/hyperlink" Target="http://finance.yahoo.com/q?s=IBMQN.X" TargetMode="External"/><Relationship Id="rId49" Type="http://schemas.openxmlformats.org/officeDocument/2006/relationships/hyperlink" Target="http://finance.yahoo.com/q/op?s=IBM&amp;k=105.000000" TargetMode="External"/><Relationship Id="rId57" Type="http://schemas.openxmlformats.org/officeDocument/2006/relationships/hyperlink" Target="http://finance.yahoo.com/q/op?s=IBM&amp;k=125.000000" TargetMode="External"/><Relationship Id="rId61" Type="http://schemas.openxmlformats.org/officeDocument/2006/relationships/hyperlink" Target="http://finance.yahoo.com/q/os?s=IBM&amp;m=2009-05-15" TargetMode="External"/><Relationship Id="rId10" Type="http://schemas.openxmlformats.org/officeDocument/2006/relationships/hyperlink" Target="http://finance.yahoo.com/q?s=IBMEQ.X" TargetMode="External"/><Relationship Id="rId19" Type="http://schemas.openxmlformats.org/officeDocument/2006/relationships/hyperlink" Target="http://finance.yahoo.com/q/op?s=IBM&amp;k=110.000000" TargetMode="External"/><Relationship Id="rId31" Type="http://schemas.openxmlformats.org/officeDocument/2006/relationships/hyperlink" Target="http://finance.yahoo.com/q/op?s=IBM&amp;k=60.000000" TargetMode="External"/><Relationship Id="rId44" Type="http://schemas.openxmlformats.org/officeDocument/2006/relationships/hyperlink" Target="http://finance.yahoo.com/q?s=IBMQR.X" TargetMode="External"/><Relationship Id="rId52" Type="http://schemas.openxmlformats.org/officeDocument/2006/relationships/hyperlink" Target="http://finance.yahoo.com/q?s=IBMQB.X" TargetMode="External"/><Relationship Id="rId60" Type="http://schemas.openxmlformats.org/officeDocument/2006/relationships/hyperlink" Target="http://finance.yahoo.com/q?s=IBMQF.X" TargetMode="External"/><Relationship Id="rId4" Type="http://schemas.openxmlformats.org/officeDocument/2006/relationships/hyperlink" Target="http://finance.yahoo.com/q?s=IBMEV.X" TargetMode="External"/><Relationship Id="rId9" Type="http://schemas.openxmlformats.org/officeDocument/2006/relationships/hyperlink" Target="http://finance.yahoo.com/q/op?s=IBM&amp;k=85.000000" TargetMode="External"/><Relationship Id="rId14" Type="http://schemas.openxmlformats.org/officeDocument/2006/relationships/hyperlink" Target="http://finance.yahoo.com/q?s=IBMES.X" TargetMode="External"/><Relationship Id="rId22" Type="http://schemas.openxmlformats.org/officeDocument/2006/relationships/hyperlink" Target="http://finance.yahoo.com/q?s=IBMEC.X" TargetMode="External"/><Relationship Id="rId27" Type="http://schemas.openxmlformats.org/officeDocument/2006/relationships/hyperlink" Target="http://finance.yahoo.com/q/op?s=IBM&amp;k=130.000000" TargetMode="External"/><Relationship Id="rId30" Type="http://schemas.openxmlformats.org/officeDocument/2006/relationships/hyperlink" Target="http://finance.yahoo.com/q?s=IBMQV.X" TargetMode="External"/><Relationship Id="rId35" Type="http://schemas.openxmlformats.org/officeDocument/2006/relationships/hyperlink" Target="http://finance.yahoo.com/q/op?s=IBM&amp;k=70.000000" TargetMode="External"/><Relationship Id="rId43" Type="http://schemas.openxmlformats.org/officeDocument/2006/relationships/hyperlink" Target="http://finance.yahoo.com/q/op?s=IBM&amp;k=90.000000" TargetMode="External"/><Relationship Id="rId48" Type="http://schemas.openxmlformats.org/officeDocument/2006/relationships/hyperlink" Target="http://finance.yahoo.com/q?s=IBMQT.X" TargetMode="External"/><Relationship Id="rId56" Type="http://schemas.openxmlformats.org/officeDocument/2006/relationships/hyperlink" Target="http://finance.yahoo.com/q?s=IBMQD.X" TargetMode="External"/><Relationship Id="rId8" Type="http://schemas.openxmlformats.org/officeDocument/2006/relationships/hyperlink" Target="http://finance.yahoo.com/q?s=IBMEP.X" TargetMode="External"/><Relationship Id="rId51" Type="http://schemas.openxmlformats.org/officeDocument/2006/relationships/hyperlink" Target="http://finance.yahoo.com/q/op?s=IBM&amp;k=110.000000" TargetMode="External"/><Relationship Id="rId3" Type="http://schemas.openxmlformats.org/officeDocument/2006/relationships/hyperlink" Target="http://finance.yahoo.com/q/op?s=IBM&amp;k=55.000000" TargetMode="External"/><Relationship Id="rId12" Type="http://schemas.openxmlformats.org/officeDocument/2006/relationships/hyperlink" Target="http://finance.yahoo.com/q?s=IBMER.X" TargetMode="External"/><Relationship Id="rId17" Type="http://schemas.openxmlformats.org/officeDocument/2006/relationships/hyperlink" Target="http://finance.yahoo.com/q/op?s=IBM&amp;k=105.000000" TargetMode="External"/><Relationship Id="rId25" Type="http://schemas.openxmlformats.org/officeDocument/2006/relationships/hyperlink" Target="http://finance.yahoo.com/q/op?s=IBM&amp;k=125.000000" TargetMode="External"/><Relationship Id="rId33" Type="http://schemas.openxmlformats.org/officeDocument/2006/relationships/hyperlink" Target="http://finance.yahoo.com/q/op?s=IBM&amp;k=65.000000" TargetMode="External"/><Relationship Id="rId38" Type="http://schemas.openxmlformats.org/officeDocument/2006/relationships/hyperlink" Target="http://finance.yahoo.com/q?s=IBMQO.X" TargetMode="External"/><Relationship Id="rId46" Type="http://schemas.openxmlformats.org/officeDocument/2006/relationships/hyperlink" Target="http://finance.yahoo.com/q?s=IBMQS.X" TargetMode="External"/><Relationship Id="rId59" Type="http://schemas.openxmlformats.org/officeDocument/2006/relationships/hyperlink" Target="http://finance.yahoo.com/q/op?s=IBM&amp;k=130.000000" TargetMode="External"/></Relationships>
</file>

<file path=xl/worksheets/_rels/sheet21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110.000000" TargetMode="External"/><Relationship Id="rId18" Type="http://schemas.openxmlformats.org/officeDocument/2006/relationships/hyperlink" Target="http://finance.yahoo.com/q?s=IBMFD.X" TargetMode="External"/><Relationship Id="rId26" Type="http://schemas.openxmlformats.org/officeDocument/2006/relationships/hyperlink" Target="http://finance.yahoo.com/q?s=IBMRL.X" TargetMode="External"/><Relationship Id="rId39" Type="http://schemas.openxmlformats.org/officeDocument/2006/relationships/hyperlink" Target="http://finance.yahoo.com/q/op?s=IBM&amp;k=95.000000" TargetMode="External"/><Relationship Id="rId21" Type="http://schemas.openxmlformats.org/officeDocument/2006/relationships/hyperlink" Target="http://finance.yahoo.com/q/op?s=IBM&amp;k=130.000000" TargetMode="External"/><Relationship Id="rId34" Type="http://schemas.openxmlformats.org/officeDocument/2006/relationships/hyperlink" Target="http://finance.yahoo.com/q?s=IBMRP.X" TargetMode="External"/><Relationship Id="rId42" Type="http://schemas.openxmlformats.org/officeDocument/2006/relationships/hyperlink" Target="http://finance.yahoo.com/q?s=IBMRT.X" TargetMode="External"/><Relationship Id="rId47" Type="http://schemas.openxmlformats.org/officeDocument/2006/relationships/hyperlink" Target="http://finance.yahoo.com/q/op?s=IBM&amp;k=115.000000" TargetMode="External"/><Relationship Id="rId50" Type="http://schemas.openxmlformats.org/officeDocument/2006/relationships/hyperlink" Target="http://finance.yahoo.com/q?s=IBMRD.X" TargetMode="External"/><Relationship Id="rId55" Type="http://schemas.openxmlformats.org/officeDocument/2006/relationships/hyperlink" Target="http://finance.yahoo.com/q/op?s=IBM&amp;k=135.000000" TargetMode="External"/><Relationship Id="rId7" Type="http://schemas.openxmlformats.org/officeDocument/2006/relationships/hyperlink" Target="http://finance.yahoo.com/q/op?s=IBM&amp;k=95.000000" TargetMode="External"/><Relationship Id="rId12" Type="http://schemas.openxmlformats.org/officeDocument/2006/relationships/hyperlink" Target="http://finance.yahoo.com/q?s=IBMFA.X" TargetMode="External"/><Relationship Id="rId17" Type="http://schemas.openxmlformats.org/officeDocument/2006/relationships/hyperlink" Target="http://finance.yahoo.com/q/op?s=IBM&amp;k=120.000000" TargetMode="External"/><Relationship Id="rId25" Type="http://schemas.openxmlformats.org/officeDocument/2006/relationships/hyperlink" Target="http://finance.yahoo.com/q/op?s=IBM&amp;k=60.000000" TargetMode="External"/><Relationship Id="rId33" Type="http://schemas.openxmlformats.org/officeDocument/2006/relationships/hyperlink" Target="http://finance.yahoo.com/q/op?s=IBM&amp;k=80.000000" TargetMode="External"/><Relationship Id="rId38" Type="http://schemas.openxmlformats.org/officeDocument/2006/relationships/hyperlink" Target="http://finance.yahoo.com/q?s=IBMRR.X" TargetMode="External"/><Relationship Id="rId46" Type="http://schemas.openxmlformats.org/officeDocument/2006/relationships/hyperlink" Target="http://finance.yahoo.com/q?s=IBMRB.X" TargetMode="External"/><Relationship Id="rId59" Type="http://schemas.openxmlformats.org/officeDocument/2006/relationships/vmlDrawing" Target="../drawings/vmlDrawing2.vml"/><Relationship Id="rId2" Type="http://schemas.openxmlformats.org/officeDocument/2006/relationships/hyperlink" Target="http://finance.yahoo.com/q?s=IBMFP.X" TargetMode="External"/><Relationship Id="rId16" Type="http://schemas.openxmlformats.org/officeDocument/2006/relationships/hyperlink" Target="http://finance.yahoo.com/q?s=IBMFC.X" TargetMode="External"/><Relationship Id="rId20" Type="http://schemas.openxmlformats.org/officeDocument/2006/relationships/hyperlink" Target="http://finance.yahoo.com/q?s=IBMFE.X" TargetMode="External"/><Relationship Id="rId29" Type="http://schemas.openxmlformats.org/officeDocument/2006/relationships/hyperlink" Target="http://finance.yahoo.com/q/op?s=IBM&amp;k=70.000000" TargetMode="External"/><Relationship Id="rId41" Type="http://schemas.openxmlformats.org/officeDocument/2006/relationships/hyperlink" Target="http://finance.yahoo.com/q/op?s=IBM&amp;k=100.000000" TargetMode="External"/><Relationship Id="rId54" Type="http://schemas.openxmlformats.org/officeDocument/2006/relationships/hyperlink" Target="http://finance.yahoo.com/q?s=IBMRF.X" TargetMode="External"/><Relationship Id="rId1" Type="http://schemas.openxmlformats.org/officeDocument/2006/relationships/hyperlink" Target="http://finance.yahoo.com/q/op?s=IBM&amp;k=80.000000" TargetMode="External"/><Relationship Id="rId6" Type="http://schemas.openxmlformats.org/officeDocument/2006/relationships/hyperlink" Target="http://finance.yahoo.com/q?s=IBMFR.X" TargetMode="External"/><Relationship Id="rId11" Type="http://schemas.openxmlformats.org/officeDocument/2006/relationships/hyperlink" Target="http://finance.yahoo.com/q/op?s=IBM&amp;k=105.000000" TargetMode="External"/><Relationship Id="rId24" Type="http://schemas.openxmlformats.org/officeDocument/2006/relationships/hyperlink" Target="http://finance.yahoo.com/q?s=IBMFH.X" TargetMode="External"/><Relationship Id="rId32" Type="http://schemas.openxmlformats.org/officeDocument/2006/relationships/hyperlink" Target="http://finance.yahoo.com/q?s=IBMRO.X" TargetMode="External"/><Relationship Id="rId37" Type="http://schemas.openxmlformats.org/officeDocument/2006/relationships/hyperlink" Target="http://finance.yahoo.com/q/op?s=IBM&amp;k=90.000000" TargetMode="External"/><Relationship Id="rId40" Type="http://schemas.openxmlformats.org/officeDocument/2006/relationships/hyperlink" Target="http://finance.yahoo.com/q?s=IBMRS.X" TargetMode="External"/><Relationship Id="rId45" Type="http://schemas.openxmlformats.org/officeDocument/2006/relationships/hyperlink" Target="http://finance.yahoo.com/q/op?s=IBM&amp;k=110.000000" TargetMode="External"/><Relationship Id="rId53" Type="http://schemas.openxmlformats.org/officeDocument/2006/relationships/hyperlink" Target="http://finance.yahoo.com/q/op?s=IBM&amp;k=130.000000" TargetMode="External"/><Relationship Id="rId58" Type="http://schemas.openxmlformats.org/officeDocument/2006/relationships/drawing" Target="../drawings/drawing20.xml"/><Relationship Id="rId5" Type="http://schemas.openxmlformats.org/officeDocument/2006/relationships/hyperlink" Target="http://finance.yahoo.com/q/op?s=IBM&amp;k=90.000000" TargetMode="External"/><Relationship Id="rId15" Type="http://schemas.openxmlformats.org/officeDocument/2006/relationships/hyperlink" Target="http://finance.yahoo.com/q/op?s=IBM&amp;k=115.000000" TargetMode="External"/><Relationship Id="rId23" Type="http://schemas.openxmlformats.org/officeDocument/2006/relationships/hyperlink" Target="http://finance.yahoo.com/q/op?s=IBM&amp;k=140.000000" TargetMode="External"/><Relationship Id="rId28" Type="http://schemas.openxmlformats.org/officeDocument/2006/relationships/hyperlink" Target="http://finance.yahoo.com/q?s=IBMRM.X" TargetMode="External"/><Relationship Id="rId36" Type="http://schemas.openxmlformats.org/officeDocument/2006/relationships/hyperlink" Target="http://finance.yahoo.com/q?s=IBMRQ.X" TargetMode="External"/><Relationship Id="rId49" Type="http://schemas.openxmlformats.org/officeDocument/2006/relationships/hyperlink" Target="http://finance.yahoo.com/q/op?s=IBM&amp;k=120.000000" TargetMode="External"/><Relationship Id="rId57" Type="http://schemas.openxmlformats.org/officeDocument/2006/relationships/hyperlink" Target="http://finance.yahoo.com/q/os?s=IBM&amp;m=2009-06-19" TargetMode="External"/><Relationship Id="rId10" Type="http://schemas.openxmlformats.org/officeDocument/2006/relationships/hyperlink" Target="http://finance.yahoo.com/q?s=IBMFT.X" TargetMode="External"/><Relationship Id="rId19" Type="http://schemas.openxmlformats.org/officeDocument/2006/relationships/hyperlink" Target="http://finance.yahoo.com/q/op?s=IBM&amp;k=125.000000" TargetMode="External"/><Relationship Id="rId31" Type="http://schemas.openxmlformats.org/officeDocument/2006/relationships/hyperlink" Target="http://finance.yahoo.com/q/op?s=IBM&amp;k=75.000000" TargetMode="External"/><Relationship Id="rId44" Type="http://schemas.openxmlformats.org/officeDocument/2006/relationships/hyperlink" Target="http://finance.yahoo.com/q?s=IBMRA.X" TargetMode="External"/><Relationship Id="rId52" Type="http://schemas.openxmlformats.org/officeDocument/2006/relationships/hyperlink" Target="http://finance.yahoo.com/q?s=IBMRE.X" TargetMode="External"/><Relationship Id="rId4" Type="http://schemas.openxmlformats.org/officeDocument/2006/relationships/hyperlink" Target="http://finance.yahoo.com/q?s=IBMFQ.X" TargetMode="External"/><Relationship Id="rId9" Type="http://schemas.openxmlformats.org/officeDocument/2006/relationships/hyperlink" Target="http://finance.yahoo.com/q/op?s=IBM&amp;k=100.000000" TargetMode="External"/><Relationship Id="rId14" Type="http://schemas.openxmlformats.org/officeDocument/2006/relationships/hyperlink" Target="http://finance.yahoo.com/q?s=IBMFB.X" TargetMode="External"/><Relationship Id="rId22" Type="http://schemas.openxmlformats.org/officeDocument/2006/relationships/hyperlink" Target="http://finance.yahoo.com/q?s=IBMFF.X" TargetMode="External"/><Relationship Id="rId27" Type="http://schemas.openxmlformats.org/officeDocument/2006/relationships/hyperlink" Target="http://finance.yahoo.com/q/op?s=IBM&amp;k=65.000000" TargetMode="External"/><Relationship Id="rId30" Type="http://schemas.openxmlformats.org/officeDocument/2006/relationships/hyperlink" Target="http://finance.yahoo.com/q?s=IBMRN.X" TargetMode="External"/><Relationship Id="rId35" Type="http://schemas.openxmlformats.org/officeDocument/2006/relationships/hyperlink" Target="http://finance.yahoo.com/q/op?s=IBM&amp;k=85.000000" TargetMode="External"/><Relationship Id="rId43" Type="http://schemas.openxmlformats.org/officeDocument/2006/relationships/hyperlink" Target="http://finance.yahoo.com/q/op?s=IBM&amp;k=105.000000" TargetMode="External"/><Relationship Id="rId48" Type="http://schemas.openxmlformats.org/officeDocument/2006/relationships/hyperlink" Target="http://finance.yahoo.com/q?s=IBMRC.X" TargetMode="External"/><Relationship Id="rId56" Type="http://schemas.openxmlformats.org/officeDocument/2006/relationships/hyperlink" Target="http://finance.yahoo.com/q?s=IBMRG.X" TargetMode="External"/><Relationship Id="rId8" Type="http://schemas.openxmlformats.org/officeDocument/2006/relationships/hyperlink" Target="http://finance.yahoo.com/q?s=IBMFS.X" TargetMode="External"/><Relationship Id="rId51" Type="http://schemas.openxmlformats.org/officeDocument/2006/relationships/hyperlink" Target="http://finance.yahoo.com/q/op?s=IBM&amp;k=125.000000" TargetMode="External"/><Relationship Id="rId3" Type="http://schemas.openxmlformats.org/officeDocument/2006/relationships/hyperlink" Target="http://finance.yahoo.com/q/op?s=IBM&amp;k=85.000000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80.000000" TargetMode="External"/><Relationship Id="rId18" Type="http://schemas.openxmlformats.org/officeDocument/2006/relationships/hyperlink" Target="http://finance.yahoo.com/q?s=IBMJR.X" TargetMode="External"/><Relationship Id="rId26" Type="http://schemas.openxmlformats.org/officeDocument/2006/relationships/hyperlink" Target="http://finance.yahoo.com/q?s=IBMJB.X" TargetMode="External"/><Relationship Id="rId39" Type="http://schemas.openxmlformats.org/officeDocument/2006/relationships/hyperlink" Target="http://finance.yahoo.com/q/op?s=IBM&amp;k=145.000000" TargetMode="External"/><Relationship Id="rId21" Type="http://schemas.openxmlformats.org/officeDocument/2006/relationships/hyperlink" Target="http://finance.yahoo.com/q/op?s=IBM&amp;k=100.000000" TargetMode="External"/><Relationship Id="rId34" Type="http://schemas.openxmlformats.org/officeDocument/2006/relationships/hyperlink" Target="http://finance.yahoo.com/q?s=IBMJF.X" TargetMode="External"/><Relationship Id="rId42" Type="http://schemas.openxmlformats.org/officeDocument/2006/relationships/hyperlink" Target="http://finance.yahoo.com/q?s=IBMVX.X" TargetMode="External"/><Relationship Id="rId47" Type="http://schemas.openxmlformats.org/officeDocument/2006/relationships/hyperlink" Target="http://finance.yahoo.com/q/op?s=IBM&amp;k=60.000000" TargetMode="External"/><Relationship Id="rId50" Type="http://schemas.openxmlformats.org/officeDocument/2006/relationships/hyperlink" Target="http://finance.yahoo.com/q?s=IBMVM.X" TargetMode="External"/><Relationship Id="rId55" Type="http://schemas.openxmlformats.org/officeDocument/2006/relationships/hyperlink" Target="http://finance.yahoo.com/q/op?s=IBM&amp;k=80.000000" TargetMode="External"/><Relationship Id="rId63" Type="http://schemas.openxmlformats.org/officeDocument/2006/relationships/hyperlink" Target="http://finance.yahoo.com/q/op?s=IBM&amp;k=100.000000" TargetMode="External"/><Relationship Id="rId68" Type="http://schemas.openxmlformats.org/officeDocument/2006/relationships/hyperlink" Target="http://finance.yahoo.com/q?s=IBMVB.X" TargetMode="External"/><Relationship Id="rId76" Type="http://schemas.openxmlformats.org/officeDocument/2006/relationships/hyperlink" Target="http://finance.yahoo.com/q?s=IBMVF.X" TargetMode="External"/><Relationship Id="rId7" Type="http://schemas.openxmlformats.org/officeDocument/2006/relationships/hyperlink" Target="http://finance.yahoo.com/q/op?s=IBM&amp;k=65.000000" TargetMode="External"/><Relationship Id="rId71" Type="http://schemas.openxmlformats.org/officeDocument/2006/relationships/hyperlink" Target="http://finance.yahoo.com/q/op?s=IBM&amp;k=120.000000" TargetMode="External"/><Relationship Id="rId2" Type="http://schemas.openxmlformats.org/officeDocument/2006/relationships/hyperlink" Target="http://finance.yahoo.com/q?s=IBMJU.X" TargetMode="External"/><Relationship Id="rId16" Type="http://schemas.openxmlformats.org/officeDocument/2006/relationships/hyperlink" Target="http://finance.yahoo.com/q?s=IBMJQ.X" TargetMode="External"/><Relationship Id="rId29" Type="http://schemas.openxmlformats.org/officeDocument/2006/relationships/hyperlink" Target="http://finance.yahoo.com/q/op?s=IBM&amp;k=120.000000" TargetMode="External"/><Relationship Id="rId11" Type="http://schemas.openxmlformats.org/officeDocument/2006/relationships/hyperlink" Target="http://finance.yahoo.com/q/op?s=IBM&amp;k=75.000000" TargetMode="External"/><Relationship Id="rId24" Type="http://schemas.openxmlformats.org/officeDocument/2006/relationships/hyperlink" Target="http://finance.yahoo.com/q?s=IBMJA.X" TargetMode="External"/><Relationship Id="rId32" Type="http://schemas.openxmlformats.org/officeDocument/2006/relationships/hyperlink" Target="http://finance.yahoo.com/q?s=IBMJE.X" TargetMode="External"/><Relationship Id="rId37" Type="http://schemas.openxmlformats.org/officeDocument/2006/relationships/hyperlink" Target="http://finance.yahoo.com/q/op?s=IBM&amp;k=140.000000" TargetMode="External"/><Relationship Id="rId40" Type="http://schemas.openxmlformats.org/officeDocument/2006/relationships/hyperlink" Target="http://finance.yahoo.com/q?s=IBMJI.X" TargetMode="External"/><Relationship Id="rId45" Type="http://schemas.openxmlformats.org/officeDocument/2006/relationships/hyperlink" Target="http://finance.yahoo.com/q/op?s=IBM&amp;k=55.000000" TargetMode="External"/><Relationship Id="rId53" Type="http://schemas.openxmlformats.org/officeDocument/2006/relationships/hyperlink" Target="http://finance.yahoo.com/q/op?s=IBM&amp;k=75.000000" TargetMode="External"/><Relationship Id="rId58" Type="http://schemas.openxmlformats.org/officeDocument/2006/relationships/hyperlink" Target="http://finance.yahoo.com/q?s=IBMVQ.X" TargetMode="External"/><Relationship Id="rId66" Type="http://schemas.openxmlformats.org/officeDocument/2006/relationships/hyperlink" Target="http://finance.yahoo.com/q?s=IBMVA.X" TargetMode="External"/><Relationship Id="rId74" Type="http://schemas.openxmlformats.org/officeDocument/2006/relationships/hyperlink" Target="http://finance.yahoo.com/q?s=IBMVE.X" TargetMode="External"/><Relationship Id="rId79" Type="http://schemas.openxmlformats.org/officeDocument/2006/relationships/hyperlink" Target="http://finance.yahoo.com/q/op?s=IBM&amp;k=140.000000" TargetMode="External"/><Relationship Id="rId5" Type="http://schemas.openxmlformats.org/officeDocument/2006/relationships/hyperlink" Target="http://finance.yahoo.com/q/op?s=IBM&amp;k=60.000000" TargetMode="External"/><Relationship Id="rId61" Type="http://schemas.openxmlformats.org/officeDocument/2006/relationships/hyperlink" Target="http://finance.yahoo.com/q/op?s=IBM&amp;k=95.000000" TargetMode="External"/><Relationship Id="rId82" Type="http://schemas.openxmlformats.org/officeDocument/2006/relationships/hyperlink" Target="http://finance.yahoo.com/q?s=IBMVI.X" TargetMode="External"/><Relationship Id="rId10" Type="http://schemas.openxmlformats.org/officeDocument/2006/relationships/hyperlink" Target="http://finance.yahoo.com/q?s=IBMJN.X" TargetMode="External"/><Relationship Id="rId19" Type="http://schemas.openxmlformats.org/officeDocument/2006/relationships/hyperlink" Target="http://finance.yahoo.com/q/op?s=IBM&amp;k=95.000000" TargetMode="External"/><Relationship Id="rId31" Type="http://schemas.openxmlformats.org/officeDocument/2006/relationships/hyperlink" Target="http://finance.yahoo.com/q/op?s=IBM&amp;k=125.000000" TargetMode="External"/><Relationship Id="rId44" Type="http://schemas.openxmlformats.org/officeDocument/2006/relationships/hyperlink" Target="http://finance.yahoo.com/q?s=IBMVU.X" TargetMode="External"/><Relationship Id="rId52" Type="http://schemas.openxmlformats.org/officeDocument/2006/relationships/hyperlink" Target="http://finance.yahoo.com/q?s=IBMVN.X" TargetMode="External"/><Relationship Id="rId60" Type="http://schemas.openxmlformats.org/officeDocument/2006/relationships/hyperlink" Target="http://finance.yahoo.com/q?s=IBMVR.X" TargetMode="External"/><Relationship Id="rId65" Type="http://schemas.openxmlformats.org/officeDocument/2006/relationships/hyperlink" Target="http://finance.yahoo.com/q/op?s=IBM&amp;k=105.000000" TargetMode="External"/><Relationship Id="rId73" Type="http://schemas.openxmlformats.org/officeDocument/2006/relationships/hyperlink" Target="http://finance.yahoo.com/q/op?s=IBM&amp;k=125.000000" TargetMode="External"/><Relationship Id="rId78" Type="http://schemas.openxmlformats.org/officeDocument/2006/relationships/hyperlink" Target="http://finance.yahoo.com/q?s=IBMVG.X" TargetMode="External"/><Relationship Id="rId81" Type="http://schemas.openxmlformats.org/officeDocument/2006/relationships/hyperlink" Target="http://finance.yahoo.com/q/op?s=IBM&amp;k=145.000000" TargetMode="External"/><Relationship Id="rId4" Type="http://schemas.openxmlformats.org/officeDocument/2006/relationships/hyperlink" Target="http://finance.yahoo.com/q?s=IBMJV.X" TargetMode="External"/><Relationship Id="rId9" Type="http://schemas.openxmlformats.org/officeDocument/2006/relationships/hyperlink" Target="http://finance.yahoo.com/q/op?s=IBM&amp;k=70.000000" TargetMode="External"/><Relationship Id="rId14" Type="http://schemas.openxmlformats.org/officeDocument/2006/relationships/hyperlink" Target="http://finance.yahoo.com/q?s=IBMJP.X" TargetMode="External"/><Relationship Id="rId22" Type="http://schemas.openxmlformats.org/officeDocument/2006/relationships/hyperlink" Target="http://finance.yahoo.com/q?s=IBMJT.X" TargetMode="External"/><Relationship Id="rId27" Type="http://schemas.openxmlformats.org/officeDocument/2006/relationships/hyperlink" Target="http://finance.yahoo.com/q/op?s=IBM&amp;k=115.000000" TargetMode="External"/><Relationship Id="rId30" Type="http://schemas.openxmlformats.org/officeDocument/2006/relationships/hyperlink" Target="http://finance.yahoo.com/q?s=IBMJD.X" TargetMode="External"/><Relationship Id="rId35" Type="http://schemas.openxmlformats.org/officeDocument/2006/relationships/hyperlink" Target="http://finance.yahoo.com/q/op?s=IBM&amp;k=135.000000" TargetMode="External"/><Relationship Id="rId43" Type="http://schemas.openxmlformats.org/officeDocument/2006/relationships/hyperlink" Target="http://finance.yahoo.com/q/op?s=IBM&amp;k=50.000000" TargetMode="External"/><Relationship Id="rId48" Type="http://schemas.openxmlformats.org/officeDocument/2006/relationships/hyperlink" Target="http://finance.yahoo.com/q?s=IBMVL.X" TargetMode="External"/><Relationship Id="rId56" Type="http://schemas.openxmlformats.org/officeDocument/2006/relationships/hyperlink" Target="http://finance.yahoo.com/q?s=IBMVP.X" TargetMode="External"/><Relationship Id="rId64" Type="http://schemas.openxmlformats.org/officeDocument/2006/relationships/hyperlink" Target="http://finance.yahoo.com/q?s=IBMVT.X" TargetMode="External"/><Relationship Id="rId69" Type="http://schemas.openxmlformats.org/officeDocument/2006/relationships/hyperlink" Target="http://finance.yahoo.com/q/op?s=IBM&amp;k=115.000000" TargetMode="External"/><Relationship Id="rId77" Type="http://schemas.openxmlformats.org/officeDocument/2006/relationships/hyperlink" Target="http://finance.yahoo.com/q/op?s=IBM&amp;k=135.000000" TargetMode="External"/><Relationship Id="rId8" Type="http://schemas.openxmlformats.org/officeDocument/2006/relationships/hyperlink" Target="http://finance.yahoo.com/q?s=IBMJM.X" TargetMode="External"/><Relationship Id="rId51" Type="http://schemas.openxmlformats.org/officeDocument/2006/relationships/hyperlink" Target="http://finance.yahoo.com/q/op?s=IBM&amp;k=70.000000" TargetMode="External"/><Relationship Id="rId72" Type="http://schemas.openxmlformats.org/officeDocument/2006/relationships/hyperlink" Target="http://finance.yahoo.com/q?s=IBMVD.X" TargetMode="External"/><Relationship Id="rId80" Type="http://schemas.openxmlformats.org/officeDocument/2006/relationships/hyperlink" Target="http://finance.yahoo.com/q?s=IBMVH.X" TargetMode="External"/><Relationship Id="rId3" Type="http://schemas.openxmlformats.org/officeDocument/2006/relationships/hyperlink" Target="http://finance.yahoo.com/q/op?s=IBM&amp;k=55.000000" TargetMode="External"/><Relationship Id="rId12" Type="http://schemas.openxmlformats.org/officeDocument/2006/relationships/hyperlink" Target="http://finance.yahoo.com/q?s=IBMJO.X" TargetMode="External"/><Relationship Id="rId17" Type="http://schemas.openxmlformats.org/officeDocument/2006/relationships/hyperlink" Target="http://finance.yahoo.com/q/op?s=IBM&amp;k=90.000000" TargetMode="External"/><Relationship Id="rId25" Type="http://schemas.openxmlformats.org/officeDocument/2006/relationships/hyperlink" Target="http://finance.yahoo.com/q/op?s=IBM&amp;k=110.000000" TargetMode="External"/><Relationship Id="rId33" Type="http://schemas.openxmlformats.org/officeDocument/2006/relationships/hyperlink" Target="http://finance.yahoo.com/q/op?s=IBM&amp;k=130.000000" TargetMode="External"/><Relationship Id="rId38" Type="http://schemas.openxmlformats.org/officeDocument/2006/relationships/hyperlink" Target="http://finance.yahoo.com/q?s=IBMJH.X" TargetMode="External"/><Relationship Id="rId46" Type="http://schemas.openxmlformats.org/officeDocument/2006/relationships/hyperlink" Target="http://finance.yahoo.com/q?s=IBMVV.X" TargetMode="External"/><Relationship Id="rId59" Type="http://schemas.openxmlformats.org/officeDocument/2006/relationships/hyperlink" Target="http://finance.yahoo.com/q/op?s=IBM&amp;k=90.000000" TargetMode="External"/><Relationship Id="rId67" Type="http://schemas.openxmlformats.org/officeDocument/2006/relationships/hyperlink" Target="http://finance.yahoo.com/q/op?s=IBM&amp;k=110.000000" TargetMode="External"/><Relationship Id="rId20" Type="http://schemas.openxmlformats.org/officeDocument/2006/relationships/hyperlink" Target="http://finance.yahoo.com/q?s=IBMJS.X" TargetMode="External"/><Relationship Id="rId41" Type="http://schemas.openxmlformats.org/officeDocument/2006/relationships/hyperlink" Target="http://finance.yahoo.com/q/op?s=IBM&amp;k=45.000000" TargetMode="External"/><Relationship Id="rId54" Type="http://schemas.openxmlformats.org/officeDocument/2006/relationships/hyperlink" Target="http://finance.yahoo.com/q?s=IBMVO.X" TargetMode="External"/><Relationship Id="rId62" Type="http://schemas.openxmlformats.org/officeDocument/2006/relationships/hyperlink" Target="http://finance.yahoo.com/q?s=IBMVS.X" TargetMode="External"/><Relationship Id="rId70" Type="http://schemas.openxmlformats.org/officeDocument/2006/relationships/hyperlink" Target="http://finance.yahoo.com/q?s=IBMVC.X" TargetMode="External"/><Relationship Id="rId75" Type="http://schemas.openxmlformats.org/officeDocument/2006/relationships/hyperlink" Target="http://finance.yahoo.com/q/op?s=IBM&amp;k=130.000000" TargetMode="External"/><Relationship Id="rId83" Type="http://schemas.openxmlformats.org/officeDocument/2006/relationships/drawing" Target="../drawings/drawing22.xml"/><Relationship Id="rId1" Type="http://schemas.openxmlformats.org/officeDocument/2006/relationships/hyperlink" Target="http://finance.yahoo.com/q/op?s=IBM&amp;k=50.000000" TargetMode="External"/><Relationship Id="rId6" Type="http://schemas.openxmlformats.org/officeDocument/2006/relationships/hyperlink" Target="http://finance.yahoo.com/q?s=IBMJL.X" TargetMode="External"/><Relationship Id="rId15" Type="http://schemas.openxmlformats.org/officeDocument/2006/relationships/hyperlink" Target="http://finance.yahoo.com/q/op?s=IBM&amp;k=85.000000" TargetMode="External"/><Relationship Id="rId23" Type="http://schemas.openxmlformats.org/officeDocument/2006/relationships/hyperlink" Target="http://finance.yahoo.com/q/op?s=IBM&amp;k=105.000000" TargetMode="External"/><Relationship Id="rId28" Type="http://schemas.openxmlformats.org/officeDocument/2006/relationships/hyperlink" Target="http://finance.yahoo.com/q?s=IBMJC.X" TargetMode="External"/><Relationship Id="rId36" Type="http://schemas.openxmlformats.org/officeDocument/2006/relationships/hyperlink" Target="http://finance.yahoo.com/q?s=IBMJG.X" TargetMode="External"/><Relationship Id="rId49" Type="http://schemas.openxmlformats.org/officeDocument/2006/relationships/hyperlink" Target="http://finance.yahoo.com/q/op?s=IBM&amp;k=65.000000" TargetMode="External"/><Relationship Id="rId57" Type="http://schemas.openxmlformats.org/officeDocument/2006/relationships/hyperlink" Target="http://finance.yahoo.com/q/op?s=IBM&amp;k=85.000000" TargetMode="External"/></Relationships>
</file>

<file path=xl/worksheets/_rels/sheet24.xml.rels><?xml version="1.0" encoding="UTF-8" standalone="yes"?>
<Relationships xmlns="http://schemas.openxmlformats.org/package/2006/relationships"><Relationship Id="rId26" Type="http://schemas.openxmlformats.org/officeDocument/2006/relationships/hyperlink" Target="http://finance.yahoo.com/q?s=WIBAC.X" TargetMode="External"/><Relationship Id="rId21" Type="http://schemas.openxmlformats.org/officeDocument/2006/relationships/hyperlink" Target="http://finance.yahoo.com/q/op?s=IBM&amp;k=105.000000" TargetMode="External"/><Relationship Id="rId34" Type="http://schemas.openxmlformats.org/officeDocument/2006/relationships/hyperlink" Target="http://finance.yahoo.com/q?s=WIBAG.X" TargetMode="External"/><Relationship Id="rId42" Type="http://schemas.openxmlformats.org/officeDocument/2006/relationships/hyperlink" Target="http://finance.yahoo.com/q?s=WIBAK.X" TargetMode="External"/><Relationship Id="rId47" Type="http://schemas.openxmlformats.org/officeDocument/2006/relationships/hyperlink" Target="http://finance.yahoo.com/q/op?s=IBM&amp;k=170.000000" TargetMode="External"/><Relationship Id="rId50" Type="http://schemas.openxmlformats.org/officeDocument/2006/relationships/hyperlink" Target="http://finance.yahoo.com/q?s=WIBAU.X" TargetMode="External"/><Relationship Id="rId55" Type="http://schemas.openxmlformats.org/officeDocument/2006/relationships/hyperlink" Target="http://finance.yahoo.com/q/op?s=IBM&amp;k=60.000000" TargetMode="External"/><Relationship Id="rId63" Type="http://schemas.openxmlformats.org/officeDocument/2006/relationships/hyperlink" Target="http://finance.yahoo.com/q/op?s=IBM&amp;k=80.000000" TargetMode="External"/><Relationship Id="rId68" Type="http://schemas.openxmlformats.org/officeDocument/2006/relationships/hyperlink" Target="http://finance.yahoo.com/q?s=WIBMR.X" TargetMode="External"/><Relationship Id="rId76" Type="http://schemas.openxmlformats.org/officeDocument/2006/relationships/hyperlink" Target="http://finance.yahoo.com/q?s=WIBMB.X" TargetMode="External"/><Relationship Id="rId84" Type="http://schemas.openxmlformats.org/officeDocument/2006/relationships/hyperlink" Target="http://finance.yahoo.com/q?s=WIBMF.X" TargetMode="External"/><Relationship Id="rId89" Type="http://schemas.openxmlformats.org/officeDocument/2006/relationships/hyperlink" Target="http://finance.yahoo.com/q/op?s=IBM&amp;k=145.000000" TargetMode="External"/><Relationship Id="rId97" Type="http://schemas.openxmlformats.org/officeDocument/2006/relationships/hyperlink" Target="http://finance.yahoo.com/q/op?s=IBM&amp;k=170.000000" TargetMode="External"/><Relationship Id="rId7" Type="http://schemas.openxmlformats.org/officeDocument/2006/relationships/hyperlink" Target="http://finance.yahoo.com/q/op?s=IBM&amp;k=70.000000" TargetMode="External"/><Relationship Id="rId71" Type="http://schemas.openxmlformats.org/officeDocument/2006/relationships/hyperlink" Target="http://finance.yahoo.com/q/op?s=IBM&amp;k=100.000000" TargetMode="External"/><Relationship Id="rId92" Type="http://schemas.openxmlformats.org/officeDocument/2006/relationships/hyperlink" Target="http://finance.yahoo.com/q?s=WIBMJ.X" TargetMode="External"/><Relationship Id="rId2" Type="http://schemas.openxmlformats.org/officeDocument/2006/relationships/hyperlink" Target="http://finance.yahoo.com/q?s=WIBAW.X" TargetMode="External"/><Relationship Id="rId16" Type="http://schemas.openxmlformats.org/officeDocument/2006/relationships/hyperlink" Target="http://finance.yahoo.com/q?s=WIBAR.X" TargetMode="External"/><Relationship Id="rId29" Type="http://schemas.openxmlformats.org/officeDocument/2006/relationships/hyperlink" Target="http://finance.yahoo.com/q/op?s=IBM&amp;k=125.000000" TargetMode="External"/><Relationship Id="rId11" Type="http://schemas.openxmlformats.org/officeDocument/2006/relationships/hyperlink" Target="http://finance.yahoo.com/q/op?s=IBM&amp;k=80.000000" TargetMode="External"/><Relationship Id="rId24" Type="http://schemas.openxmlformats.org/officeDocument/2006/relationships/hyperlink" Target="http://finance.yahoo.com/q?s=WIBAB.X" TargetMode="External"/><Relationship Id="rId32" Type="http://schemas.openxmlformats.org/officeDocument/2006/relationships/hyperlink" Target="http://finance.yahoo.com/q?s=WIBAF.X" TargetMode="External"/><Relationship Id="rId37" Type="http://schemas.openxmlformats.org/officeDocument/2006/relationships/hyperlink" Target="http://finance.yahoo.com/q/op?s=IBM&amp;k=145.000000" TargetMode="External"/><Relationship Id="rId40" Type="http://schemas.openxmlformats.org/officeDocument/2006/relationships/hyperlink" Target="http://finance.yahoo.com/q?s=WIBAJ.X" TargetMode="External"/><Relationship Id="rId45" Type="http://schemas.openxmlformats.org/officeDocument/2006/relationships/hyperlink" Target="http://finance.yahoo.com/q/op?s=IBM&amp;k=165.000000" TargetMode="External"/><Relationship Id="rId53" Type="http://schemas.openxmlformats.org/officeDocument/2006/relationships/hyperlink" Target="http://finance.yahoo.com/q/op?s=IBM&amp;k=55.000000" TargetMode="External"/><Relationship Id="rId58" Type="http://schemas.openxmlformats.org/officeDocument/2006/relationships/hyperlink" Target="http://finance.yahoo.com/q?s=WIBMX.X" TargetMode="External"/><Relationship Id="rId66" Type="http://schemas.openxmlformats.org/officeDocument/2006/relationships/hyperlink" Target="http://finance.yahoo.com/q?s=WIBMQ.X" TargetMode="External"/><Relationship Id="rId74" Type="http://schemas.openxmlformats.org/officeDocument/2006/relationships/hyperlink" Target="http://finance.yahoo.com/q?s=WIBMA.X" TargetMode="External"/><Relationship Id="rId79" Type="http://schemas.openxmlformats.org/officeDocument/2006/relationships/hyperlink" Target="http://finance.yahoo.com/q/op?s=IBM&amp;k=120.000000" TargetMode="External"/><Relationship Id="rId87" Type="http://schemas.openxmlformats.org/officeDocument/2006/relationships/hyperlink" Target="http://finance.yahoo.com/q/op?s=IBM&amp;k=140.000000" TargetMode="External"/><Relationship Id="rId102" Type="http://schemas.openxmlformats.org/officeDocument/2006/relationships/drawing" Target="../drawings/drawing23.xml"/><Relationship Id="rId5" Type="http://schemas.openxmlformats.org/officeDocument/2006/relationships/hyperlink" Target="http://finance.yahoo.com/q/op?s=IBM&amp;k=65.000000" TargetMode="External"/><Relationship Id="rId61" Type="http://schemas.openxmlformats.org/officeDocument/2006/relationships/hyperlink" Target="http://finance.yahoo.com/q/op?s=IBM&amp;k=75.000000" TargetMode="External"/><Relationship Id="rId82" Type="http://schemas.openxmlformats.org/officeDocument/2006/relationships/hyperlink" Target="http://finance.yahoo.com/q?s=WIBME.X" TargetMode="External"/><Relationship Id="rId90" Type="http://schemas.openxmlformats.org/officeDocument/2006/relationships/hyperlink" Target="http://finance.yahoo.com/q?s=WIBMI.X" TargetMode="External"/><Relationship Id="rId95" Type="http://schemas.openxmlformats.org/officeDocument/2006/relationships/hyperlink" Target="http://finance.yahoo.com/q/op?s=IBM&amp;k=160.000000" TargetMode="External"/><Relationship Id="rId19" Type="http://schemas.openxmlformats.org/officeDocument/2006/relationships/hyperlink" Target="http://finance.yahoo.com/q/op?s=IBM&amp;k=100.000000" TargetMode="External"/><Relationship Id="rId14" Type="http://schemas.openxmlformats.org/officeDocument/2006/relationships/hyperlink" Target="http://finance.yahoo.com/q?s=WIBAQ.X" TargetMode="External"/><Relationship Id="rId22" Type="http://schemas.openxmlformats.org/officeDocument/2006/relationships/hyperlink" Target="http://finance.yahoo.com/q?s=WIBAA.X" TargetMode="External"/><Relationship Id="rId27" Type="http://schemas.openxmlformats.org/officeDocument/2006/relationships/hyperlink" Target="http://finance.yahoo.com/q/op?s=IBM&amp;k=120.000000" TargetMode="External"/><Relationship Id="rId30" Type="http://schemas.openxmlformats.org/officeDocument/2006/relationships/hyperlink" Target="http://finance.yahoo.com/q?s=WIBAE.X" TargetMode="External"/><Relationship Id="rId35" Type="http://schemas.openxmlformats.org/officeDocument/2006/relationships/hyperlink" Target="http://finance.yahoo.com/q/op?s=IBM&amp;k=140.000000" TargetMode="External"/><Relationship Id="rId43" Type="http://schemas.openxmlformats.org/officeDocument/2006/relationships/hyperlink" Target="http://finance.yahoo.com/q/op?s=IBM&amp;k=160.000000" TargetMode="External"/><Relationship Id="rId48" Type="http://schemas.openxmlformats.org/officeDocument/2006/relationships/hyperlink" Target="http://finance.yahoo.com/q?s=WIBAZ.X" TargetMode="External"/><Relationship Id="rId56" Type="http://schemas.openxmlformats.org/officeDocument/2006/relationships/hyperlink" Target="http://finance.yahoo.com/q?s=WIBML.X" TargetMode="External"/><Relationship Id="rId64" Type="http://schemas.openxmlformats.org/officeDocument/2006/relationships/hyperlink" Target="http://finance.yahoo.com/q?s=WIBMP.X" TargetMode="External"/><Relationship Id="rId69" Type="http://schemas.openxmlformats.org/officeDocument/2006/relationships/hyperlink" Target="http://finance.yahoo.com/q/op?s=IBM&amp;k=95.000000" TargetMode="External"/><Relationship Id="rId77" Type="http://schemas.openxmlformats.org/officeDocument/2006/relationships/hyperlink" Target="http://finance.yahoo.com/q/op?s=IBM&amp;k=115.000000" TargetMode="External"/><Relationship Id="rId100" Type="http://schemas.openxmlformats.org/officeDocument/2006/relationships/hyperlink" Target="http://finance.yahoo.com/q?s=WIBMV.X" TargetMode="External"/><Relationship Id="rId8" Type="http://schemas.openxmlformats.org/officeDocument/2006/relationships/hyperlink" Target="http://finance.yahoo.com/q?s=WIBAN.X" TargetMode="External"/><Relationship Id="rId51" Type="http://schemas.openxmlformats.org/officeDocument/2006/relationships/hyperlink" Target="http://finance.yahoo.com/q/op?s=IBM&amp;k=190.000000" TargetMode="External"/><Relationship Id="rId72" Type="http://schemas.openxmlformats.org/officeDocument/2006/relationships/hyperlink" Target="http://finance.yahoo.com/q?s=WIBMT.X" TargetMode="External"/><Relationship Id="rId80" Type="http://schemas.openxmlformats.org/officeDocument/2006/relationships/hyperlink" Target="http://finance.yahoo.com/q?s=WIBMD.X" TargetMode="External"/><Relationship Id="rId85" Type="http://schemas.openxmlformats.org/officeDocument/2006/relationships/hyperlink" Target="http://finance.yahoo.com/q/op?s=IBM&amp;k=135.000000" TargetMode="External"/><Relationship Id="rId93" Type="http://schemas.openxmlformats.org/officeDocument/2006/relationships/hyperlink" Target="http://finance.yahoo.com/q/op?s=IBM&amp;k=155.000000" TargetMode="External"/><Relationship Id="rId98" Type="http://schemas.openxmlformats.org/officeDocument/2006/relationships/hyperlink" Target="http://finance.yahoo.com/q?s=WIBMZ.X" TargetMode="External"/><Relationship Id="rId3" Type="http://schemas.openxmlformats.org/officeDocument/2006/relationships/hyperlink" Target="http://finance.yahoo.com/q/op?s=IBM&amp;k=60.000000" TargetMode="External"/><Relationship Id="rId12" Type="http://schemas.openxmlformats.org/officeDocument/2006/relationships/hyperlink" Target="http://finance.yahoo.com/q?s=WIBAP.X" TargetMode="External"/><Relationship Id="rId17" Type="http://schemas.openxmlformats.org/officeDocument/2006/relationships/hyperlink" Target="http://finance.yahoo.com/q/op?s=IBM&amp;k=95.000000" TargetMode="External"/><Relationship Id="rId25" Type="http://schemas.openxmlformats.org/officeDocument/2006/relationships/hyperlink" Target="http://finance.yahoo.com/q/op?s=IBM&amp;k=115.000000" TargetMode="External"/><Relationship Id="rId33" Type="http://schemas.openxmlformats.org/officeDocument/2006/relationships/hyperlink" Target="http://finance.yahoo.com/q/op?s=IBM&amp;k=135.000000" TargetMode="External"/><Relationship Id="rId38" Type="http://schemas.openxmlformats.org/officeDocument/2006/relationships/hyperlink" Target="http://finance.yahoo.com/q?s=WIBAI.X" TargetMode="External"/><Relationship Id="rId46" Type="http://schemas.openxmlformats.org/officeDocument/2006/relationships/hyperlink" Target="http://finance.yahoo.com/q?s=WIBAM.X" TargetMode="External"/><Relationship Id="rId59" Type="http://schemas.openxmlformats.org/officeDocument/2006/relationships/hyperlink" Target="http://finance.yahoo.com/q/op?s=IBM&amp;k=70.000000" TargetMode="External"/><Relationship Id="rId67" Type="http://schemas.openxmlformats.org/officeDocument/2006/relationships/hyperlink" Target="http://finance.yahoo.com/q/op?s=IBM&amp;k=90.000000" TargetMode="External"/><Relationship Id="rId20" Type="http://schemas.openxmlformats.org/officeDocument/2006/relationships/hyperlink" Target="http://finance.yahoo.com/q?s=WIBAT.X" TargetMode="External"/><Relationship Id="rId41" Type="http://schemas.openxmlformats.org/officeDocument/2006/relationships/hyperlink" Target="http://finance.yahoo.com/q/op?s=IBM&amp;k=155.000000" TargetMode="External"/><Relationship Id="rId54" Type="http://schemas.openxmlformats.org/officeDocument/2006/relationships/hyperlink" Target="http://finance.yahoo.com/q?s=WIBMW.X" TargetMode="External"/><Relationship Id="rId62" Type="http://schemas.openxmlformats.org/officeDocument/2006/relationships/hyperlink" Target="http://finance.yahoo.com/q?s=WIBMO.X" TargetMode="External"/><Relationship Id="rId70" Type="http://schemas.openxmlformats.org/officeDocument/2006/relationships/hyperlink" Target="http://finance.yahoo.com/q?s=WIBMS.X" TargetMode="External"/><Relationship Id="rId75" Type="http://schemas.openxmlformats.org/officeDocument/2006/relationships/hyperlink" Target="http://finance.yahoo.com/q/op?s=IBM&amp;k=110.000000" TargetMode="External"/><Relationship Id="rId83" Type="http://schemas.openxmlformats.org/officeDocument/2006/relationships/hyperlink" Target="http://finance.yahoo.com/q/op?s=IBM&amp;k=130.000000" TargetMode="External"/><Relationship Id="rId88" Type="http://schemas.openxmlformats.org/officeDocument/2006/relationships/hyperlink" Target="http://finance.yahoo.com/q?s=WIBMH.X" TargetMode="External"/><Relationship Id="rId91" Type="http://schemas.openxmlformats.org/officeDocument/2006/relationships/hyperlink" Target="http://finance.yahoo.com/q/op?s=IBM&amp;k=150.000000" TargetMode="External"/><Relationship Id="rId96" Type="http://schemas.openxmlformats.org/officeDocument/2006/relationships/hyperlink" Target="http://finance.yahoo.com/q?s=WIBMY.X" TargetMode="External"/><Relationship Id="rId1" Type="http://schemas.openxmlformats.org/officeDocument/2006/relationships/hyperlink" Target="http://finance.yahoo.com/q/op?s=IBM&amp;k=55.000000" TargetMode="External"/><Relationship Id="rId6" Type="http://schemas.openxmlformats.org/officeDocument/2006/relationships/hyperlink" Target="http://finance.yahoo.com/q?s=WIBAX.X" TargetMode="External"/><Relationship Id="rId15" Type="http://schemas.openxmlformats.org/officeDocument/2006/relationships/hyperlink" Target="http://finance.yahoo.com/q/op?s=IBM&amp;k=90.000000" TargetMode="External"/><Relationship Id="rId23" Type="http://schemas.openxmlformats.org/officeDocument/2006/relationships/hyperlink" Target="http://finance.yahoo.com/q/op?s=IBM&amp;k=110.000000" TargetMode="External"/><Relationship Id="rId28" Type="http://schemas.openxmlformats.org/officeDocument/2006/relationships/hyperlink" Target="http://finance.yahoo.com/q?s=WIBAD.X" TargetMode="External"/><Relationship Id="rId36" Type="http://schemas.openxmlformats.org/officeDocument/2006/relationships/hyperlink" Target="http://finance.yahoo.com/q?s=WIBAH.X" TargetMode="External"/><Relationship Id="rId49" Type="http://schemas.openxmlformats.org/officeDocument/2006/relationships/hyperlink" Target="http://finance.yahoo.com/q/op?s=IBM&amp;k=180.000000" TargetMode="External"/><Relationship Id="rId57" Type="http://schemas.openxmlformats.org/officeDocument/2006/relationships/hyperlink" Target="http://finance.yahoo.com/q/op?s=IBM&amp;k=65.000000" TargetMode="External"/><Relationship Id="rId10" Type="http://schemas.openxmlformats.org/officeDocument/2006/relationships/hyperlink" Target="http://finance.yahoo.com/q?s=WIBAO.X" TargetMode="External"/><Relationship Id="rId31" Type="http://schemas.openxmlformats.org/officeDocument/2006/relationships/hyperlink" Target="http://finance.yahoo.com/q/op?s=IBM&amp;k=130.000000" TargetMode="External"/><Relationship Id="rId44" Type="http://schemas.openxmlformats.org/officeDocument/2006/relationships/hyperlink" Target="http://finance.yahoo.com/q?s=WIBAY.X" TargetMode="External"/><Relationship Id="rId52" Type="http://schemas.openxmlformats.org/officeDocument/2006/relationships/hyperlink" Target="http://finance.yahoo.com/q?s=WIBAV.X" TargetMode="External"/><Relationship Id="rId60" Type="http://schemas.openxmlformats.org/officeDocument/2006/relationships/hyperlink" Target="http://finance.yahoo.com/q?s=WIBMN.X" TargetMode="External"/><Relationship Id="rId65" Type="http://schemas.openxmlformats.org/officeDocument/2006/relationships/hyperlink" Target="http://finance.yahoo.com/q/op?s=IBM&amp;k=85.000000" TargetMode="External"/><Relationship Id="rId73" Type="http://schemas.openxmlformats.org/officeDocument/2006/relationships/hyperlink" Target="http://finance.yahoo.com/q/op?s=IBM&amp;k=105.000000" TargetMode="External"/><Relationship Id="rId78" Type="http://schemas.openxmlformats.org/officeDocument/2006/relationships/hyperlink" Target="http://finance.yahoo.com/q?s=WIBMC.X" TargetMode="External"/><Relationship Id="rId81" Type="http://schemas.openxmlformats.org/officeDocument/2006/relationships/hyperlink" Target="http://finance.yahoo.com/q/op?s=IBM&amp;k=125.000000" TargetMode="External"/><Relationship Id="rId86" Type="http://schemas.openxmlformats.org/officeDocument/2006/relationships/hyperlink" Target="http://finance.yahoo.com/q?s=WIBMG.X" TargetMode="External"/><Relationship Id="rId94" Type="http://schemas.openxmlformats.org/officeDocument/2006/relationships/hyperlink" Target="http://finance.yahoo.com/q?s=WIBMK.X" TargetMode="External"/><Relationship Id="rId99" Type="http://schemas.openxmlformats.org/officeDocument/2006/relationships/hyperlink" Target="http://finance.yahoo.com/q/op?s=IBM&amp;k=190.000000" TargetMode="External"/><Relationship Id="rId101" Type="http://schemas.openxmlformats.org/officeDocument/2006/relationships/hyperlink" Target="http://finance.yahoo.com/q/os?s=IBM&amp;m=2010-01-15" TargetMode="External"/><Relationship Id="rId4" Type="http://schemas.openxmlformats.org/officeDocument/2006/relationships/hyperlink" Target="http://finance.yahoo.com/q?s=WIBAL.X" TargetMode="External"/><Relationship Id="rId9" Type="http://schemas.openxmlformats.org/officeDocument/2006/relationships/hyperlink" Target="http://finance.yahoo.com/q/op?s=IBM&amp;k=75.000000" TargetMode="External"/><Relationship Id="rId13" Type="http://schemas.openxmlformats.org/officeDocument/2006/relationships/hyperlink" Target="http://finance.yahoo.com/q/op?s=IBM&amp;k=85.000000" TargetMode="External"/><Relationship Id="rId18" Type="http://schemas.openxmlformats.org/officeDocument/2006/relationships/hyperlink" Target="http://finance.yahoo.com/q?s=WIBAS.X" TargetMode="External"/><Relationship Id="rId39" Type="http://schemas.openxmlformats.org/officeDocument/2006/relationships/hyperlink" Target="http://finance.yahoo.com/q/op?s=IBM&amp;k=150.000000" TargetMode="External"/></Relationships>
</file>

<file path=xl/worksheets/_rels/sheet25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65.000000" TargetMode="External"/><Relationship Id="rId18" Type="http://schemas.openxmlformats.org/officeDocument/2006/relationships/hyperlink" Target="http://finance.yahoo.com/q?s=VIBAP.X" TargetMode="External"/><Relationship Id="rId26" Type="http://schemas.openxmlformats.org/officeDocument/2006/relationships/hyperlink" Target="http://finance.yahoo.com/q?s=XBYAT.X" TargetMode="External"/><Relationship Id="rId39" Type="http://schemas.openxmlformats.org/officeDocument/2006/relationships/hyperlink" Target="http://finance.yahoo.com/q/op?s=IBM&amp;k=20.000000" TargetMode="External"/><Relationship Id="rId21" Type="http://schemas.openxmlformats.org/officeDocument/2006/relationships/hyperlink" Target="http://finance.yahoo.com/q/op?s=IBM&amp;k=90.000000" TargetMode="External"/><Relationship Id="rId34" Type="http://schemas.openxmlformats.org/officeDocument/2006/relationships/hyperlink" Target="http://finance.yahoo.com/q?s=XBYAH.X" TargetMode="External"/><Relationship Id="rId42" Type="http://schemas.openxmlformats.org/officeDocument/2006/relationships/hyperlink" Target="http://finance.yahoo.com/q?s=VIBMX.X" TargetMode="External"/><Relationship Id="rId47" Type="http://schemas.openxmlformats.org/officeDocument/2006/relationships/hyperlink" Target="http://finance.yahoo.com/q/op?s=IBM&amp;k=35.000000" TargetMode="External"/><Relationship Id="rId50" Type="http://schemas.openxmlformats.org/officeDocument/2006/relationships/hyperlink" Target="http://finance.yahoo.com/q?s=VIBMW.X" TargetMode="External"/><Relationship Id="rId55" Type="http://schemas.openxmlformats.org/officeDocument/2006/relationships/hyperlink" Target="http://finance.yahoo.com/q/op?s=IBM&amp;k=55.000000" TargetMode="External"/><Relationship Id="rId63" Type="http://schemas.openxmlformats.org/officeDocument/2006/relationships/hyperlink" Target="http://finance.yahoo.com/q/op?s=IBM&amp;k=80.000000" TargetMode="External"/><Relationship Id="rId68" Type="http://schemas.openxmlformats.org/officeDocument/2006/relationships/hyperlink" Target="http://finance.yahoo.com/q?s=VIBMR.X" TargetMode="External"/><Relationship Id="rId76" Type="http://schemas.openxmlformats.org/officeDocument/2006/relationships/hyperlink" Target="http://finance.yahoo.com/q?s=XBYMD.X" TargetMode="External"/><Relationship Id="rId7" Type="http://schemas.openxmlformats.org/officeDocument/2006/relationships/hyperlink" Target="http://finance.yahoo.com/q/op?s=IBM&amp;k=50.000000" TargetMode="External"/><Relationship Id="rId71" Type="http://schemas.openxmlformats.org/officeDocument/2006/relationships/hyperlink" Target="http://finance.yahoo.com/q/op?s=IBM&amp;k=100.000000" TargetMode="External"/><Relationship Id="rId2" Type="http://schemas.openxmlformats.org/officeDocument/2006/relationships/hyperlink" Target="http://finance.yahoo.com/q?s=VIBAG.X" TargetMode="External"/><Relationship Id="rId16" Type="http://schemas.openxmlformats.org/officeDocument/2006/relationships/hyperlink" Target="http://finance.yahoo.com/q?s=VIBAN.X" TargetMode="External"/><Relationship Id="rId29" Type="http://schemas.openxmlformats.org/officeDocument/2006/relationships/hyperlink" Target="http://finance.yahoo.com/q/op?s=IBM&amp;k=120.000000" TargetMode="External"/><Relationship Id="rId11" Type="http://schemas.openxmlformats.org/officeDocument/2006/relationships/hyperlink" Target="http://finance.yahoo.com/q/op?s=IBM&amp;k=60.000000" TargetMode="External"/><Relationship Id="rId24" Type="http://schemas.openxmlformats.org/officeDocument/2006/relationships/hyperlink" Target="http://finance.yahoo.com/q?s=VIBAS.X" TargetMode="External"/><Relationship Id="rId32" Type="http://schemas.openxmlformats.org/officeDocument/2006/relationships/hyperlink" Target="http://finance.yahoo.com/q?s=XBYAF.X" TargetMode="External"/><Relationship Id="rId37" Type="http://schemas.openxmlformats.org/officeDocument/2006/relationships/hyperlink" Target="http://finance.yahoo.com/q/op?s=IBM&amp;k=155.000000" TargetMode="External"/><Relationship Id="rId40" Type="http://schemas.openxmlformats.org/officeDocument/2006/relationships/hyperlink" Target="http://finance.yahoo.com/q?s=VIBMU.X" TargetMode="External"/><Relationship Id="rId45" Type="http://schemas.openxmlformats.org/officeDocument/2006/relationships/hyperlink" Target="http://finance.yahoo.com/q/op?s=IBM&amp;k=30.000000" TargetMode="External"/><Relationship Id="rId53" Type="http://schemas.openxmlformats.org/officeDocument/2006/relationships/hyperlink" Target="http://finance.yahoo.com/q/op?s=IBM&amp;k=50.000000" TargetMode="External"/><Relationship Id="rId58" Type="http://schemas.openxmlformats.org/officeDocument/2006/relationships/hyperlink" Target="http://finance.yahoo.com/q?s=VIBML.X" TargetMode="External"/><Relationship Id="rId66" Type="http://schemas.openxmlformats.org/officeDocument/2006/relationships/hyperlink" Target="http://finance.yahoo.com/q?s=VIBMQ.X" TargetMode="External"/><Relationship Id="rId74" Type="http://schemas.openxmlformats.org/officeDocument/2006/relationships/hyperlink" Target="http://finance.yahoo.com/q?s=XBYMB.X" TargetMode="External"/><Relationship Id="rId79" Type="http://schemas.openxmlformats.org/officeDocument/2006/relationships/hyperlink" Target="http://finance.yahoo.com/q/op?s=IBM&amp;k=140.000000" TargetMode="External"/><Relationship Id="rId5" Type="http://schemas.openxmlformats.org/officeDocument/2006/relationships/hyperlink" Target="http://finance.yahoo.com/q/op?s=IBM&amp;k=45.000000" TargetMode="External"/><Relationship Id="rId61" Type="http://schemas.openxmlformats.org/officeDocument/2006/relationships/hyperlink" Target="http://finance.yahoo.com/q/op?s=IBM&amp;k=70.000000" TargetMode="External"/><Relationship Id="rId82" Type="http://schemas.openxmlformats.org/officeDocument/2006/relationships/hyperlink" Target="http://finance.yahoo.com/q?s=XBYMJ.X" TargetMode="External"/><Relationship Id="rId10" Type="http://schemas.openxmlformats.org/officeDocument/2006/relationships/hyperlink" Target="http://finance.yahoo.com/q?s=VIBAK.X" TargetMode="External"/><Relationship Id="rId19" Type="http://schemas.openxmlformats.org/officeDocument/2006/relationships/hyperlink" Target="http://finance.yahoo.com/q/op?s=IBM&amp;k=85.000000" TargetMode="External"/><Relationship Id="rId31" Type="http://schemas.openxmlformats.org/officeDocument/2006/relationships/hyperlink" Target="http://finance.yahoo.com/q/op?s=IBM&amp;k=130.000000" TargetMode="External"/><Relationship Id="rId44" Type="http://schemas.openxmlformats.org/officeDocument/2006/relationships/hyperlink" Target="http://finance.yahoo.com/q?s=VIBME.X" TargetMode="External"/><Relationship Id="rId52" Type="http://schemas.openxmlformats.org/officeDocument/2006/relationships/hyperlink" Target="http://finance.yahoo.com/q?s=VIBMI.X" TargetMode="External"/><Relationship Id="rId60" Type="http://schemas.openxmlformats.org/officeDocument/2006/relationships/hyperlink" Target="http://finance.yahoo.com/q?s=VIBMM.X" TargetMode="External"/><Relationship Id="rId65" Type="http://schemas.openxmlformats.org/officeDocument/2006/relationships/hyperlink" Target="http://finance.yahoo.com/q/op?s=IBM&amp;k=85.000000" TargetMode="External"/><Relationship Id="rId73" Type="http://schemas.openxmlformats.org/officeDocument/2006/relationships/hyperlink" Target="http://finance.yahoo.com/q/op?s=IBM&amp;k=110.000000" TargetMode="External"/><Relationship Id="rId78" Type="http://schemas.openxmlformats.org/officeDocument/2006/relationships/hyperlink" Target="http://finance.yahoo.com/q?s=XBYMF.X" TargetMode="External"/><Relationship Id="rId81" Type="http://schemas.openxmlformats.org/officeDocument/2006/relationships/hyperlink" Target="http://finance.yahoo.com/q/op?s=IBM&amp;k=150.000000" TargetMode="External"/><Relationship Id="rId4" Type="http://schemas.openxmlformats.org/officeDocument/2006/relationships/hyperlink" Target="http://finance.yahoo.com/q?s=VIBAW.X" TargetMode="External"/><Relationship Id="rId9" Type="http://schemas.openxmlformats.org/officeDocument/2006/relationships/hyperlink" Target="http://finance.yahoo.com/q/op?s=IBM&amp;k=55.000000" TargetMode="External"/><Relationship Id="rId14" Type="http://schemas.openxmlformats.org/officeDocument/2006/relationships/hyperlink" Target="http://finance.yahoo.com/q?s=VIBAM.X" TargetMode="External"/><Relationship Id="rId22" Type="http://schemas.openxmlformats.org/officeDocument/2006/relationships/hyperlink" Target="http://finance.yahoo.com/q?s=VIBAR.X" TargetMode="External"/><Relationship Id="rId27" Type="http://schemas.openxmlformats.org/officeDocument/2006/relationships/hyperlink" Target="http://finance.yahoo.com/q/op?s=IBM&amp;k=110.000000" TargetMode="External"/><Relationship Id="rId30" Type="http://schemas.openxmlformats.org/officeDocument/2006/relationships/hyperlink" Target="http://finance.yahoo.com/q?s=XBYAD.X" TargetMode="External"/><Relationship Id="rId35" Type="http://schemas.openxmlformats.org/officeDocument/2006/relationships/hyperlink" Target="http://finance.yahoo.com/q/op?s=IBM&amp;k=150.000000" TargetMode="External"/><Relationship Id="rId43" Type="http://schemas.openxmlformats.org/officeDocument/2006/relationships/hyperlink" Target="http://finance.yahoo.com/q/op?s=IBM&amp;k=25.000000" TargetMode="External"/><Relationship Id="rId48" Type="http://schemas.openxmlformats.org/officeDocument/2006/relationships/hyperlink" Target="http://finance.yahoo.com/q?s=VIBMG.X" TargetMode="External"/><Relationship Id="rId56" Type="http://schemas.openxmlformats.org/officeDocument/2006/relationships/hyperlink" Target="http://finance.yahoo.com/q?s=VIBMK.X" TargetMode="External"/><Relationship Id="rId64" Type="http://schemas.openxmlformats.org/officeDocument/2006/relationships/hyperlink" Target="http://finance.yahoo.com/q?s=VIBMP.X" TargetMode="External"/><Relationship Id="rId69" Type="http://schemas.openxmlformats.org/officeDocument/2006/relationships/hyperlink" Target="http://finance.yahoo.com/q/op?s=IBM&amp;k=95.000000" TargetMode="External"/><Relationship Id="rId77" Type="http://schemas.openxmlformats.org/officeDocument/2006/relationships/hyperlink" Target="http://finance.yahoo.com/q/op?s=IBM&amp;k=130.000000" TargetMode="External"/><Relationship Id="rId8" Type="http://schemas.openxmlformats.org/officeDocument/2006/relationships/hyperlink" Target="http://finance.yahoo.com/q?s=VIBAZ.X" TargetMode="External"/><Relationship Id="rId51" Type="http://schemas.openxmlformats.org/officeDocument/2006/relationships/hyperlink" Target="http://finance.yahoo.com/q/op?s=IBM&amp;k=45.000000" TargetMode="External"/><Relationship Id="rId72" Type="http://schemas.openxmlformats.org/officeDocument/2006/relationships/hyperlink" Target="http://finance.yahoo.com/q?s=XBYMT.X" TargetMode="External"/><Relationship Id="rId80" Type="http://schemas.openxmlformats.org/officeDocument/2006/relationships/hyperlink" Target="http://finance.yahoo.com/q?s=XBYMH.X" TargetMode="External"/><Relationship Id="rId3" Type="http://schemas.openxmlformats.org/officeDocument/2006/relationships/hyperlink" Target="http://finance.yahoo.com/q/op?s=IBM&amp;k=40.000000" TargetMode="External"/><Relationship Id="rId12" Type="http://schemas.openxmlformats.org/officeDocument/2006/relationships/hyperlink" Target="http://finance.yahoo.com/q?s=VIBAL.X" TargetMode="External"/><Relationship Id="rId17" Type="http://schemas.openxmlformats.org/officeDocument/2006/relationships/hyperlink" Target="http://finance.yahoo.com/q/op?s=IBM&amp;k=80.000000" TargetMode="External"/><Relationship Id="rId25" Type="http://schemas.openxmlformats.org/officeDocument/2006/relationships/hyperlink" Target="http://finance.yahoo.com/q/op?s=IBM&amp;k=100.000000" TargetMode="External"/><Relationship Id="rId33" Type="http://schemas.openxmlformats.org/officeDocument/2006/relationships/hyperlink" Target="http://finance.yahoo.com/q/op?s=IBM&amp;k=140.000000" TargetMode="External"/><Relationship Id="rId38" Type="http://schemas.openxmlformats.org/officeDocument/2006/relationships/hyperlink" Target="http://finance.yahoo.com/q?s=XBYAK.X" TargetMode="External"/><Relationship Id="rId46" Type="http://schemas.openxmlformats.org/officeDocument/2006/relationships/hyperlink" Target="http://finance.yahoo.com/q?s=VIBMV.X" TargetMode="External"/><Relationship Id="rId59" Type="http://schemas.openxmlformats.org/officeDocument/2006/relationships/hyperlink" Target="http://finance.yahoo.com/q/op?s=IBM&amp;k=65.000000" TargetMode="External"/><Relationship Id="rId67" Type="http://schemas.openxmlformats.org/officeDocument/2006/relationships/hyperlink" Target="http://finance.yahoo.com/q/op?s=IBM&amp;k=90.000000" TargetMode="External"/><Relationship Id="rId20" Type="http://schemas.openxmlformats.org/officeDocument/2006/relationships/hyperlink" Target="http://finance.yahoo.com/q?s=VIBAQ.X" TargetMode="External"/><Relationship Id="rId41" Type="http://schemas.openxmlformats.org/officeDocument/2006/relationships/hyperlink" Target="http://finance.yahoo.com/q/op?s=IBM&amp;k=22.500000" TargetMode="External"/><Relationship Id="rId54" Type="http://schemas.openxmlformats.org/officeDocument/2006/relationships/hyperlink" Target="http://finance.yahoo.com/q?s=VIBMZ.X" TargetMode="External"/><Relationship Id="rId62" Type="http://schemas.openxmlformats.org/officeDocument/2006/relationships/hyperlink" Target="http://finance.yahoo.com/q?s=VIBMN.X" TargetMode="External"/><Relationship Id="rId70" Type="http://schemas.openxmlformats.org/officeDocument/2006/relationships/hyperlink" Target="http://finance.yahoo.com/q?s=VIBMS.X" TargetMode="External"/><Relationship Id="rId75" Type="http://schemas.openxmlformats.org/officeDocument/2006/relationships/hyperlink" Target="http://finance.yahoo.com/q/op?s=IBM&amp;k=120.000000" TargetMode="External"/><Relationship Id="rId83" Type="http://schemas.openxmlformats.org/officeDocument/2006/relationships/drawing" Target="../drawings/drawing24.xml"/><Relationship Id="rId1" Type="http://schemas.openxmlformats.org/officeDocument/2006/relationships/hyperlink" Target="http://finance.yahoo.com/q/op?s=IBM&amp;k=35.000000" TargetMode="External"/><Relationship Id="rId6" Type="http://schemas.openxmlformats.org/officeDocument/2006/relationships/hyperlink" Target="http://finance.yahoo.com/q?s=VIBAI.X" TargetMode="External"/><Relationship Id="rId15" Type="http://schemas.openxmlformats.org/officeDocument/2006/relationships/hyperlink" Target="http://finance.yahoo.com/q/op?s=IBM&amp;k=70.000000" TargetMode="External"/><Relationship Id="rId23" Type="http://schemas.openxmlformats.org/officeDocument/2006/relationships/hyperlink" Target="http://finance.yahoo.com/q/op?s=IBM&amp;k=95.000000" TargetMode="External"/><Relationship Id="rId28" Type="http://schemas.openxmlformats.org/officeDocument/2006/relationships/hyperlink" Target="http://finance.yahoo.com/q?s=XBYAB.X" TargetMode="External"/><Relationship Id="rId36" Type="http://schemas.openxmlformats.org/officeDocument/2006/relationships/hyperlink" Target="http://finance.yahoo.com/q?s=XBYAJ.X" TargetMode="External"/><Relationship Id="rId49" Type="http://schemas.openxmlformats.org/officeDocument/2006/relationships/hyperlink" Target="http://finance.yahoo.com/q/op?s=IBM&amp;k=40.000000" TargetMode="External"/><Relationship Id="rId57" Type="http://schemas.openxmlformats.org/officeDocument/2006/relationships/hyperlink" Target="http://finance.yahoo.com/q/op?s=IBM&amp;k=60.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2"/>
  <sheetViews>
    <sheetView tabSelected="1" topLeftCell="B1" workbookViewId="0">
      <selection activeCell="A2" sqref="A2"/>
    </sheetView>
  </sheetViews>
  <sheetFormatPr defaultColWidth="8.85546875" defaultRowHeight="12.75" x14ac:dyDescent="0.2"/>
  <cols>
    <col min="1" max="1" width="18.5703125" style="88" bestFit="1" customWidth="1"/>
    <col min="2" max="2" width="157" style="88" bestFit="1" customWidth="1"/>
    <col min="3" max="16384" width="8.85546875" style="88"/>
  </cols>
  <sheetData>
    <row r="1" spans="1:2" ht="15" x14ac:dyDescent="0.25">
      <c r="A1" s="91" t="s">
        <v>365</v>
      </c>
      <c r="B1" s="91"/>
    </row>
    <row r="2" spans="1:2" x14ac:dyDescent="0.2">
      <c r="A2" s="89" t="s">
        <v>363</v>
      </c>
      <c r="B2" s="89" t="s">
        <v>364</v>
      </c>
    </row>
    <row r="3" spans="1:2" ht="15" x14ac:dyDescent="0.25">
      <c r="A3" s="90" t="s">
        <v>366</v>
      </c>
      <c r="B3" s="88" t="str">
        <f ca="1">INDIRECT(ADDRESS(1,1,1,1,A3))</f>
        <v>15 NOV 2014:  OPTIONS ON IBM, 
EXPIRING 17 APR 2015</v>
      </c>
    </row>
    <row r="4" spans="1:2" ht="15" x14ac:dyDescent="0.25">
      <c r="A4" s="90" t="s">
        <v>367</v>
      </c>
      <c r="B4" s="88" t="str">
        <f t="shared" ref="B4:B20" ca="1" si="0">INDIRECT(ADDRESS(1,1,1,1,A4))</f>
        <v>CALL OPTION CASH FLOW PATTERN</v>
      </c>
    </row>
    <row r="5" spans="1:2" ht="15" x14ac:dyDescent="0.25">
      <c r="A5" s="90" t="s">
        <v>368</v>
      </c>
      <c r="B5" s="88" t="str">
        <f t="shared" ca="1" si="0"/>
        <v xml:space="preserve">PROFIT FROM BUYING AN IBM CALL = Max[ST - X,0] - C
Bought for $9.40 on 15 November 2014; Exercise price:  X = $160 
Exercise date:  17 April 2015 </v>
      </c>
    </row>
    <row r="6" spans="1:2" ht="15" x14ac:dyDescent="0.25">
      <c r="A6" s="90" t="s">
        <v>369</v>
      </c>
      <c r="B6" s="88" t="str">
        <f t="shared" ca="1" si="0"/>
        <v xml:space="preserve">PROFIT FROM BUYING AN IBM PUT = Max[X - ST,0] - P
Bought for $8.22 on 15 November 2014; Exercise price:  X = $165 
Exercise date:  17 April 2015 </v>
      </c>
    </row>
    <row r="7" spans="1:2" ht="15" x14ac:dyDescent="0.25">
      <c r="A7" s="90" t="s">
        <v>370</v>
      </c>
      <c r="B7" s="88" t="str">
        <f t="shared" ca="1" si="0"/>
        <v>IBM OPTIONS:
EFFECT OF EXPIRATION DATE ON OPTION PRICE</v>
      </c>
    </row>
    <row r="8" spans="1:2" ht="15" x14ac:dyDescent="0.25">
      <c r="A8" s="90" t="s">
        <v>371</v>
      </c>
      <c r="B8" s="88" t="str">
        <f t="shared" ca="1" si="0"/>
        <v>7 Dec 2014:  OPTIONS ON IBM, EXPIRING 17 JANUARY 2015</v>
      </c>
    </row>
    <row r="9" spans="1:2" ht="15" x14ac:dyDescent="0.25">
      <c r="A9" s="90" t="s">
        <v>372</v>
      </c>
      <c r="B9" s="88" t="str">
        <f t="shared" ca="1" si="0"/>
        <v>CALL AND PUT OPTION CASH FLOW PATTERN--the call and put writer</v>
      </c>
    </row>
    <row r="10" spans="1:2" ht="15" x14ac:dyDescent="0.25">
      <c r="A10" s="90" t="s">
        <v>373</v>
      </c>
      <c r="B10" s="88" t="str">
        <f t="shared" ca="1" si="0"/>
        <v xml:space="preserve">PROFIT FROM WRITING AN IBM CALL = +C - Max[ST - X,0]
Sold for $6.70 on 15 October 2014; Exercise price:  X = $165
 Exercise date:  17 April 2015 </v>
      </c>
    </row>
    <row r="11" spans="1:2" ht="15" x14ac:dyDescent="0.25">
      <c r="A11" s="90" t="s">
        <v>374</v>
      </c>
      <c r="B11" s="88" t="str">
        <f t="shared" ca="1" si="0"/>
        <v xml:space="preserve">PROFIT FROM WRITING AN IBM PUT = +P - Max[X - ST, 0]
Sold for $5.95 on 15 November 2014; Exercise price:  X = $160
 Exercise date:  17 April 2015 </v>
      </c>
    </row>
    <row r="12" spans="1:2" ht="15" x14ac:dyDescent="0.25">
      <c r="A12" s="90" t="s">
        <v>375</v>
      </c>
      <c r="B12" s="88" t="str">
        <f t="shared" ca="1" si="0"/>
        <v>PROFIT FROM BUYING OR SHORTING IBM STOCK = +S0 - ST
Market price on 15 November 2014:  $164.16; Assumption:  Position liquidated on 17 April 2015
no dividends paid in interem</v>
      </c>
    </row>
    <row r="13" spans="1:2" ht="15" x14ac:dyDescent="0.25">
      <c r="A13" s="90" t="s">
        <v>376</v>
      </c>
      <c r="B13" s="88" t="str">
        <f t="shared" ca="1" si="0"/>
        <v>STOCK + PUT:  OPTION STRATEGY PROFITS</v>
      </c>
    </row>
    <row r="14" spans="1:2" ht="15" x14ac:dyDescent="0.25">
      <c r="A14" s="90" t="s">
        <v>377</v>
      </c>
      <c r="B14" s="88" t="str">
        <f t="shared" ca="1" si="0"/>
        <v>STOCK + 2 PUTS:  OPTION STRATEGY PROFITS</v>
      </c>
    </row>
    <row r="15" spans="1:2" ht="15" x14ac:dyDescent="0.25">
      <c r="A15" s="90" t="s">
        <v>378</v>
      </c>
      <c r="B15" s="88" t="str">
        <f t="shared" ca="1" si="0"/>
        <v>STOCK + PUT COMPARED TO 
STOCK + 2 PUTS</v>
      </c>
    </row>
    <row r="16" spans="1:2" ht="15" x14ac:dyDescent="0.25">
      <c r="A16" s="90" t="s">
        <v>379</v>
      </c>
      <c r="B16" s="88" t="str">
        <f t="shared" ca="1" si="0"/>
        <v>STOCK + SEVERAL PUTS PUT:  OPTION STRATEGY PROFITS</v>
      </c>
    </row>
    <row r="17" spans="1:2" ht="15" x14ac:dyDescent="0.25">
      <c r="A17" s="90" t="s">
        <v>380</v>
      </c>
      <c r="B17" s="88" t="str">
        <f t="shared" ca="1" si="0"/>
        <v>BULL SPREAD:  A MODERATE BET ON STOCK PRICE INCREASE</v>
      </c>
    </row>
    <row r="18" spans="1:2" ht="15" x14ac:dyDescent="0.25">
      <c r="A18" s="90" t="s">
        <v>381</v>
      </c>
      <c r="B18" s="88" t="str">
        <f t="shared" ca="1" si="0"/>
        <v>BEAR SPREAD:  A MODERATE BET ON STOCK PRICE DECREASE</v>
      </c>
    </row>
    <row r="19" spans="1:2" ht="15" x14ac:dyDescent="0.25">
      <c r="A19" s="90" t="s">
        <v>382</v>
      </c>
      <c r="B19" s="88" t="str">
        <f t="shared" ca="1" si="0"/>
        <v>GRAPHING THE PROFIT FROM A BUTTERFLY IN IBM OPTIONS
Strategy:  Buy 1 Apr15 140 Call, 
Write 2 Apr15 160 Calls, Buy 1 Apr15 180 Call</v>
      </c>
    </row>
    <row r="20" spans="1:2" ht="15" x14ac:dyDescent="0.25">
      <c r="A20" s="90" t="s">
        <v>383</v>
      </c>
      <c r="B20" s="88" t="str">
        <f t="shared" ca="1" si="0"/>
        <v>GRAPHING THE PROFIT FROM A SHORT BUTTERFLY IN IBM OPTIONS
Strategy:  Write 1 Apr15 140 Call, 
buy 2 Apr15 160 Calls, write 1 Apr15 180 Call</v>
      </c>
    </row>
    <row r="22" spans="1:2" ht="15" x14ac:dyDescent="0.25">
      <c r="A22" s="90"/>
    </row>
  </sheetData>
  <mergeCells count="1">
    <mergeCell ref="A1:B1"/>
  </mergeCells>
  <hyperlinks>
    <hyperlink ref="A3" location="'Page 548'!A1" display="'Page 548'!A1"/>
    <hyperlink ref="A4" location="'Pages 549-550'!A1" display="'Pages 549-550'!A1"/>
    <hyperlink ref="A5" location="'Page 554'!A1" display="'Page 554'!A1"/>
    <hyperlink ref="A6" location="'Page 555'!A1" display="'Page 555'!A1"/>
    <hyperlink ref="A7" location="'Page 556'!A1" display="'Page 556'!A1"/>
    <hyperlink ref="A8" location="'Page 557'!A1" display="'Page 557'!A1"/>
    <hyperlink ref="A9" location="'Page 558+560 figures'!A1" display="'Page 558+560 figures'!A1"/>
    <hyperlink ref="A10" location="'Page 559'!A1" display="'Page 559'!A1"/>
    <hyperlink ref="A11" location="'Page 560'!A1" display="'Page 560'!A1"/>
    <hyperlink ref="A12" location="'Page 561'!A1" display="'Page 561'!A1"/>
    <hyperlink ref="A13" location="'Page 563'!A1" display="'Page 563'!A1"/>
    <hyperlink ref="A14" location="'Page 565'!A1" display="'Page 565'!A1"/>
    <hyperlink ref="A15" location="'Page 566'!A1" display="'Page 566'!A1"/>
    <hyperlink ref="A16" location="'Page 567'!A1" display="'Page 567'!A1"/>
    <hyperlink ref="A17" location="'Page 568'!A1" display="'Page 568'!A1"/>
    <hyperlink ref="A18" location="'Page 570'!A1" display="'Page 570'!A1"/>
    <hyperlink ref="A19" location="'Page 571'!A1" display="'Page 571'!A1"/>
    <hyperlink ref="A20" location="'Page 572'!A1" display="'Page 572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V55"/>
  <sheetViews>
    <sheetView workbookViewId="0">
      <selection sqref="A1:C1"/>
    </sheetView>
  </sheetViews>
  <sheetFormatPr defaultRowHeight="12.75" x14ac:dyDescent="0.2"/>
  <cols>
    <col min="1" max="3" width="13.85546875" customWidth="1"/>
  </cols>
  <sheetData>
    <row r="1" spans="1:20" ht="39.6" customHeight="1" x14ac:dyDescent="0.25">
      <c r="A1" s="92" t="s">
        <v>295</v>
      </c>
      <c r="B1" s="92"/>
      <c r="C1" s="92"/>
      <c r="L1" t="s">
        <v>274</v>
      </c>
      <c r="M1" s="27" t="s">
        <v>275</v>
      </c>
    </row>
    <row r="2" spans="1:20" ht="15" x14ac:dyDescent="0.25">
      <c r="A2" s="16" t="s">
        <v>296</v>
      </c>
      <c r="B2" s="16" t="s">
        <v>0</v>
      </c>
      <c r="C2" s="16" t="s">
        <v>1</v>
      </c>
      <c r="L2" t="s">
        <v>276</v>
      </c>
    </row>
    <row r="3" spans="1:20" x14ac:dyDescent="0.2">
      <c r="A3" s="15">
        <f>Q25</f>
        <v>130</v>
      </c>
      <c r="B3" s="17">
        <f>L25</f>
        <v>31.9</v>
      </c>
      <c r="C3" s="17">
        <f>R25</f>
        <v>0.72</v>
      </c>
      <c r="L3" t="s">
        <v>291</v>
      </c>
    </row>
    <row r="4" spans="1:20" x14ac:dyDescent="0.2">
      <c r="A4" s="15">
        <f t="shared" ref="A4:A18" si="0">Q26</f>
        <v>135</v>
      </c>
      <c r="B4" s="17">
        <f t="shared" ref="B4:B18" si="1">L26</f>
        <v>29.9</v>
      </c>
      <c r="C4" s="17">
        <f t="shared" ref="C4:C18" si="2">R26</f>
        <v>1.05</v>
      </c>
      <c r="K4">
        <v>164.16</v>
      </c>
      <c r="L4" t="s">
        <v>292</v>
      </c>
    </row>
    <row r="5" spans="1:20" x14ac:dyDescent="0.2">
      <c r="A5" s="15">
        <f t="shared" si="0"/>
        <v>140</v>
      </c>
      <c r="B5" s="17">
        <f t="shared" si="1"/>
        <v>23.25</v>
      </c>
      <c r="C5" s="17">
        <f t="shared" si="2"/>
        <v>1.4</v>
      </c>
      <c r="L5" t="s">
        <v>293</v>
      </c>
    </row>
    <row r="6" spans="1:20" x14ac:dyDescent="0.2">
      <c r="A6" s="15">
        <f t="shared" si="0"/>
        <v>145</v>
      </c>
      <c r="B6" s="17">
        <f t="shared" si="1"/>
        <v>19.399999999999999</v>
      </c>
      <c r="C6" s="17">
        <f t="shared" si="2"/>
        <v>2.04</v>
      </c>
      <c r="L6" t="s">
        <v>277</v>
      </c>
    </row>
    <row r="7" spans="1:20" x14ac:dyDescent="0.2">
      <c r="A7" s="15">
        <f t="shared" si="0"/>
        <v>150</v>
      </c>
      <c r="B7" s="17">
        <f t="shared" si="1"/>
        <v>15</v>
      </c>
      <c r="C7" s="17">
        <f t="shared" si="2"/>
        <v>2.91</v>
      </c>
      <c r="L7" t="s">
        <v>278</v>
      </c>
    </row>
    <row r="8" spans="1:20" x14ac:dyDescent="0.2">
      <c r="A8" s="15">
        <f t="shared" si="0"/>
        <v>155</v>
      </c>
      <c r="B8" s="17">
        <f t="shared" si="1"/>
        <v>11.47</v>
      </c>
      <c r="C8" s="17">
        <f t="shared" si="2"/>
        <v>4.2</v>
      </c>
      <c r="L8" t="s">
        <v>279</v>
      </c>
    </row>
    <row r="9" spans="1:20" x14ac:dyDescent="0.2">
      <c r="A9" s="86">
        <f t="shared" si="0"/>
        <v>160</v>
      </c>
      <c r="B9" s="87">
        <f t="shared" si="1"/>
        <v>9.4</v>
      </c>
      <c r="C9" s="87">
        <f t="shared" si="2"/>
        <v>5.95</v>
      </c>
      <c r="L9" t="s">
        <v>280</v>
      </c>
    </row>
    <row r="10" spans="1:20" x14ac:dyDescent="0.2">
      <c r="A10" s="15">
        <f t="shared" si="0"/>
        <v>165</v>
      </c>
      <c r="B10" s="17">
        <f t="shared" si="1"/>
        <v>6.7</v>
      </c>
      <c r="C10" s="17">
        <f t="shared" si="2"/>
        <v>8.2200000000000006</v>
      </c>
      <c r="L10" t="s">
        <v>281</v>
      </c>
    </row>
    <row r="11" spans="1:20" x14ac:dyDescent="0.2">
      <c r="A11" s="15">
        <f t="shared" si="0"/>
        <v>170</v>
      </c>
      <c r="B11" s="17">
        <f t="shared" si="1"/>
        <v>4.58</v>
      </c>
      <c r="C11" s="17">
        <f t="shared" si="2"/>
        <v>11.2</v>
      </c>
      <c r="L11" t="s">
        <v>282</v>
      </c>
    </row>
    <row r="12" spans="1:20" x14ac:dyDescent="0.2">
      <c r="A12" s="15">
        <f t="shared" si="0"/>
        <v>175</v>
      </c>
      <c r="B12" s="17">
        <f t="shared" si="1"/>
        <v>2.99</v>
      </c>
      <c r="C12" s="17">
        <f t="shared" si="2"/>
        <v>14.5</v>
      </c>
      <c r="L12" t="s">
        <v>294</v>
      </c>
    </row>
    <row r="13" spans="1:20" x14ac:dyDescent="0.2">
      <c r="A13" s="15">
        <f t="shared" si="0"/>
        <v>180</v>
      </c>
      <c r="B13" s="17">
        <f t="shared" si="1"/>
        <v>1.96</v>
      </c>
      <c r="C13" s="17">
        <f t="shared" si="2"/>
        <v>19.87</v>
      </c>
      <c r="L13" t="s">
        <v>283</v>
      </c>
    </row>
    <row r="14" spans="1:20" x14ac:dyDescent="0.2">
      <c r="A14" s="15">
        <f t="shared" si="0"/>
        <v>185</v>
      </c>
      <c r="B14" s="17">
        <f t="shared" si="1"/>
        <v>1.1299999999999999</v>
      </c>
      <c r="C14" s="17">
        <f t="shared" si="2"/>
        <v>24.5</v>
      </c>
    </row>
    <row r="15" spans="1:20" x14ac:dyDescent="0.2">
      <c r="A15" s="15">
        <f t="shared" si="0"/>
        <v>190</v>
      </c>
      <c r="B15" s="17">
        <f t="shared" si="1"/>
        <v>0.66</v>
      </c>
      <c r="C15" s="17">
        <f t="shared" si="2"/>
        <v>27.82</v>
      </c>
    </row>
    <row r="16" spans="1:20" x14ac:dyDescent="0.2">
      <c r="A16" s="15">
        <f t="shared" si="0"/>
        <v>195</v>
      </c>
      <c r="B16" s="17">
        <f t="shared" si="1"/>
        <v>0.45</v>
      </c>
      <c r="C16" s="17">
        <f t="shared" si="2"/>
        <v>33.85</v>
      </c>
      <c r="O16" t="s">
        <v>284</v>
      </c>
      <c r="T16" t="s">
        <v>285</v>
      </c>
    </row>
    <row r="17" spans="1:22" x14ac:dyDescent="0.2">
      <c r="A17" s="15">
        <f t="shared" si="0"/>
        <v>200</v>
      </c>
      <c r="B17" s="17">
        <f t="shared" si="1"/>
        <v>0.28000000000000003</v>
      </c>
      <c r="C17" s="17">
        <f t="shared" si="2"/>
        <v>38.75</v>
      </c>
      <c r="L17" t="s">
        <v>59</v>
      </c>
      <c r="M17" t="s">
        <v>286</v>
      </c>
      <c r="N17" t="s">
        <v>287</v>
      </c>
      <c r="O17" t="s">
        <v>288</v>
      </c>
      <c r="P17" t="s">
        <v>289</v>
      </c>
      <c r="Q17" t="s">
        <v>57</v>
      </c>
      <c r="R17" t="s">
        <v>59</v>
      </c>
      <c r="S17" t="s">
        <v>286</v>
      </c>
      <c r="T17" t="s">
        <v>287</v>
      </c>
      <c r="U17" t="s">
        <v>288</v>
      </c>
      <c r="V17" t="s">
        <v>289</v>
      </c>
    </row>
    <row r="18" spans="1:22" x14ac:dyDescent="0.2">
      <c r="A18" s="15">
        <f t="shared" si="0"/>
        <v>205</v>
      </c>
      <c r="B18" s="17">
        <f t="shared" si="1"/>
        <v>0.14000000000000001</v>
      </c>
      <c r="C18" s="17">
        <f t="shared" si="2"/>
        <v>43.65</v>
      </c>
      <c r="L18" t="s">
        <v>290</v>
      </c>
      <c r="M18" t="s">
        <v>290</v>
      </c>
      <c r="N18" t="s">
        <v>290</v>
      </c>
      <c r="O18" t="s">
        <v>290</v>
      </c>
      <c r="P18" t="s">
        <v>290</v>
      </c>
      <c r="Q18">
        <v>95</v>
      </c>
      <c r="R18">
        <v>0.1</v>
      </c>
      <c r="S18">
        <v>0</v>
      </c>
      <c r="T18" s="52">
        <v>0</v>
      </c>
      <c r="U18">
        <v>1</v>
      </c>
      <c r="V18">
        <v>18</v>
      </c>
    </row>
    <row r="19" spans="1:22" x14ac:dyDescent="0.2">
      <c r="L19">
        <v>64.2</v>
      </c>
      <c r="M19">
        <v>1.2</v>
      </c>
      <c r="N19" s="52">
        <v>1.9E-2</v>
      </c>
      <c r="O19">
        <v>1</v>
      </c>
      <c r="P19">
        <v>2</v>
      </c>
      <c r="Q19">
        <v>100</v>
      </c>
      <c r="R19">
        <v>0.12</v>
      </c>
      <c r="S19">
        <v>0</v>
      </c>
      <c r="T19" s="52">
        <v>0</v>
      </c>
      <c r="U19">
        <v>2</v>
      </c>
      <c r="V19">
        <v>14</v>
      </c>
    </row>
    <row r="20" spans="1:22" x14ac:dyDescent="0.2">
      <c r="L20" t="s">
        <v>290</v>
      </c>
      <c r="M20" t="s">
        <v>290</v>
      </c>
      <c r="N20" t="s">
        <v>290</v>
      </c>
      <c r="O20" t="s">
        <v>290</v>
      </c>
      <c r="P20" t="s">
        <v>290</v>
      </c>
      <c r="Q20">
        <v>105</v>
      </c>
      <c r="R20">
        <v>0.33</v>
      </c>
      <c r="S20">
        <v>0</v>
      </c>
      <c r="T20" s="52">
        <v>0</v>
      </c>
      <c r="U20">
        <v>0</v>
      </c>
      <c r="V20">
        <v>11</v>
      </c>
    </row>
    <row r="21" spans="1:22" x14ac:dyDescent="0.2">
      <c r="L21" t="s">
        <v>290</v>
      </c>
      <c r="M21" t="s">
        <v>290</v>
      </c>
      <c r="N21" t="s">
        <v>290</v>
      </c>
      <c r="O21" t="s">
        <v>290</v>
      </c>
      <c r="P21" t="s">
        <v>290</v>
      </c>
      <c r="Q21">
        <v>110</v>
      </c>
      <c r="R21">
        <v>0.23</v>
      </c>
      <c r="S21">
        <v>-0.02</v>
      </c>
      <c r="T21" s="52">
        <v>-0.08</v>
      </c>
      <c r="U21">
        <v>32</v>
      </c>
      <c r="V21">
        <v>1338</v>
      </c>
    </row>
    <row r="22" spans="1:22" x14ac:dyDescent="0.2">
      <c r="L22" t="s">
        <v>290</v>
      </c>
      <c r="M22" t="s">
        <v>290</v>
      </c>
      <c r="N22" t="s">
        <v>290</v>
      </c>
      <c r="O22" t="s">
        <v>290</v>
      </c>
      <c r="P22" t="s">
        <v>290</v>
      </c>
      <c r="Q22">
        <v>115</v>
      </c>
      <c r="R22">
        <v>0.44</v>
      </c>
      <c r="S22">
        <v>0</v>
      </c>
      <c r="T22" s="52">
        <v>0</v>
      </c>
      <c r="U22">
        <v>5</v>
      </c>
      <c r="V22">
        <v>106</v>
      </c>
    </row>
    <row r="23" spans="1:22" x14ac:dyDescent="0.2">
      <c r="L23">
        <v>40.6</v>
      </c>
      <c r="M23">
        <v>0</v>
      </c>
      <c r="N23" s="52">
        <v>0</v>
      </c>
      <c r="O23">
        <v>1</v>
      </c>
      <c r="P23">
        <v>12</v>
      </c>
      <c r="Q23">
        <v>120</v>
      </c>
      <c r="R23">
        <v>0.42</v>
      </c>
      <c r="S23">
        <v>0</v>
      </c>
      <c r="T23" s="52">
        <v>0</v>
      </c>
      <c r="U23">
        <v>100</v>
      </c>
      <c r="V23">
        <v>254</v>
      </c>
    </row>
    <row r="24" spans="1:22" x14ac:dyDescent="0.2">
      <c r="L24" t="s">
        <v>290</v>
      </c>
      <c r="M24" t="s">
        <v>290</v>
      </c>
      <c r="N24" t="s">
        <v>290</v>
      </c>
      <c r="O24" t="s">
        <v>290</v>
      </c>
      <c r="P24" t="s">
        <v>290</v>
      </c>
      <c r="Q24">
        <v>125</v>
      </c>
      <c r="R24">
        <v>0.7</v>
      </c>
      <c r="S24">
        <v>0</v>
      </c>
      <c r="T24" s="52">
        <v>0</v>
      </c>
      <c r="U24">
        <v>1</v>
      </c>
      <c r="V24">
        <v>162</v>
      </c>
    </row>
    <row r="25" spans="1:22" x14ac:dyDescent="0.2">
      <c r="L25">
        <v>31.9</v>
      </c>
      <c r="M25">
        <v>0</v>
      </c>
      <c r="N25" s="52">
        <v>0</v>
      </c>
      <c r="O25">
        <v>15</v>
      </c>
      <c r="P25">
        <v>8</v>
      </c>
      <c r="Q25">
        <v>130</v>
      </c>
      <c r="R25">
        <v>0.72</v>
      </c>
      <c r="S25">
        <v>-0.08</v>
      </c>
      <c r="T25" s="52">
        <v>-0.1</v>
      </c>
      <c r="U25">
        <v>114</v>
      </c>
      <c r="V25">
        <v>561</v>
      </c>
    </row>
    <row r="26" spans="1:22" x14ac:dyDescent="0.2">
      <c r="L26">
        <v>29.9</v>
      </c>
      <c r="M26">
        <v>2.17</v>
      </c>
      <c r="N26" s="52">
        <v>7.8299999999999995E-2</v>
      </c>
      <c r="O26">
        <v>7</v>
      </c>
      <c r="P26">
        <v>20</v>
      </c>
      <c r="Q26">
        <v>135</v>
      </c>
      <c r="R26">
        <v>1.05</v>
      </c>
      <c r="S26">
        <v>-0.12</v>
      </c>
      <c r="T26" s="52">
        <v>-0.1026</v>
      </c>
      <c r="U26">
        <v>4</v>
      </c>
      <c r="V26">
        <v>850</v>
      </c>
    </row>
    <row r="27" spans="1:22" x14ac:dyDescent="0.2">
      <c r="L27">
        <v>23.25</v>
      </c>
      <c r="M27">
        <v>0</v>
      </c>
      <c r="N27" s="52">
        <v>0</v>
      </c>
      <c r="O27">
        <v>10</v>
      </c>
      <c r="P27">
        <v>36</v>
      </c>
      <c r="Q27">
        <v>140</v>
      </c>
      <c r="R27">
        <v>1.4</v>
      </c>
      <c r="S27">
        <v>-0.2</v>
      </c>
      <c r="T27" s="52">
        <v>-0.125</v>
      </c>
      <c r="U27">
        <v>11</v>
      </c>
      <c r="V27">
        <v>474</v>
      </c>
    </row>
    <row r="28" spans="1:22" ht="15" customHeight="1" x14ac:dyDescent="0.2">
      <c r="L28">
        <v>19.399999999999999</v>
      </c>
      <c r="M28">
        <v>0</v>
      </c>
      <c r="N28" s="52">
        <v>0</v>
      </c>
      <c r="O28">
        <v>2</v>
      </c>
      <c r="P28">
        <v>32</v>
      </c>
      <c r="Q28">
        <v>145</v>
      </c>
      <c r="R28">
        <v>2.04</v>
      </c>
      <c r="S28">
        <v>-0.21</v>
      </c>
      <c r="T28" s="52">
        <v>-9.3299999999999994E-2</v>
      </c>
      <c r="U28">
        <v>60</v>
      </c>
      <c r="V28">
        <v>931</v>
      </c>
    </row>
    <row r="29" spans="1:22" x14ac:dyDescent="0.2">
      <c r="L29">
        <v>15</v>
      </c>
      <c r="M29">
        <v>0</v>
      </c>
      <c r="N29" s="52">
        <v>0</v>
      </c>
      <c r="O29">
        <v>3</v>
      </c>
      <c r="P29">
        <v>239</v>
      </c>
      <c r="Q29">
        <v>150</v>
      </c>
      <c r="R29">
        <v>2.91</v>
      </c>
      <c r="S29">
        <v>-0.49</v>
      </c>
      <c r="T29" s="52">
        <v>-0.14410000000000001</v>
      </c>
      <c r="U29">
        <v>160</v>
      </c>
      <c r="V29">
        <v>3339</v>
      </c>
    </row>
    <row r="30" spans="1:22" x14ac:dyDescent="0.2">
      <c r="L30">
        <v>11.47</v>
      </c>
      <c r="M30">
        <v>0</v>
      </c>
      <c r="N30" s="52">
        <v>0</v>
      </c>
      <c r="O30">
        <v>8</v>
      </c>
      <c r="P30">
        <v>284</v>
      </c>
      <c r="Q30">
        <v>155</v>
      </c>
      <c r="R30">
        <v>4.2</v>
      </c>
      <c r="S30">
        <v>-0.4</v>
      </c>
      <c r="T30" s="52">
        <v>-8.6999999999999994E-2</v>
      </c>
      <c r="U30">
        <v>32</v>
      </c>
      <c r="V30">
        <v>1993</v>
      </c>
    </row>
    <row r="31" spans="1:22" ht="15" customHeight="1" x14ac:dyDescent="0.2">
      <c r="L31">
        <v>9.4</v>
      </c>
      <c r="M31">
        <v>0.75</v>
      </c>
      <c r="N31" s="52">
        <v>8.6699999999999999E-2</v>
      </c>
      <c r="O31">
        <v>205</v>
      </c>
      <c r="P31">
        <v>869</v>
      </c>
      <c r="Q31">
        <v>160</v>
      </c>
      <c r="R31">
        <v>5.95</v>
      </c>
      <c r="S31">
        <v>-0.84</v>
      </c>
      <c r="T31" s="52">
        <v>-0.1237</v>
      </c>
      <c r="U31">
        <v>65</v>
      </c>
      <c r="V31">
        <v>2598</v>
      </c>
    </row>
    <row r="32" spans="1:22" x14ac:dyDescent="0.2">
      <c r="L32">
        <v>6.7</v>
      </c>
      <c r="M32">
        <v>0.9</v>
      </c>
      <c r="N32" s="52">
        <v>0.1552</v>
      </c>
      <c r="O32">
        <v>199</v>
      </c>
      <c r="P32">
        <v>2122</v>
      </c>
      <c r="Q32">
        <v>165</v>
      </c>
      <c r="R32">
        <v>8.2200000000000006</v>
      </c>
      <c r="S32">
        <v>-0.73</v>
      </c>
      <c r="T32" s="52">
        <v>-8.1600000000000006E-2</v>
      </c>
      <c r="U32">
        <v>46</v>
      </c>
      <c r="V32">
        <v>1213</v>
      </c>
    </row>
    <row r="33" spans="12:22" x14ac:dyDescent="0.2">
      <c r="L33">
        <v>4.58</v>
      </c>
      <c r="M33">
        <v>0.7</v>
      </c>
      <c r="N33" s="52">
        <v>0.1804</v>
      </c>
      <c r="O33">
        <v>50</v>
      </c>
      <c r="P33">
        <v>990</v>
      </c>
      <c r="Q33">
        <v>170</v>
      </c>
      <c r="R33">
        <v>11.2</v>
      </c>
      <c r="S33">
        <v>-0.8</v>
      </c>
      <c r="T33" s="52">
        <v>-6.6699999999999995E-2</v>
      </c>
      <c r="U33">
        <v>2</v>
      </c>
      <c r="V33">
        <v>1217</v>
      </c>
    </row>
    <row r="34" spans="12:22" ht="15" customHeight="1" x14ac:dyDescent="0.2">
      <c r="L34">
        <v>2.99</v>
      </c>
      <c r="M34">
        <v>0.36</v>
      </c>
      <c r="N34" s="52">
        <v>0.13689999999999999</v>
      </c>
      <c r="O34">
        <v>147</v>
      </c>
      <c r="P34">
        <v>1071</v>
      </c>
      <c r="Q34">
        <v>175</v>
      </c>
      <c r="R34">
        <v>14.5</v>
      </c>
      <c r="S34">
        <v>-1.5</v>
      </c>
      <c r="T34" s="52">
        <v>-9.3799999999999994E-2</v>
      </c>
      <c r="U34">
        <v>2</v>
      </c>
      <c r="V34">
        <v>1901</v>
      </c>
    </row>
    <row r="35" spans="12:22" x14ac:dyDescent="0.2">
      <c r="L35">
        <v>1.96</v>
      </c>
      <c r="M35">
        <v>0.41</v>
      </c>
      <c r="N35" s="52">
        <v>0.26450000000000001</v>
      </c>
      <c r="O35">
        <v>50</v>
      </c>
      <c r="P35">
        <v>1140</v>
      </c>
      <c r="Q35">
        <v>180</v>
      </c>
      <c r="R35">
        <v>19.87</v>
      </c>
      <c r="S35">
        <v>0.04</v>
      </c>
      <c r="T35" s="52">
        <v>2E-3</v>
      </c>
      <c r="U35">
        <v>2</v>
      </c>
      <c r="V35">
        <v>1516</v>
      </c>
    </row>
    <row r="36" spans="12:22" x14ac:dyDescent="0.2">
      <c r="L36">
        <v>1.1299999999999999</v>
      </c>
      <c r="M36">
        <v>0.15</v>
      </c>
      <c r="N36" s="52">
        <v>0.15310000000000001</v>
      </c>
      <c r="O36">
        <v>33</v>
      </c>
      <c r="P36">
        <v>2490</v>
      </c>
      <c r="Q36">
        <v>185</v>
      </c>
      <c r="R36">
        <v>24.5</v>
      </c>
      <c r="S36">
        <v>0</v>
      </c>
      <c r="T36" s="52">
        <v>0</v>
      </c>
      <c r="U36">
        <v>1</v>
      </c>
      <c r="V36">
        <v>187</v>
      </c>
    </row>
    <row r="37" spans="12:22" ht="15" customHeight="1" x14ac:dyDescent="0.2">
      <c r="L37">
        <v>0.66</v>
      </c>
      <c r="M37">
        <v>7.0000000000000007E-2</v>
      </c>
      <c r="N37" s="52">
        <v>0.1186</v>
      </c>
      <c r="O37">
        <v>71</v>
      </c>
      <c r="P37">
        <v>1073</v>
      </c>
      <c r="Q37">
        <v>190</v>
      </c>
      <c r="R37">
        <v>27.82</v>
      </c>
      <c r="S37">
        <v>-1.19</v>
      </c>
      <c r="T37" s="52">
        <v>-4.1000000000000002E-2</v>
      </c>
      <c r="U37">
        <v>7</v>
      </c>
      <c r="V37">
        <v>1343</v>
      </c>
    </row>
    <row r="38" spans="12:22" x14ac:dyDescent="0.2">
      <c r="L38">
        <v>0.45</v>
      </c>
      <c r="M38">
        <v>0</v>
      </c>
      <c r="N38" s="52">
        <v>0</v>
      </c>
      <c r="O38">
        <v>31</v>
      </c>
      <c r="P38">
        <v>633</v>
      </c>
      <c r="Q38">
        <v>195</v>
      </c>
      <c r="R38">
        <v>33.85</v>
      </c>
      <c r="S38">
        <v>0</v>
      </c>
      <c r="T38" s="52">
        <v>0</v>
      </c>
      <c r="U38">
        <v>20</v>
      </c>
      <c r="V38">
        <v>245</v>
      </c>
    </row>
    <row r="39" spans="12:22" x14ac:dyDescent="0.2">
      <c r="L39">
        <v>0.28000000000000003</v>
      </c>
      <c r="M39">
        <v>7.0000000000000007E-2</v>
      </c>
      <c r="N39" s="52">
        <v>0.33329999999999999</v>
      </c>
      <c r="O39">
        <v>188</v>
      </c>
      <c r="P39">
        <v>1203</v>
      </c>
      <c r="Q39">
        <v>200</v>
      </c>
      <c r="R39">
        <v>38.75</v>
      </c>
      <c r="S39">
        <v>0</v>
      </c>
      <c r="T39" s="52">
        <v>0</v>
      </c>
      <c r="U39">
        <v>2</v>
      </c>
      <c r="V39">
        <v>62</v>
      </c>
    </row>
    <row r="40" spans="12:22" ht="15" customHeight="1" x14ac:dyDescent="0.2">
      <c r="L40">
        <v>0.14000000000000001</v>
      </c>
      <c r="M40">
        <v>0</v>
      </c>
      <c r="N40" s="52">
        <v>0</v>
      </c>
      <c r="O40">
        <v>6</v>
      </c>
      <c r="P40">
        <v>435</v>
      </c>
      <c r="Q40">
        <v>205</v>
      </c>
      <c r="R40">
        <v>43.65</v>
      </c>
      <c r="S40">
        <v>0</v>
      </c>
      <c r="T40" s="52">
        <v>0</v>
      </c>
      <c r="U40">
        <v>5</v>
      </c>
      <c r="V40">
        <v>21</v>
      </c>
    </row>
    <row r="41" spans="12:22" x14ac:dyDescent="0.2">
      <c r="L41">
        <v>0.11</v>
      </c>
      <c r="M41">
        <v>0</v>
      </c>
      <c r="N41" s="52">
        <v>0</v>
      </c>
      <c r="O41">
        <v>15</v>
      </c>
      <c r="P41">
        <v>445</v>
      </c>
      <c r="Q41">
        <v>210</v>
      </c>
      <c r="R41">
        <v>49</v>
      </c>
      <c r="S41">
        <v>0</v>
      </c>
      <c r="T41" s="52">
        <v>0</v>
      </c>
      <c r="U41">
        <v>1</v>
      </c>
      <c r="V41">
        <v>11</v>
      </c>
    </row>
    <row r="42" spans="12:22" x14ac:dyDescent="0.2">
      <c r="L42">
        <v>7.0000000000000007E-2</v>
      </c>
      <c r="M42">
        <v>-0.16</v>
      </c>
      <c r="N42" s="52">
        <v>-0.69569999999999999</v>
      </c>
      <c r="O42">
        <v>1</v>
      </c>
      <c r="P42">
        <v>219</v>
      </c>
      <c r="Q42">
        <v>215</v>
      </c>
      <c r="R42">
        <v>26.06</v>
      </c>
      <c r="S42">
        <v>0</v>
      </c>
      <c r="T42" s="52">
        <v>0</v>
      </c>
      <c r="U42">
        <v>0</v>
      </c>
      <c r="V42">
        <v>1</v>
      </c>
    </row>
    <row r="43" spans="12:22" ht="15" customHeight="1" x14ac:dyDescent="0.2">
      <c r="L43">
        <v>0.08</v>
      </c>
      <c r="M43">
        <v>0</v>
      </c>
      <c r="N43" s="52">
        <v>0</v>
      </c>
      <c r="O43">
        <v>1</v>
      </c>
      <c r="P43">
        <v>268</v>
      </c>
      <c r="Q43">
        <v>220</v>
      </c>
      <c r="R43">
        <v>59</v>
      </c>
      <c r="S43">
        <v>0</v>
      </c>
      <c r="T43" s="52">
        <v>0</v>
      </c>
      <c r="U43">
        <v>1</v>
      </c>
      <c r="V43">
        <v>18</v>
      </c>
    </row>
    <row r="44" spans="12:22" x14ac:dyDescent="0.2">
      <c r="L44">
        <v>0.06</v>
      </c>
      <c r="M44">
        <v>0</v>
      </c>
      <c r="N44" s="52">
        <v>0</v>
      </c>
      <c r="O44">
        <v>1</v>
      </c>
      <c r="P44">
        <v>20</v>
      </c>
      <c r="Q44">
        <v>225</v>
      </c>
      <c r="R44" t="s">
        <v>290</v>
      </c>
      <c r="S44" t="s">
        <v>290</v>
      </c>
      <c r="T44" t="s">
        <v>290</v>
      </c>
      <c r="U44" t="s">
        <v>290</v>
      </c>
      <c r="V44" t="s">
        <v>290</v>
      </c>
    </row>
    <row r="45" spans="12:22" x14ac:dyDescent="0.2">
      <c r="L45">
        <v>0.09</v>
      </c>
      <c r="M45">
        <v>0</v>
      </c>
      <c r="N45" s="52">
        <v>0</v>
      </c>
      <c r="O45">
        <v>15</v>
      </c>
      <c r="P45">
        <v>51</v>
      </c>
      <c r="Q45">
        <v>230</v>
      </c>
      <c r="R45" t="s">
        <v>290</v>
      </c>
      <c r="S45" t="s">
        <v>290</v>
      </c>
      <c r="T45" t="s">
        <v>290</v>
      </c>
      <c r="U45" t="s">
        <v>290</v>
      </c>
      <c r="V45" t="s">
        <v>290</v>
      </c>
    </row>
    <row r="46" spans="12:22" ht="15" customHeight="1" x14ac:dyDescent="0.2">
      <c r="L46">
        <v>0.3</v>
      </c>
      <c r="M46">
        <v>0</v>
      </c>
      <c r="N46" s="52">
        <v>0</v>
      </c>
      <c r="O46">
        <v>8</v>
      </c>
      <c r="P46">
        <v>27</v>
      </c>
      <c r="Q46">
        <v>235</v>
      </c>
      <c r="R46" t="s">
        <v>290</v>
      </c>
      <c r="S46" t="s">
        <v>290</v>
      </c>
      <c r="T46" t="s">
        <v>290</v>
      </c>
      <c r="U46" t="s">
        <v>290</v>
      </c>
      <c r="V46" t="s">
        <v>290</v>
      </c>
    </row>
    <row r="47" spans="12:22" x14ac:dyDescent="0.2">
      <c r="L47">
        <v>0.3</v>
      </c>
      <c r="M47">
        <v>0</v>
      </c>
      <c r="N47" s="52">
        <v>0</v>
      </c>
      <c r="O47">
        <v>9</v>
      </c>
      <c r="P47">
        <v>9</v>
      </c>
      <c r="Q47">
        <v>240</v>
      </c>
      <c r="R47" t="s">
        <v>290</v>
      </c>
      <c r="S47" t="s">
        <v>290</v>
      </c>
      <c r="T47" t="s">
        <v>290</v>
      </c>
      <c r="U47" t="s">
        <v>290</v>
      </c>
      <c r="V47" t="s">
        <v>290</v>
      </c>
    </row>
    <row r="48" spans="12:22" x14ac:dyDescent="0.2">
      <c r="L48">
        <v>0.31</v>
      </c>
      <c r="M48">
        <v>0</v>
      </c>
      <c r="N48" s="52">
        <v>0</v>
      </c>
      <c r="O48">
        <v>6</v>
      </c>
      <c r="P48">
        <v>2</v>
      </c>
      <c r="Q48">
        <v>250</v>
      </c>
      <c r="R48" t="s">
        <v>290</v>
      </c>
      <c r="S48" t="s">
        <v>290</v>
      </c>
      <c r="T48" t="s">
        <v>290</v>
      </c>
      <c r="U48" t="s">
        <v>290</v>
      </c>
      <c r="V48" t="s">
        <v>290</v>
      </c>
    </row>
    <row r="49" spans="12:22" ht="15" customHeight="1" x14ac:dyDescent="0.2">
      <c r="L49">
        <v>0.08</v>
      </c>
      <c r="M49">
        <v>0</v>
      </c>
      <c r="N49" s="52">
        <v>0</v>
      </c>
      <c r="O49">
        <v>71</v>
      </c>
      <c r="P49">
        <v>70</v>
      </c>
      <c r="Q49">
        <v>260</v>
      </c>
      <c r="R49" t="s">
        <v>290</v>
      </c>
      <c r="S49" t="s">
        <v>290</v>
      </c>
      <c r="T49" t="s">
        <v>290</v>
      </c>
      <c r="U49" t="s">
        <v>290</v>
      </c>
      <c r="V49" t="s">
        <v>290</v>
      </c>
    </row>
    <row r="50" spans="12:22" x14ac:dyDescent="0.2">
      <c r="L50">
        <v>7.0000000000000007E-2</v>
      </c>
      <c r="M50">
        <v>0</v>
      </c>
      <c r="N50" s="52">
        <v>0</v>
      </c>
      <c r="O50">
        <v>12</v>
      </c>
      <c r="P50">
        <v>12</v>
      </c>
      <c r="Q50">
        <v>265</v>
      </c>
      <c r="R50" t="s">
        <v>290</v>
      </c>
      <c r="S50" t="s">
        <v>290</v>
      </c>
      <c r="T50" t="s">
        <v>290</v>
      </c>
      <c r="U50" t="s">
        <v>290</v>
      </c>
      <c r="V50" t="s">
        <v>290</v>
      </c>
    </row>
    <row r="51" spans="12:22" x14ac:dyDescent="0.2">
      <c r="L51">
        <v>0.11</v>
      </c>
      <c r="M51">
        <v>0</v>
      </c>
      <c r="N51" s="52">
        <v>0</v>
      </c>
      <c r="O51">
        <v>111</v>
      </c>
      <c r="P51">
        <v>166</v>
      </c>
      <c r="Q51">
        <v>270</v>
      </c>
      <c r="R51" t="s">
        <v>290</v>
      </c>
      <c r="S51" t="s">
        <v>290</v>
      </c>
      <c r="T51" t="s">
        <v>290</v>
      </c>
      <c r="U51" t="s">
        <v>290</v>
      </c>
      <c r="V51" t="s">
        <v>290</v>
      </c>
    </row>
    <row r="52" spans="12:22" ht="15" customHeight="1" x14ac:dyDescent="0.2">
      <c r="L52">
        <v>0.06</v>
      </c>
      <c r="M52">
        <v>0</v>
      </c>
      <c r="N52" s="52">
        <v>0</v>
      </c>
      <c r="O52">
        <v>1</v>
      </c>
      <c r="P52">
        <v>3</v>
      </c>
      <c r="Q52">
        <v>275</v>
      </c>
      <c r="R52" t="s">
        <v>290</v>
      </c>
      <c r="S52" t="s">
        <v>290</v>
      </c>
      <c r="T52" t="s">
        <v>290</v>
      </c>
      <c r="U52" t="s">
        <v>290</v>
      </c>
      <c r="V52" t="s">
        <v>290</v>
      </c>
    </row>
    <row r="53" spans="12:22" x14ac:dyDescent="0.2">
      <c r="L53">
        <v>0.02</v>
      </c>
      <c r="M53">
        <v>0</v>
      </c>
      <c r="N53" s="52">
        <v>0</v>
      </c>
      <c r="O53">
        <v>50</v>
      </c>
      <c r="P53">
        <v>59</v>
      </c>
      <c r="Q53">
        <v>280</v>
      </c>
      <c r="R53" t="s">
        <v>290</v>
      </c>
      <c r="S53" t="s">
        <v>290</v>
      </c>
      <c r="T53" t="s">
        <v>290</v>
      </c>
      <c r="U53" t="s">
        <v>290</v>
      </c>
      <c r="V53" t="s">
        <v>290</v>
      </c>
    </row>
    <row r="54" spans="12:22" x14ac:dyDescent="0.2">
      <c r="O54" s="52"/>
    </row>
    <row r="55" spans="12:22" ht="15" customHeight="1" x14ac:dyDescent="0.2"/>
  </sheetData>
  <sortState ref="L21:W125">
    <sortCondition ref="Q21:Q125"/>
  </sortState>
  <mergeCells count="1">
    <mergeCell ref="A1:C1"/>
  </mergeCells>
  <hyperlinks>
    <hyperlink ref="M1" r:id="rId1"/>
  </hyperlinks>
  <printOptions headings="1" gridLines="1"/>
  <pageMargins left="0.7" right="0.7" top="0.75" bottom="0.75" header="0.3" footer="0.3"/>
  <pageSetup orientation="portrait" horizontalDpi="4294967293" vertic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34"/>
  <sheetViews>
    <sheetView workbookViewId="0">
      <selection sqref="A1:H1"/>
    </sheetView>
  </sheetViews>
  <sheetFormatPr defaultRowHeight="12.75" x14ac:dyDescent="0.2"/>
  <cols>
    <col min="2" max="2" width="9" bestFit="1" customWidth="1"/>
    <col min="8" max="8" width="25.5703125" bestFit="1" customWidth="1"/>
  </cols>
  <sheetData>
    <row r="1" spans="1:8" ht="18.75" x14ac:dyDescent="0.3">
      <c r="A1" s="94" t="s">
        <v>23</v>
      </c>
      <c r="B1" s="94"/>
      <c r="C1" s="94"/>
      <c r="D1" s="94"/>
      <c r="E1" s="94"/>
      <c r="F1" s="94"/>
      <c r="G1" s="94"/>
      <c r="H1" s="94"/>
    </row>
    <row r="2" spans="1:8" x14ac:dyDescent="0.2">
      <c r="B2" s="53">
        <v>41958</v>
      </c>
      <c r="H2" s="53">
        <v>42111</v>
      </c>
    </row>
    <row r="5" spans="1:8" x14ac:dyDescent="0.2">
      <c r="B5" s="54" t="s">
        <v>340</v>
      </c>
      <c r="H5" s="54" t="s">
        <v>325</v>
      </c>
    </row>
    <row r="6" spans="1:8" x14ac:dyDescent="0.2">
      <c r="H6" t="s">
        <v>24</v>
      </c>
    </row>
    <row r="7" spans="1:8" x14ac:dyDescent="0.2">
      <c r="H7" s="54" t="s">
        <v>333</v>
      </c>
    </row>
    <row r="8" spans="1:8" x14ac:dyDescent="0.2">
      <c r="H8" s="8" t="s">
        <v>297</v>
      </c>
    </row>
    <row r="9" spans="1:8" x14ac:dyDescent="0.2">
      <c r="H9" s="85" t="s">
        <v>334</v>
      </c>
    </row>
    <row r="12" spans="1:8" x14ac:dyDescent="0.2">
      <c r="H12" s="54" t="s">
        <v>335</v>
      </c>
    </row>
    <row r="13" spans="1:8" x14ac:dyDescent="0.2">
      <c r="H13" t="s">
        <v>29</v>
      </c>
    </row>
    <row r="14" spans="1:8" x14ac:dyDescent="0.2">
      <c r="H14" t="s">
        <v>25</v>
      </c>
    </row>
    <row r="15" spans="1:8" x14ac:dyDescent="0.2">
      <c r="H15" s="8" t="s">
        <v>331</v>
      </c>
    </row>
    <row r="16" spans="1:8" x14ac:dyDescent="0.2">
      <c r="H16" s="10"/>
    </row>
    <row r="19" spans="2:8" ht="18" x14ac:dyDescent="0.25">
      <c r="B19" s="93" t="s">
        <v>26</v>
      </c>
      <c r="C19" s="93"/>
      <c r="D19" s="93"/>
      <c r="E19" s="93"/>
      <c r="F19" s="93"/>
      <c r="G19" s="93"/>
      <c r="H19" s="93"/>
    </row>
    <row r="20" spans="2:8" x14ac:dyDescent="0.2">
      <c r="B20" s="53">
        <f>B2</f>
        <v>41958</v>
      </c>
      <c r="H20" s="53">
        <f>H2</f>
        <v>42111</v>
      </c>
    </row>
    <row r="23" spans="2:8" x14ac:dyDescent="0.2">
      <c r="B23" s="54" t="s">
        <v>341</v>
      </c>
      <c r="H23" s="18" t="s">
        <v>336</v>
      </c>
    </row>
    <row r="24" spans="2:8" x14ac:dyDescent="0.2">
      <c r="H24" t="s">
        <v>27</v>
      </c>
    </row>
    <row r="25" spans="2:8" x14ac:dyDescent="0.2">
      <c r="H25" s="18" t="s">
        <v>337</v>
      </c>
    </row>
    <row r="26" spans="2:8" x14ac:dyDescent="0.2">
      <c r="H26" s="8" t="s">
        <v>298</v>
      </c>
    </row>
    <row r="27" spans="2:8" x14ac:dyDescent="0.2">
      <c r="H27" s="85" t="s">
        <v>338</v>
      </c>
    </row>
    <row r="30" spans="2:8" x14ac:dyDescent="0.2">
      <c r="H30" s="54" t="s">
        <v>325</v>
      </c>
    </row>
    <row r="31" spans="2:8" x14ac:dyDescent="0.2">
      <c r="H31" t="s">
        <v>29</v>
      </c>
    </row>
    <row r="32" spans="2:8" x14ac:dyDescent="0.2">
      <c r="H32" t="s">
        <v>28</v>
      </c>
    </row>
    <row r="33" spans="8:8" x14ac:dyDescent="0.2">
      <c r="H33" s="8" t="s">
        <v>332</v>
      </c>
    </row>
    <row r="34" spans="8:8" x14ac:dyDescent="0.2">
      <c r="H34" s="10"/>
    </row>
  </sheetData>
  <mergeCells count="2">
    <mergeCell ref="B19:H19"/>
    <mergeCell ref="A1:H1"/>
  </mergeCells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18"/>
  <sheetViews>
    <sheetView workbookViewId="0">
      <selection activeCell="K5" sqref="K5"/>
    </sheetView>
  </sheetViews>
  <sheetFormatPr defaultRowHeight="12.75" x14ac:dyDescent="0.2"/>
  <cols>
    <col min="1" max="1" width="24.85546875" bestFit="1" customWidth="1"/>
    <col min="2" max="2" width="15.42578125" customWidth="1"/>
    <col min="3" max="3" width="14" customWidth="1"/>
    <col min="4" max="4" width="25" bestFit="1" customWidth="1"/>
  </cols>
  <sheetData>
    <row r="1" spans="1:8" ht="54" customHeight="1" x14ac:dyDescent="0.2">
      <c r="A1" s="95" t="s">
        <v>342</v>
      </c>
      <c r="B1" s="95"/>
      <c r="C1" s="95"/>
      <c r="D1" s="95"/>
      <c r="E1" s="95"/>
      <c r="F1" s="95"/>
      <c r="G1" s="95"/>
      <c r="H1" s="95"/>
    </row>
    <row r="2" spans="1:8" x14ac:dyDescent="0.2">
      <c r="A2" s="19" t="s">
        <v>300</v>
      </c>
      <c r="B2" s="6">
        <v>9.4</v>
      </c>
    </row>
    <row r="3" spans="1:8" x14ac:dyDescent="0.2">
      <c r="A3" s="19" t="s">
        <v>2</v>
      </c>
      <c r="B3" s="6">
        <v>160</v>
      </c>
    </row>
    <row r="5" spans="1:8" ht="39.75" x14ac:dyDescent="0.2">
      <c r="A5" s="2" t="s">
        <v>299</v>
      </c>
      <c r="B5" s="2" t="s">
        <v>50</v>
      </c>
      <c r="C5" s="2" t="s">
        <v>51</v>
      </c>
      <c r="D5" s="2"/>
    </row>
    <row r="6" spans="1:8" x14ac:dyDescent="0.2">
      <c r="A6" s="3">
        <v>0</v>
      </c>
      <c r="B6" s="3" t="str">
        <f>IF(A6&gt;$B$3,"yes",IF(A6&lt;$B$3,"no","indifferent"))</f>
        <v>no</v>
      </c>
      <c r="C6" s="7">
        <f t="shared" ref="C6:C18" si="0">MAX(A6-$B$3,0)-$B$2</f>
        <v>-9.4</v>
      </c>
      <c r="D6" s="5" t="e">
        <f ca="1">getformula(C6)</f>
        <v>#NAME?</v>
      </c>
    </row>
    <row r="7" spans="1:8" x14ac:dyDescent="0.2">
      <c r="A7" s="3">
        <f t="shared" ref="A7:A10" si="1">A8-5</f>
        <v>140</v>
      </c>
      <c r="B7" s="3" t="str">
        <f t="shared" ref="B7:B18" si="2">IF(A7&gt;$B$3,"yes",IF(A7&lt;$B$3,"no","indifferent"))</f>
        <v>no</v>
      </c>
      <c r="C7" s="7">
        <f t="shared" si="0"/>
        <v>-9.4</v>
      </c>
      <c r="D7" s="5"/>
    </row>
    <row r="8" spans="1:8" x14ac:dyDescent="0.2">
      <c r="A8" s="3">
        <f t="shared" si="1"/>
        <v>145</v>
      </c>
      <c r="B8" s="3" t="str">
        <f t="shared" si="2"/>
        <v>no</v>
      </c>
      <c r="C8" s="7">
        <f t="shared" si="0"/>
        <v>-9.4</v>
      </c>
      <c r="D8" s="5"/>
    </row>
    <row r="9" spans="1:8" x14ac:dyDescent="0.2">
      <c r="A9" s="3">
        <f t="shared" si="1"/>
        <v>150</v>
      </c>
      <c r="B9" s="3" t="str">
        <f t="shared" si="2"/>
        <v>no</v>
      </c>
      <c r="C9" s="7">
        <f t="shared" si="0"/>
        <v>-9.4</v>
      </c>
      <c r="D9" s="5"/>
    </row>
    <row r="10" spans="1:8" x14ac:dyDescent="0.2">
      <c r="A10" s="3">
        <f t="shared" si="1"/>
        <v>155</v>
      </c>
      <c r="B10" s="3" t="str">
        <f t="shared" si="2"/>
        <v>no</v>
      </c>
      <c r="C10" s="7">
        <f t="shared" si="0"/>
        <v>-9.4</v>
      </c>
      <c r="D10" s="5"/>
    </row>
    <row r="11" spans="1:8" x14ac:dyDescent="0.2">
      <c r="A11" s="3">
        <f>A12-5</f>
        <v>160</v>
      </c>
      <c r="B11" s="3" t="str">
        <f t="shared" si="2"/>
        <v>indifferent</v>
      </c>
      <c r="C11" s="7">
        <f t="shared" si="0"/>
        <v>-9.4</v>
      </c>
      <c r="D11" s="5"/>
    </row>
    <row r="12" spans="1:8" x14ac:dyDescent="0.2">
      <c r="A12" s="3">
        <v>165</v>
      </c>
      <c r="B12" s="3" t="str">
        <f t="shared" si="2"/>
        <v>yes</v>
      </c>
      <c r="C12" s="7">
        <f t="shared" si="0"/>
        <v>-4.4000000000000004</v>
      </c>
      <c r="D12" s="5"/>
    </row>
    <row r="13" spans="1:8" x14ac:dyDescent="0.2">
      <c r="A13" s="3">
        <f>A12+10</f>
        <v>175</v>
      </c>
      <c r="B13" s="3" t="str">
        <f t="shared" si="2"/>
        <v>yes</v>
      </c>
      <c r="C13" s="7">
        <f t="shared" si="0"/>
        <v>5.6</v>
      </c>
      <c r="D13" s="5"/>
    </row>
    <row r="14" spans="1:8" x14ac:dyDescent="0.2">
      <c r="A14" s="3">
        <f t="shared" ref="A14:A18" si="3">A13+10</f>
        <v>185</v>
      </c>
      <c r="B14" s="3" t="str">
        <f t="shared" si="2"/>
        <v>yes</v>
      </c>
      <c r="C14" s="7">
        <f t="shared" si="0"/>
        <v>15.6</v>
      </c>
      <c r="D14" s="5"/>
    </row>
    <row r="15" spans="1:8" x14ac:dyDescent="0.2">
      <c r="A15" s="3">
        <f t="shared" si="3"/>
        <v>195</v>
      </c>
      <c r="B15" s="3" t="str">
        <f t="shared" si="2"/>
        <v>yes</v>
      </c>
      <c r="C15" s="7">
        <f t="shared" si="0"/>
        <v>25.6</v>
      </c>
      <c r="D15" s="5"/>
    </row>
    <row r="16" spans="1:8" x14ac:dyDescent="0.2">
      <c r="A16" s="3">
        <f t="shared" si="3"/>
        <v>205</v>
      </c>
      <c r="B16" s="3" t="str">
        <f t="shared" si="2"/>
        <v>yes</v>
      </c>
      <c r="C16" s="7">
        <f t="shared" si="0"/>
        <v>35.6</v>
      </c>
      <c r="D16" s="5"/>
    </row>
    <row r="17" spans="1:4" x14ac:dyDescent="0.2">
      <c r="A17" s="3">
        <f t="shared" si="3"/>
        <v>215</v>
      </c>
      <c r="B17" s="3" t="str">
        <f t="shared" si="2"/>
        <v>yes</v>
      </c>
      <c r="C17" s="7">
        <f t="shared" si="0"/>
        <v>45.6</v>
      </c>
      <c r="D17" s="5"/>
    </row>
    <row r="18" spans="1:4" x14ac:dyDescent="0.2">
      <c r="A18" s="3">
        <f t="shared" si="3"/>
        <v>225</v>
      </c>
      <c r="B18" s="3" t="str">
        <f t="shared" si="2"/>
        <v>yes</v>
      </c>
      <c r="C18" s="7">
        <f t="shared" si="0"/>
        <v>55.6</v>
      </c>
      <c r="D18" s="5" t="e">
        <f ca="1">getformula(C18)</f>
        <v>#NAME?</v>
      </c>
    </row>
  </sheetData>
  <mergeCells count="1">
    <mergeCell ref="A1:H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18"/>
  <sheetViews>
    <sheetView workbookViewId="0">
      <selection activeCell="C12" sqref="C12"/>
    </sheetView>
  </sheetViews>
  <sheetFormatPr defaultRowHeight="12.75" x14ac:dyDescent="0.2"/>
  <cols>
    <col min="1" max="1" width="22.7109375" customWidth="1"/>
    <col min="2" max="2" width="15.42578125" customWidth="1"/>
    <col min="3" max="3" width="14" customWidth="1"/>
    <col min="4" max="4" width="25" bestFit="1" customWidth="1"/>
  </cols>
  <sheetData>
    <row r="1" spans="1:8" ht="54" customHeight="1" x14ac:dyDescent="0.2">
      <c r="A1" s="95" t="s">
        <v>343</v>
      </c>
      <c r="B1" s="95"/>
      <c r="C1" s="95"/>
      <c r="D1" s="95"/>
      <c r="E1" s="95"/>
      <c r="F1" s="95"/>
      <c r="G1" s="95"/>
      <c r="H1" s="95"/>
    </row>
    <row r="2" spans="1:8" x14ac:dyDescent="0.2">
      <c r="A2" s="19" t="s">
        <v>5</v>
      </c>
      <c r="B2" s="6">
        <v>165</v>
      </c>
    </row>
    <row r="3" spans="1:8" x14ac:dyDescent="0.2">
      <c r="A3" s="19" t="s">
        <v>358</v>
      </c>
      <c r="B3" s="6">
        <v>8.2200000000000006</v>
      </c>
    </row>
    <row r="5" spans="1:8" ht="39.75" x14ac:dyDescent="0.2">
      <c r="A5" s="2" t="s">
        <v>299</v>
      </c>
      <c r="B5" s="2" t="s">
        <v>40</v>
      </c>
      <c r="C5" s="2" t="s">
        <v>52</v>
      </c>
      <c r="D5" s="2"/>
    </row>
    <row r="6" spans="1:8" x14ac:dyDescent="0.2">
      <c r="A6" s="3">
        <v>0</v>
      </c>
      <c r="B6" s="3" t="str">
        <f t="shared" ref="B6:B18" si="0">IF(A6&lt;$B$2,"yes",IF(A6&gt;$B$2,"no","indifferent"))</f>
        <v>yes</v>
      </c>
      <c r="C6" s="7">
        <f t="shared" ref="C6:C18" si="1">MAX($B$2-A6,0)-$B$3</f>
        <v>156.78</v>
      </c>
      <c r="D6" s="5" t="e">
        <f ca="1">getformula(C6)</f>
        <v>#NAME?</v>
      </c>
    </row>
    <row r="7" spans="1:8" x14ac:dyDescent="0.2">
      <c r="A7" s="55">
        <f t="shared" ref="A7:A10" si="2">A8-10</f>
        <v>125</v>
      </c>
      <c r="B7" s="3" t="str">
        <f t="shared" si="0"/>
        <v>yes</v>
      </c>
      <c r="C7" s="7">
        <f t="shared" si="1"/>
        <v>31.78</v>
      </c>
      <c r="D7" s="5"/>
    </row>
    <row r="8" spans="1:8" x14ac:dyDescent="0.2">
      <c r="A8" s="55">
        <f t="shared" si="2"/>
        <v>135</v>
      </c>
      <c r="B8" s="3" t="str">
        <f t="shared" si="0"/>
        <v>yes</v>
      </c>
      <c r="C8" s="7">
        <f t="shared" si="1"/>
        <v>21.78</v>
      </c>
      <c r="D8" s="5"/>
    </row>
    <row r="9" spans="1:8" x14ac:dyDescent="0.2">
      <c r="A9" s="55">
        <f t="shared" si="2"/>
        <v>145</v>
      </c>
      <c r="B9" s="3" t="str">
        <f t="shared" si="0"/>
        <v>yes</v>
      </c>
      <c r="C9" s="7">
        <f t="shared" si="1"/>
        <v>11.78</v>
      </c>
      <c r="D9" s="5"/>
    </row>
    <row r="10" spans="1:8" x14ac:dyDescent="0.2">
      <c r="A10" s="55">
        <f t="shared" si="2"/>
        <v>155</v>
      </c>
      <c r="B10" s="3" t="str">
        <f t="shared" si="0"/>
        <v>yes</v>
      </c>
      <c r="C10" s="7">
        <f t="shared" si="1"/>
        <v>1.7799999999999994</v>
      </c>
      <c r="D10" s="5"/>
    </row>
    <row r="11" spans="1:8" x14ac:dyDescent="0.2">
      <c r="A11" s="55">
        <f>B2</f>
        <v>165</v>
      </c>
      <c r="B11" s="3" t="str">
        <f t="shared" si="0"/>
        <v>indifferent</v>
      </c>
      <c r="C11" s="7">
        <f>MAX($B$2-A11,0)-$B$3</f>
        <v>-8.2200000000000006</v>
      </c>
      <c r="D11" s="5"/>
    </row>
    <row r="12" spans="1:8" x14ac:dyDescent="0.2">
      <c r="A12" s="55">
        <f>A11+10</f>
        <v>175</v>
      </c>
      <c r="B12" s="3" t="str">
        <f t="shared" si="0"/>
        <v>no</v>
      </c>
      <c r="C12" s="7">
        <f t="shared" si="1"/>
        <v>-8.2200000000000006</v>
      </c>
      <c r="D12" s="5"/>
    </row>
    <row r="13" spans="1:8" x14ac:dyDescent="0.2">
      <c r="A13" s="55">
        <f>A12+10</f>
        <v>185</v>
      </c>
      <c r="B13" s="3" t="str">
        <f t="shared" si="0"/>
        <v>no</v>
      </c>
      <c r="C13" s="7">
        <f t="shared" si="1"/>
        <v>-8.2200000000000006</v>
      </c>
      <c r="D13" s="5"/>
    </row>
    <row r="14" spans="1:8" x14ac:dyDescent="0.2">
      <c r="A14" s="55">
        <f t="shared" ref="A14:A18" si="3">A13+10</f>
        <v>195</v>
      </c>
      <c r="B14" s="3" t="str">
        <f t="shared" si="0"/>
        <v>no</v>
      </c>
      <c r="C14" s="7">
        <f t="shared" si="1"/>
        <v>-8.2200000000000006</v>
      </c>
      <c r="D14" s="5"/>
    </row>
    <row r="15" spans="1:8" x14ac:dyDescent="0.2">
      <c r="A15" s="55">
        <f t="shared" si="3"/>
        <v>205</v>
      </c>
      <c r="B15" s="3" t="str">
        <f t="shared" si="0"/>
        <v>no</v>
      </c>
      <c r="C15" s="7">
        <f t="shared" si="1"/>
        <v>-8.2200000000000006</v>
      </c>
      <c r="D15" s="5"/>
    </row>
    <row r="16" spans="1:8" x14ac:dyDescent="0.2">
      <c r="A16" s="55">
        <f t="shared" si="3"/>
        <v>215</v>
      </c>
      <c r="B16" s="3" t="str">
        <f t="shared" si="0"/>
        <v>no</v>
      </c>
      <c r="C16" s="7">
        <f t="shared" si="1"/>
        <v>-8.2200000000000006</v>
      </c>
      <c r="D16" s="5"/>
    </row>
    <row r="17" spans="1:4" x14ac:dyDescent="0.2">
      <c r="A17" s="55">
        <f t="shared" si="3"/>
        <v>225</v>
      </c>
      <c r="B17" s="3" t="str">
        <f t="shared" si="0"/>
        <v>no</v>
      </c>
      <c r="C17" s="7">
        <f t="shared" si="1"/>
        <v>-8.2200000000000006</v>
      </c>
      <c r="D17" s="5"/>
    </row>
    <row r="18" spans="1:4" x14ac:dyDescent="0.2">
      <c r="A18" s="55">
        <f t="shared" si="3"/>
        <v>235</v>
      </c>
      <c r="B18" s="3" t="str">
        <f t="shared" si="0"/>
        <v>no</v>
      </c>
      <c r="C18" s="7">
        <f t="shared" si="1"/>
        <v>-8.2200000000000006</v>
      </c>
      <c r="D18" s="5" t="e">
        <f ca="1">getformula(C18)</f>
        <v>#NAME?</v>
      </c>
    </row>
  </sheetData>
  <mergeCells count="1">
    <mergeCell ref="A1:H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"/>
  <sheetViews>
    <sheetView workbookViewId="0">
      <selection sqref="A1:D1"/>
    </sheetView>
  </sheetViews>
  <sheetFormatPr defaultColWidth="9.140625" defaultRowHeight="14.25" x14ac:dyDescent="0.2"/>
  <cols>
    <col min="1" max="1" width="11.85546875" style="45" customWidth="1"/>
    <col min="2" max="2" width="11.42578125" style="45" customWidth="1"/>
    <col min="3" max="16" width="9.140625" style="45"/>
    <col min="17" max="17" width="63.28515625" style="65" bestFit="1" customWidth="1"/>
    <col min="18" max="16384" width="9.140625" style="45"/>
  </cols>
  <sheetData>
    <row r="1" spans="1:17" ht="54" customHeight="1" x14ac:dyDescent="0.2">
      <c r="A1" s="96" t="s">
        <v>53</v>
      </c>
      <c r="B1" s="96"/>
      <c r="C1" s="96"/>
      <c r="D1" s="96"/>
      <c r="Q1" s="62" t="s">
        <v>276</v>
      </c>
    </row>
    <row r="2" spans="1:17" s="47" customFormat="1" ht="30" x14ac:dyDescent="0.2">
      <c r="A2" s="47" t="s">
        <v>44</v>
      </c>
      <c r="B2" s="47" t="s">
        <v>54</v>
      </c>
      <c r="C2" s="47" t="s">
        <v>0</v>
      </c>
      <c r="D2" s="47" t="s">
        <v>1</v>
      </c>
      <c r="Q2" s="63" t="s">
        <v>301</v>
      </c>
    </row>
    <row r="3" spans="1:17" s="47" customFormat="1" ht="15" x14ac:dyDescent="0.2">
      <c r="A3" s="56">
        <v>42021</v>
      </c>
      <c r="B3" s="48">
        <v>160</v>
      </c>
      <c r="C3" s="49">
        <v>5</v>
      </c>
      <c r="D3" s="49">
        <v>1.76</v>
      </c>
      <c r="Q3" s="64">
        <v>163.27000000000001</v>
      </c>
    </row>
    <row r="4" spans="1:17" x14ac:dyDescent="0.2">
      <c r="A4" s="57">
        <v>42055</v>
      </c>
      <c r="B4" s="46">
        <f>B3</f>
        <v>160</v>
      </c>
      <c r="C4" s="50">
        <v>6.9</v>
      </c>
      <c r="D4" s="50">
        <v>4.05</v>
      </c>
      <c r="Q4" s="64" t="s">
        <v>302</v>
      </c>
    </row>
    <row r="5" spans="1:17" x14ac:dyDescent="0.2">
      <c r="A5" s="57">
        <v>42111</v>
      </c>
      <c r="B5" s="46">
        <f t="shared" ref="B5:B7" si="0">B4</f>
        <v>160</v>
      </c>
      <c r="C5" s="50">
        <v>8.3000000000000007</v>
      </c>
      <c r="D5" s="50">
        <v>5.75</v>
      </c>
      <c r="Q5" s="64" t="s">
        <v>303</v>
      </c>
    </row>
    <row r="6" spans="1:17" x14ac:dyDescent="0.2">
      <c r="A6" s="57">
        <v>42384</v>
      </c>
      <c r="B6" s="46">
        <f t="shared" si="0"/>
        <v>160</v>
      </c>
      <c r="C6" s="50">
        <v>13.7</v>
      </c>
      <c r="D6" s="50">
        <v>12.9</v>
      </c>
      <c r="Q6" s="64" t="s">
        <v>304</v>
      </c>
    </row>
    <row r="7" spans="1:17" x14ac:dyDescent="0.2">
      <c r="A7" s="57">
        <v>42755</v>
      </c>
      <c r="B7" s="46">
        <f t="shared" si="0"/>
        <v>160</v>
      </c>
      <c r="C7" s="50">
        <v>19</v>
      </c>
      <c r="D7" s="50">
        <v>19</v>
      </c>
      <c r="Q7" s="66">
        <v>41980</v>
      </c>
    </row>
    <row r="8" spans="1:17" x14ac:dyDescent="0.2">
      <c r="A8" s="57"/>
      <c r="B8" s="46"/>
      <c r="C8" s="50"/>
      <c r="D8" s="50"/>
    </row>
    <row r="9" spans="1:17" x14ac:dyDescent="0.2">
      <c r="A9" s="58"/>
    </row>
    <row r="10" spans="1:17" x14ac:dyDescent="0.2">
      <c r="A10" s="58"/>
    </row>
    <row r="11" spans="1:17" x14ac:dyDescent="0.2">
      <c r="A11" s="58"/>
    </row>
    <row r="12" spans="1:17" x14ac:dyDescent="0.2">
      <c r="A12" s="58"/>
    </row>
    <row r="13" spans="1:17" x14ac:dyDescent="0.2">
      <c r="A13" s="58"/>
    </row>
    <row r="14" spans="1:17" x14ac:dyDescent="0.2">
      <c r="A14" s="58"/>
    </row>
    <row r="15" spans="1:17" x14ac:dyDescent="0.2">
      <c r="A15" s="58"/>
    </row>
    <row r="16" spans="1:17" x14ac:dyDescent="0.2">
      <c r="A16" s="58"/>
    </row>
    <row r="17" spans="1:1" x14ac:dyDescent="0.2">
      <c r="A17" s="58">
        <f>A3</f>
        <v>42021</v>
      </c>
    </row>
    <row r="18" spans="1:1" x14ac:dyDescent="0.2">
      <c r="A18" s="58">
        <f>A7</f>
        <v>42755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Z67"/>
  <sheetViews>
    <sheetView workbookViewId="0">
      <selection activeCell="M17" sqref="M17"/>
    </sheetView>
  </sheetViews>
  <sheetFormatPr defaultColWidth="9.140625" defaultRowHeight="15" x14ac:dyDescent="0.25"/>
  <cols>
    <col min="1" max="1" width="9.140625" style="21"/>
    <col min="2" max="2" width="9.140625" style="38"/>
    <col min="3" max="14" width="9.140625" style="21"/>
    <col min="15" max="15" width="19.7109375" style="21" customWidth="1"/>
    <col min="16" max="16" width="5.85546875" style="21" bestFit="1" customWidth="1"/>
    <col min="17" max="17" width="5.42578125" style="21" bestFit="1" customWidth="1"/>
    <col min="18" max="18" width="8" style="21" bestFit="1" customWidth="1"/>
    <col min="19" max="19" width="5.85546875" style="21" bestFit="1" customWidth="1"/>
    <col min="20" max="20" width="13.85546875" style="21" bestFit="1" customWidth="1"/>
    <col min="21" max="21" width="4" style="21" bestFit="1" customWidth="1"/>
    <col min="22" max="22" width="19.28515625" style="21" bestFit="1" customWidth="1"/>
    <col min="23" max="23" width="5.42578125" style="21" bestFit="1" customWidth="1"/>
    <col min="24" max="25" width="6.85546875" style="21" bestFit="1" customWidth="1"/>
    <col min="26" max="26" width="13.85546875" style="21" bestFit="1" customWidth="1"/>
    <col min="27" max="16384" width="9.140625" style="21"/>
  </cols>
  <sheetData>
    <row r="1" spans="1:26" ht="18" x14ac:dyDescent="0.25">
      <c r="A1" s="96" t="s">
        <v>310</v>
      </c>
      <c r="B1" s="96"/>
      <c r="C1" s="96"/>
      <c r="D1" s="96"/>
      <c r="E1" s="96"/>
      <c r="F1" s="96"/>
      <c r="G1" s="96"/>
      <c r="H1" s="96"/>
      <c r="I1" s="96"/>
      <c r="J1" s="96"/>
      <c r="K1" s="96"/>
      <c r="O1" s="21" t="s">
        <v>276</v>
      </c>
    </row>
    <row r="2" spans="1:26" ht="30" x14ac:dyDescent="0.25">
      <c r="A2" s="37" t="s">
        <v>47</v>
      </c>
      <c r="B2" s="37" t="s">
        <v>48</v>
      </c>
      <c r="C2" s="37" t="s">
        <v>49</v>
      </c>
      <c r="O2" s="21" t="s">
        <v>291</v>
      </c>
    </row>
    <row r="3" spans="1:26" ht="18.75" x14ac:dyDescent="0.25">
      <c r="A3" s="22">
        <f>U25</f>
        <v>90</v>
      </c>
      <c r="B3" s="40">
        <f>P25</f>
        <v>100</v>
      </c>
      <c r="C3" s="40">
        <f>V25</f>
        <v>0.05</v>
      </c>
      <c r="O3" s="59" t="s">
        <v>276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</row>
    <row r="4" spans="1:26" x14ac:dyDescent="0.25">
      <c r="A4" s="22">
        <f t="shared" ref="A4:A25" si="0">U26</f>
        <v>95</v>
      </c>
      <c r="B4" s="40">
        <f t="shared" ref="B4:B25" si="1">P26</f>
        <v>66.75</v>
      </c>
      <c r="C4" s="40">
        <f t="shared" ref="C4:C25" si="2">V26</f>
        <v>0.03</v>
      </c>
      <c r="O4" s="60" t="s">
        <v>301</v>
      </c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</row>
    <row r="5" spans="1:26" x14ac:dyDescent="0.25">
      <c r="A5" s="22">
        <f t="shared" si="0"/>
        <v>100</v>
      </c>
      <c r="B5" s="40">
        <f t="shared" si="1"/>
        <v>64.099999999999994</v>
      </c>
      <c r="C5" s="40">
        <f t="shared" si="2"/>
        <v>0.05</v>
      </c>
      <c r="O5" s="61">
        <v>163.27000000000001</v>
      </c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</row>
    <row r="6" spans="1:26" x14ac:dyDescent="0.25">
      <c r="A6" s="22">
        <f t="shared" si="0"/>
        <v>105</v>
      </c>
      <c r="B6" s="40">
        <f t="shared" si="1"/>
        <v>59.38</v>
      </c>
      <c r="C6" s="40">
        <f t="shared" si="2"/>
        <v>0.03</v>
      </c>
      <c r="O6" s="61" t="s">
        <v>302</v>
      </c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</row>
    <row r="7" spans="1:26" x14ac:dyDescent="0.25">
      <c r="A7" s="22">
        <f t="shared" si="0"/>
        <v>110</v>
      </c>
      <c r="B7" s="40">
        <v>55</v>
      </c>
      <c r="C7" s="40">
        <f t="shared" si="2"/>
        <v>0.02</v>
      </c>
      <c r="O7" s="61" t="s">
        <v>303</v>
      </c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ht="15.75" thickBot="1" x14ac:dyDescent="0.3">
      <c r="A8" s="22">
        <f t="shared" si="0"/>
        <v>115</v>
      </c>
      <c r="B8" s="40">
        <v>51</v>
      </c>
      <c r="C8" s="40">
        <f t="shared" si="2"/>
        <v>0.05</v>
      </c>
      <c r="O8" s="61" t="s">
        <v>304</v>
      </c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ht="15.75" thickBot="1" x14ac:dyDescent="0.3">
      <c r="A9" s="22">
        <f t="shared" si="0"/>
        <v>120</v>
      </c>
      <c r="B9" s="40">
        <f t="shared" si="1"/>
        <v>42</v>
      </c>
      <c r="C9" s="40">
        <f t="shared" si="2"/>
        <v>0.03</v>
      </c>
      <c r="O9" s="67" t="s">
        <v>305</v>
      </c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x14ac:dyDescent="0.25">
      <c r="A10" s="22">
        <f t="shared" si="0"/>
        <v>125</v>
      </c>
      <c r="B10" s="40">
        <f t="shared" si="1"/>
        <v>36.659999999999997</v>
      </c>
      <c r="C10" s="40">
        <f t="shared" si="2"/>
        <v>7.0000000000000007E-2</v>
      </c>
      <c r="O10" s="42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x14ac:dyDescent="0.25">
      <c r="A11" s="22">
        <f t="shared" si="0"/>
        <v>130</v>
      </c>
      <c r="B11" s="40">
        <f t="shared" si="1"/>
        <v>33.5</v>
      </c>
      <c r="C11" s="40">
        <f t="shared" si="2"/>
        <v>0.06</v>
      </c>
      <c r="O11" s="61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x14ac:dyDescent="0.25">
      <c r="A12" s="22">
        <f t="shared" si="0"/>
        <v>135</v>
      </c>
      <c r="B12" s="40">
        <f t="shared" si="1"/>
        <v>28.4</v>
      </c>
      <c r="C12" s="40">
        <f t="shared" si="2"/>
        <v>0.19</v>
      </c>
      <c r="O12" s="61" t="s">
        <v>278</v>
      </c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x14ac:dyDescent="0.25">
      <c r="A13" s="22">
        <f t="shared" si="0"/>
        <v>140</v>
      </c>
      <c r="B13" s="40">
        <f t="shared" si="1"/>
        <v>23.8</v>
      </c>
      <c r="C13" s="40">
        <f t="shared" si="2"/>
        <v>0.12</v>
      </c>
      <c r="O13" s="70" t="s">
        <v>279</v>
      </c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x14ac:dyDescent="0.25">
      <c r="A14" s="22">
        <f t="shared" si="0"/>
        <v>145</v>
      </c>
      <c r="B14" s="40">
        <f t="shared" si="1"/>
        <v>17.59</v>
      </c>
      <c r="C14" s="40">
        <f t="shared" si="2"/>
        <v>0.22</v>
      </c>
      <c r="O14" s="70" t="s">
        <v>280</v>
      </c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x14ac:dyDescent="0.25">
      <c r="A15" s="22">
        <f t="shared" si="0"/>
        <v>150</v>
      </c>
      <c r="B15" s="40">
        <f t="shared" si="1"/>
        <v>14.53</v>
      </c>
      <c r="C15" s="40">
        <f t="shared" si="2"/>
        <v>0.39</v>
      </c>
      <c r="O15" s="61" t="s">
        <v>281</v>
      </c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</row>
    <row r="16" spans="1:26" x14ac:dyDescent="0.25">
      <c r="A16" s="22">
        <f t="shared" si="0"/>
        <v>155</v>
      </c>
      <c r="B16" s="40">
        <f t="shared" si="1"/>
        <v>9.25</v>
      </c>
      <c r="C16" s="40">
        <f t="shared" si="2"/>
        <v>0.8</v>
      </c>
      <c r="O16" s="61" t="s">
        <v>282</v>
      </c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</row>
    <row r="17" spans="1:26" x14ac:dyDescent="0.25">
      <c r="A17" s="22">
        <f t="shared" si="0"/>
        <v>160</v>
      </c>
      <c r="B17" s="40">
        <f t="shared" si="1"/>
        <v>5</v>
      </c>
      <c r="C17" s="40">
        <f t="shared" si="2"/>
        <v>1.76</v>
      </c>
      <c r="O17" s="61" t="s">
        <v>306</v>
      </c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x14ac:dyDescent="0.25">
      <c r="A18" s="22">
        <f t="shared" si="0"/>
        <v>165</v>
      </c>
      <c r="B18" s="40">
        <f t="shared" si="1"/>
        <v>2.2999999999999998</v>
      </c>
      <c r="C18" s="40">
        <f t="shared" si="2"/>
        <v>3.91</v>
      </c>
      <c r="O18" s="61" t="s">
        <v>307</v>
      </c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x14ac:dyDescent="0.25">
      <c r="A19" s="22">
        <f t="shared" si="0"/>
        <v>170</v>
      </c>
      <c r="B19" s="40">
        <f t="shared" si="1"/>
        <v>0.77</v>
      </c>
      <c r="C19" s="40">
        <f t="shared" si="2"/>
        <v>7.5</v>
      </c>
      <c r="O19" s="61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</row>
    <row r="20" spans="1:26" x14ac:dyDescent="0.25">
      <c r="A20" s="22">
        <f t="shared" si="0"/>
        <v>175</v>
      </c>
      <c r="B20" s="40">
        <f t="shared" si="1"/>
        <v>0.28000000000000003</v>
      </c>
      <c r="C20" s="40">
        <f t="shared" si="2"/>
        <v>12</v>
      </c>
      <c r="O20" s="61" t="s">
        <v>283</v>
      </c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x14ac:dyDescent="0.25">
      <c r="A21" s="22">
        <f t="shared" si="0"/>
        <v>180</v>
      </c>
      <c r="B21" s="40">
        <f t="shared" si="1"/>
        <v>0.12</v>
      </c>
      <c r="C21" s="40">
        <f t="shared" si="2"/>
        <v>16.95</v>
      </c>
      <c r="O21" s="43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</row>
    <row r="22" spans="1:26" ht="18" x14ac:dyDescent="0.25">
      <c r="A22" s="22">
        <f t="shared" si="0"/>
        <v>185</v>
      </c>
      <c r="B22" s="40">
        <f t="shared" si="1"/>
        <v>0.08</v>
      </c>
      <c r="C22" s="40">
        <f t="shared" si="2"/>
        <v>21.82</v>
      </c>
      <c r="O22" s="68" t="s">
        <v>284</v>
      </c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ht="18" x14ac:dyDescent="0.25">
      <c r="A23" s="22">
        <f>U45</f>
        <v>190</v>
      </c>
      <c r="B23" s="40">
        <f>P45</f>
        <v>0.02</v>
      </c>
      <c r="C23" s="40">
        <f>V45</f>
        <v>26.55</v>
      </c>
      <c r="O23" s="68" t="s">
        <v>285</v>
      </c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x14ac:dyDescent="0.25">
      <c r="A24" s="22">
        <f t="shared" si="0"/>
        <v>195</v>
      </c>
      <c r="B24" s="40">
        <f t="shared" si="1"/>
        <v>0.05</v>
      </c>
      <c r="C24" s="40">
        <f t="shared" si="2"/>
        <v>32.85</v>
      </c>
      <c r="O24" s="71" t="s">
        <v>308</v>
      </c>
      <c r="P24" s="72" t="s">
        <v>59</v>
      </c>
      <c r="Q24" s="72" t="s">
        <v>286</v>
      </c>
      <c r="R24" s="72" t="s">
        <v>287</v>
      </c>
      <c r="S24" s="72" t="s">
        <v>288</v>
      </c>
      <c r="T24" s="72" t="s">
        <v>289</v>
      </c>
      <c r="U24" s="72" t="s">
        <v>57</v>
      </c>
      <c r="V24" s="72" t="s">
        <v>59</v>
      </c>
      <c r="W24" s="72" t="s">
        <v>286</v>
      </c>
      <c r="X24" s="72" t="s">
        <v>287</v>
      </c>
      <c r="Y24" s="72" t="s">
        <v>288</v>
      </c>
      <c r="Z24" s="72" t="s">
        <v>289</v>
      </c>
    </row>
    <row r="25" spans="1:26" x14ac:dyDescent="0.25">
      <c r="A25" s="22">
        <f t="shared" si="0"/>
        <v>200</v>
      </c>
      <c r="B25" s="40">
        <f t="shared" si="1"/>
        <v>0.01</v>
      </c>
      <c r="C25" s="40">
        <f t="shared" si="2"/>
        <v>36.42</v>
      </c>
      <c r="O25" s="73" t="s">
        <v>309</v>
      </c>
      <c r="P25" s="73">
        <v>100</v>
      </c>
      <c r="Q25" s="73">
        <v>0</v>
      </c>
      <c r="R25" s="74">
        <v>0</v>
      </c>
      <c r="S25" s="73">
        <v>0</v>
      </c>
      <c r="T25" s="73">
        <v>0</v>
      </c>
      <c r="U25" s="75">
        <v>90</v>
      </c>
      <c r="V25" s="73">
        <v>0.05</v>
      </c>
      <c r="W25" s="73">
        <v>0</v>
      </c>
      <c r="X25" s="74">
        <v>0</v>
      </c>
      <c r="Y25" s="73">
        <v>0</v>
      </c>
      <c r="Z25" s="73">
        <v>153</v>
      </c>
    </row>
    <row r="26" spans="1:26" x14ac:dyDescent="0.25">
      <c r="A26" s="22"/>
      <c r="B26" s="39"/>
      <c r="O26" s="73" t="s">
        <v>309</v>
      </c>
      <c r="P26" s="73">
        <v>66.75</v>
      </c>
      <c r="Q26" s="73">
        <v>0</v>
      </c>
      <c r="R26" s="74">
        <v>0</v>
      </c>
      <c r="S26" s="73">
        <v>0</v>
      </c>
      <c r="T26" s="73">
        <v>0</v>
      </c>
      <c r="U26" s="80">
        <v>95</v>
      </c>
      <c r="V26" s="73">
        <v>0.03</v>
      </c>
      <c r="W26" s="73">
        <v>0</v>
      </c>
      <c r="X26" s="74">
        <v>0</v>
      </c>
      <c r="Y26" s="73">
        <v>10</v>
      </c>
      <c r="Z26" s="73">
        <v>327</v>
      </c>
    </row>
    <row r="27" spans="1:26" ht="15.75" thickBot="1" x14ac:dyDescent="0.3">
      <c r="B27" s="39"/>
      <c r="O27" s="77" t="s">
        <v>309</v>
      </c>
      <c r="P27" s="77">
        <v>64.099999999999994</v>
      </c>
      <c r="Q27" s="77">
        <v>0</v>
      </c>
      <c r="R27" s="79">
        <v>0</v>
      </c>
      <c r="S27" s="77">
        <v>1</v>
      </c>
      <c r="T27" s="77">
        <v>17</v>
      </c>
      <c r="U27" s="81">
        <v>100</v>
      </c>
      <c r="V27" s="77">
        <v>0.05</v>
      </c>
      <c r="W27" s="77">
        <v>0</v>
      </c>
      <c r="X27" s="79">
        <v>0</v>
      </c>
      <c r="Y27" s="77">
        <v>0</v>
      </c>
      <c r="Z27" s="77">
        <v>481</v>
      </c>
    </row>
    <row r="28" spans="1:26" x14ac:dyDescent="0.25">
      <c r="B28" s="39"/>
      <c r="O28" s="73" t="s">
        <v>309</v>
      </c>
      <c r="P28" s="73">
        <v>59.38</v>
      </c>
      <c r="Q28" s="73">
        <v>0</v>
      </c>
      <c r="R28" s="74">
        <v>0</v>
      </c>
      <c r="S28" s="73">
        <v>2</v>
      </c>
      <c r="T28" s="73">
        <v>2</v>
      </c>
      <c r="U28" s="75">
        <v>105</v>
      </c>
      <c r="V28" s="73">
        <v>0.03</v>
      </c>
      <c r="W28" s="73">
        <v>0</v>
      </c>
      <c r="X28" s="74">
        <v>0</v>
      </c>
      <c r="Y28" s="73">
        <v>10</v>
      </c>
      <c r="Z28" s="73">
        <v>1255</v>
      </c>
    </row>
    <row r="29" spans="1:26" x14ac:dyDescent="0.25">
      <c r="B29" s="39"/>
      <c r="O29" s="73" t="s">
        <v>309</v>
      </c>
      <c r="P29" s="73">
        <v>80</v>
      </c>
      <c r="Q29" s="73">
        <v>0</v>
      </c>
      <c r="R29" s="74">
        <v>0</v>
      </c>
      <c r="S29" s="73">
        <v>0</v>
      </c>
      <c r="T29" s="73">
        <v>1</v>
      </c>
      <c r="U29" s="80">
        <v>110</v>
      </c>
      <c r="V29" s="73">
        <v>0.02</v>
      </c>
      <c r="W29" s="73">
        <v>0</v>
      </c>
      <c r="X29" s="74">
        <v>0</v>
      </c>
      <c r="Y29" s="73">
        <v>10</v>
      </c>
      <c r="Z29" s="73">
        <v>1004</v>
      </c>
    </row>
    <row r="30" spans="1:26" ht="15.75" thickBot="1" x14ac:dyDescent="0.3">
      <c r="B30" s="39"/>
      <c r="O30" s="77" t="s">
        <v>309</v>
      </c>
      <c r="P30" s="77">
        <v>71.98</v>
      </c>
      <c r="Q30" s="77">
        <v>0</v>
      </c>
      <c r="R30" s="79">
        <v>0</v>
      </c>
      <c r="S30" s="77">
        <v>0</v>
      </c>
      <c r="T30" s="77">
        <v>0</v>
      </c>
      <c r="U30" s="81">
        <v>115</v>
      </c>
      <c r="V30" s="77">
        <v>0.05</v>
      </c>
      <c r="W30" s="77">
        <v>0</v>
      </c>
      <c r="X30" s="79">
        <v>0</v>
      </c>
      <c r="Y30" s="77">
        <v>10</v>
      </c>
      <c r="Z30" s="77">
        <v>1204</v>
      </c>
    </row>
    <row r="31" spans="1:26" x14ac:dyDescent="0.25">
      <c r="B31" s="39"/>
      <c r="O31" s="73" t="s">
        <v>309</v>
      </c>
      <c r="P31" s="73">
        <v>42</v>
      </c>
      <c r="Q31" s="73">
        <v>0</v>
      </c>
      <c r="R31" s="74">
        <v>0</v>
      </c>
      <c r="S31" s="73">
        <v>2</v>
      </c>
      <c r="T31" s="73">
        <v>18</v>
      </c>
      <c r="U31" s="75">
        <v>120</v>
      </c>
      <c r="V31" s="73">
        <v>0.03</v>
      </c>
      <c r="W31" s="73">
        <v>0</v>
      </c>
      <c r="X31" s="74">
        <v>0</v>
      </c>
      <c r="Y31" s="73">
        <v>10</v>
      </c>
      <c r="Z31" s="73">
        <v>2220</v>
      </c>
    </row>
    <row r="32" spans="1:26" x14ac:dyDescent="0.25">
      <c r="B32" s="39"/>
      <c r="O32" s="73" t="s">
        <v>309</v>
      </c>
      <c r="P32" s="73">
        <v>36.659999999999997</v>
      </c>
      <c r="Q32" s="73">
        <v>0</v>
      </c>
      <c r="R32" s="74">
        <v>0</v>
      </c>
      <c r="S32" s="73">
        <v>0</v>
      </c>
      <c r="T32" s="73">
        <v>5</v>
      </c>
      <c r="U32" s="80">
        <v>125</v>
      </c>
      <c r="V32" s="73">
        <v>7.0000000000000007E-2</v>
      </c>
      <c r="W32" s="73">
        <v>0</v>
      </c>
      <c r="X32" s="74">
        <v>0</v>
      </c>
      <c r="Y32" s="73">
        <v>10</v>
      </c>
      <c r="Z32" s="73">
        <v>1111</v>
      </c>
    </row>
    <row r="33" spans="1:26" ht="15.75" thickBot="1" x14ac:dyDescent="0.3">
      <c r="B33" s="39"/>
      <c r="O33" s="77" t="s">
        <v>309</v>
      </c>
      <c r="P33" s="77">
        <v>33.5</v>
      </c>
      <c r="Q33" s="77">
        <v>0</v>
      </c>
      <c r="R33" s="79">
        <v>0</v>
      </c>
      <c r="S33" s="77">
        <v>2</v>
      </c>
      <c r="T33" s="77">
        <v>12</v>
      </c>
      <c r="U33" s="81">
        <v>130</v>
      </c>
      <c r="V33" s="77">
        <v>0.06</v>
      </c>
      <c r="W33" s="77">
        <v>0</v>
      </c>
      <c r="X33" s="79">
        <v>0</v>
      </c>
      <c r="Y33" s="77">
        <v>15</v>
      </c>
      <c r="Z33" s="77">
        <v>1135</v>
      </c>
    </row>
    <row r="34" spans="1:26" x14ac:dyDescent="0.25">
      <c r="B34" s="39"/>
      <c r="O34" s="73" t="s">
        <v>309</v>
      </c>
      <c r="P34" s="73">
        <v>28.4</v>
      </c>
      <c r="Q34" s="73">
        <v>0</v>
      </c>
      <c r="R34" s="74">
        <v>0</v>
      </c>
      <c r="S34" s="73">
        <v>1</v>
      </c>
      <c r="T34" s="73">
        <v>2</v>
      </c>
      <c r="U34" s="75">
        <v>135</v>
      </c>
      <c r="V34" s="73">
        <v>0.19</v>
      </c>
      <c r="W34" s="73">
        <v>0</v>
      </c>
      <c r="X34" s="74">
        <v>0</v>
      </c>
      <c r="Y34" s="73">
        <v>25</v>
      </c>
      <c r="Z34" s="73">
        <v>1289</v>
      </c>
    </row>
    <row r="35" spans="1:26" x14ac:dyDescent="0.25">
      <c r="B35" s="39"/>
      <c r="O35" s="73" t="s">
        <v>309</v>
      </c>
      <c r="P35" s="73">
        <v>23.8</v>
      </c>
      <c r="Q35" s="73">
        <v>0</v>
      </c>
      <c r="R35" s="74">
        <v>0</v>
      </c>
      <c r="S35" s="73">
        <v>1</v>
      </c>
      <c r="T35" s="73">
        <v>113</v>
      </c>
      <c r="U35" s="80">
        <v>140</v>
      </c>
      <c r="V35" s="73">
        <v>0.12</v>
      </c>
      <c r="W35" s="73">
        <v>0</v>
      </c>
      <c r="X35" s="74">
        <v>0</v>
      </c>
      <c r="Y35" s="73">
        <v>12</v>
      </c>
      <c r="Z35" s="73">
        <v>2142</v>
      </c>
    </row>
    <row r="36" spans="1:26" ht="15.75" thickBot="1" x14ac:dyDescent="0.3">
      <c r="B36" s="39"/>
      <c r="O36" s="77" t="s">
        <v>309</v>
      </c>
      <c r="P36" s="77">
        <v>17.59</v>
      </c>
      <c r="Q36" s="77">
        <v>0</v>
      </c>
      <c r="R36" s="79">
        <v>0</v>
      </c>
      <c r="S36" s="77">
        <v>1</v>
      </c>
      <c r="T36" s="77">
        <v>50</v>
      </c>
      <c r="U36" s="81">
        <v>145</v>
      </c>
      <c r="V36" s="77">
        <v>0.22</v>
      </c>
      <c r="W36" s="77">
        <v>0</v>
      </c>
      <c r="X36" s="79">
        <v>0</v>
      </c>
      <c r="Y36" s="77">
        <v>15</v>
      </c>
      <c r="Z36" s="77">
        <v>3928</v>
      </c>
    </row>
    <row r="37" spans="1:26" x14ac:dyDescent="0.25">
      <c r="B37" s="39"/>
      <c r="O37" s="73" t="s">
        <v>309</v>
      </c>
      <c r="P37" s="73">
        <v>14.53</v>
      </c>
      <c r="Q37" s="73">
        <v>0.02</v>
      </c>
      <c r="R37" s="74">
        <v>1.4E-3</v>
      </c>
      <c r="S37" s="73">
        <v>1</v>
      </c>
      <c r="T37" s="73">
        <v>1025</v>
      </c>
      <c r="U37" s="75">
        <v>150</v>
      </c>
      <c r="V37" s="73">
        <v>0.39</v>
      </c>
      <c r="W37" s="73">
        <v>-0.03</v>
      </c>
      <c r="X37" s="74">
        <v>-7.8899999999999998E-2</v>
      </c>
      <c r="Y37" s="73">
        <v>95</v>
      </c>
      <c r="Z37" s="73">
        <v>6149</v>
      </c>
    </row>
    <row r="38" spans="1:26" x14ac:dyDescent="0.25">
      <c r="B38" s="39"/>
      <c r="O38" s="73" t="s">
        <v>309</v>
      </c>
      <c r="P38" s="73">
        <v>9.25</v>
      </c>
      <c r="Q38" s="73">
        <v>0.61</v>
      </c>
      <c r="R38" s="74">
        <v>6.4799999999999996E-2</v>
      </c>
      <c r="S38" s="73">
        <v>20</v>
      </c>
      <c r="T38" s="73">
        <v>759</v>
      </c>
      <c r="U38" s="80">
        <v>155</v>
      </c>
      <c r="V38" s="73">
        <v>0.8</v>
      </c>
      <c r="W38" s="73">
        <v>-0.05</v>
      </c>
      <c r="X38" s="74">
        <v>-6.4899999999999999E-2</v>
      </c>
      <c r="Y38" s="73">
        <v>132</v>
      </c>
      <c r="Z38" s="73">
        <v>4966</v>
      </c>
    </row>
    <row r="39" spans="1:26" ht="15.75" thickBot="1" x14ac:dyDescent="0.3">
      <c r="B39" s="39"/>
      <c r="O39" s="77" t="s">
        <v>309</v>
      </c>
      <c r="P39" s="77">
        <v>5</v>
      </c>
      <c r="Q39" s="77">
        <v>0</v>
      </c>
      <c r="R39" s="79">
        <v>0</v>
      </c>
      <c r="S39" s="77">
        <v>31</v>
      </c>
      <c r="T39" s="77">
        <v>3112</v>
      </c>
      <c r="U39" s="81">
        <v>160</v>
      </c>
      <c r="V39" s="77">
        <v>1.76</v>
      </c>
      <c r="W39" s="77">
        <v>-0.08</v>
      </c>
      <c r="X39" s="79">
        <v>-4.6800000000000001E-2</v>
      </c>
      <c r="Y39" s="77">
        <v>1713</v>
      </c>
      <c r="Z39" s="77">
        <v>12209</v>
      </c>
    </row>
    <row r="40" spans="1:26" x14ac:dyDescent="0.25">
      <c r="B40" s="39"/>
      <c r="O40" s="73" t="s">
        <v>309</v>
      </c>
      <c r="P40" s="73">
        <v>2.2999999999999998</v>
      </c>
      <c r="Q40" s="73">
        <v>0.11</v>
      </c>
      <c r="R40" s="74">
        <v>4.07E-2</v>
      </c>
      <c r="S40" s="73">
        <v>550</v>
      </c>
      <c r="T40" s="73">
        <v>6281</v>
      </c>
      <c r="U40" s="75">
        <v>165</v>
      </c>
      <c r="V40" s="73">
        <v>3.91</v>
      </c>
      <c r="W40" s="73">
        <v>0</v>
      </c>
      <c r="X40" s="74">
        <v>0</v>
      </c>
      <c r="Y40" s="73">
        <v>537</v>
      </c>
      <c r="Z40" s="73">
        <v>5674</v>
      </c>
    </row>
    <row r="41" spans="1:26" x14ac:dyDescent="0.25">
      <c r="A41" s="25"/>
      <c r="O41" s="73" t="s">
        <v>309</v>
      </c>
      <c r="P41" s="73">
        <v>0.77</v>
      </c>
      <c r="Q41" s="73">
        <v>-0.02</v>
      </c>
      <c r="R41" s="74">
        <v>-1.9599999999999999E-2</v>
      </c>
      <c r="S41" s="73">
        <v>404</v>
      </c>
      <c r="T41" s="73">
        <v>10234</v>
      </c>
      <c r="U41" s="80">
        <v>170</v>
      </c>
      <c r="V41" s="73">
        <v>7.5</v>
      </c>
      <c r="W41" s="73">
        <v>0</v>
      </c>
      <c r="X41" s="74">
        <v>0</v>
      </c>
      <c r="Y41" s="73">
        <v>18</v>
      </c>
      <c r="Z41" s="73">
        <v>6902</v>
      </c>
    </row>
    <row r="42" spans="1:26" ht="15.75" thickBot="1" x14ac:dyDescent="0.3">
      <c r="A42" s="25"/>
      <c r="O42" s="77" t="s">
        <v>309</v>
      </c>
      <c r="P42" s="77">
        <v>0.28000000000000003</v>
      </c>
      <c r="Q42" s="77">
        <v>0.03</v>
      </c>
      <c r="R42" s="79">
        <v>9.0899999999999995E-2</v>
      </c>
      <c r="S42" s="77">
        <v>97</v>
      </c>
      <c r="T42" s="77">
        <v>9379</v>
      </c>
      <c r="U42" s="81">
        <v>175</v>
      </c>
      <c r="V42" s="77">
        <v>12</v>
      </c>
      <c r="W42" s="77">
        <v>0</v>
      </c>
      <c r="X42" s="79">
        <v>0</v>
      </c>
      <c r="Y42" s="77">
        <v>2</v>
      </c>
      <c r="Z42" s="77">
        <v>4935</v>
      </c>
    </row>
    <row r="43" spans="1:26" x14ac:dyDescent="0.25">
      <c r="A43" s="36"/>
      <c r="O43" s="73" t="s">
        <v>309</v>
      </c>
      <c r="P43" s="73">
        <v>0.12</v>
      </c>
      <c r="Q43" s="73">
        <v>0</v>
      </c>
      <c r="R43" s="74">
        <v>0</v>
      </c>
      <c r="S43" s="73">
        <v>32</v>
      </c>
      <c r="T43" s="73">
        <v>7318</v>
      </c>
      <c r="U43" s="75">
        <v>180</v>
      </c>
      <c r="V43" s="73">
        <v>16.95</v>
      </c>
      <c r="W43" s="73">
        <v>0</v>
      </c>
      <c r="X43" s="74">
        <v>0</v>
      </c>
      <c r="Y43" s="73">
        <v>15</v>
      </c>
      <c r="Z43" s="73">
        <v>5837</v>
      </c>
    </row>
    <row r="44" spans="1:26" x14ac:dyDescent="0.25">
      <c r="A44" s="97"/>
      <c r="O44" s="73" t="s">
        <v>309</v>
      </c>
      <c r="P44" s="73">
        <v>0.08</v>
      </c>
      <c r="Q44" s="73">
        <v>0</v>
      </c>
      <c r="R44" s="74">
        <v>0</v>
      </c>
      <c r="S44" s="73">
        <v>8</v>
      </c>
      <c r="T44" s="73">
        <v>4870</v>
      </c>
      <c r="U44" s="80">
        <v>185</v>
      </c>
      <c r="V44" s="73">
        <v>21.82</v>
      </c>
      <c r="W44" s="73">
        <v>0</v>
      </c>
      <c r="X44" s="74">
        <v>0</v>
      </c>
      <c r="Y44" s="73">
        <v>1</v>
      </c>
      <c r="Z44" s="73">
        <v>3109</v>
      </c>
    </row>
    <row r="45" spans="1:26" ht="15.75" thickBot="1" x14ac:dyDescent="0.3">
      <c r="A45" s="97"/>
      <c r="O45" s="77" t="s">
        <v>309</v>
      </c>
      <c r="P45" s="77">
        <v>0.02</v>
      </c>
      <c r="Q45" s="77">
        <v>-0.01</v>
      </c>
      <c r="R45" s="79">
        <v>-0.33329999999999999</v>
      </c>
      <c r="S45" s="77">
        <v>5</v>
      </c>
      <c r="T45" s="77">
        <v>7286</v>
      </c>
      <c r="U45" s="81">
        <v>190</v>
      </c>
      <c r="V45" s="77">
        <v>26.55</v>
      </c>
      <c r="W45" s="77">
        <v>0</v>
      </c>
      <c r="X45" s="79">
        <v>0</v>
      </c>
      <c r="Y45" s="77">
        <v>80</v>
      </c>
      <c r="Z45" s="77">
        <v>2639</v>
      </c>
    </row>
    <row r="46" spans="1:26" x14ac:dyDescent="0.25">
      <c r="O46" s="73" t="s">
        <v>309</v>
      </c>
      <c r="P46" s="73">
        <v>0.05</v>
      </c>
      <c r="Q46" s="73">
        <v>0</v>
      </c>
      <c r="R46" s="74">
        <v>0</v>
      </c>
      <c r="S46" s="73">
        <v>59</v>
      </c>
      <c r="T46" s="73">
        <v>5723</v>
      </c>
      <c r="U46" s="75">
        <v>195</v>
      </c>
      <c r="V46" s="73">
        <v>32.85</v>
      </c>
      <c r="W46" s="73">
        <v>0</v>
      </c>
      <c r="X46" s="74">
        <v>0</v>
      </c>
      <c r="Y46" s="73">
        <v>1</v>
      </c>
      <c r="Z46" s="73">
        <v>2312</v>
      </c>
    </row>
    <row r="47" spans="1:26" x14ac:dyDescent="0.25">
      <c r="O47" s="73" t="s">
        <v>309</v>
      </c>
      <c r="P47" s="73">
        <v>0.01</v>
      </c>
      <c r="Q47" s="73">
        <v>0</v>
      </c>
      <c r="R47" s="74">
        <v>0</v>
      </c>
      <c r="S47" s="73">
        <v>112</v>
      </c>
      <c r="T47" s="73">
        <v>10049</v>
      </c>
      <c r="U47" s="80">
        <v>200</v>
      </c>
      <c r="V47" s="73">
        <v>36.42</v>
      </c>
      <c r="W47" s="73">
        <v>0</v>
      </c>
      <c r="X47" s="74">
        <v>0</v>
      </c>
      <c r="Y47" s="73">
        <v>2</v>
      </c>
      <c r="Z47" s="73">
        <v>285</v>
      </c>
    </row>
    <row r="48" spans="1:26" ht="15.75" thickBot="1" x14ac:dyDescent="0.3">
      <c r="O48" s="77" t="s">
        <v>309</v>
      </c>
      <c r="P48" s="77">
        <v>0.03</v>
      </c>
      <c r="Q48" s="77">
        <v>0</v>
      </c>
      <c r="R48" s="79">
        <v>0</v>
      </c>
      <c r="S48" s="77">
        <v>5</v>
      </c>
      <c r="T48" s="77">
        <v>3122</v>
      </c>
      <c r="U48" s="81">
        <v>205</v>
      </c>
      <c r="V48" s="77">
        <v>43.4</v>
      </c>
      <c r="W48" s="77">
        <v>0</v>
      </c>
      <c r="X48" s="79">
        <v>0</v>
      </c>
      <c r="Y48" s="77">
        <v>7</v>
      </c>
      <c r="Z48" s="77">
        <v>23</v>
      </c>
    </row>
    <row r="49" spans="15:26" x14ac:dyDescent="0.25">
      <c r="O49" s="73" t="s">
        <v>309</v>
      </c>
      <c r="P49" s="73">
        <v>0.04</v>
      </c>
      <c r="Q49" s="73">
        <v>0</v>
      </c>
      <c r="R49" s="74">
        <v>0</v>
      </c>
      <c r="S49" s="73">
        <v>2</v>
      </c>
      <c r="T49" s="73">
        <v>2988</v>
      </c>
      <c r="U49" s="75">
        <v>210</v>
      </c>
      <c r="V49" s="73">
        <v>49.25</v>
      </c>
      <c r="W49" s="73">
        <v>0</v>
      </c>
      <c r="X49" s="74">
        <v>0</v>
      </c>
      <c r="Y49" s="73">
        <v>5</v>
      </c>
      <c r="Z49" s="73">
        <v>201</v>
      </c>
    </row>
    <row r="50" spans="15:26" x14ac:dyDescent="0.25">
      <c r="O50" s="73" t="s">
        <v>309</v>
      </c>
      <c r="P50" s="73">
        <v>0.02</v>
      </c>
      <c r="Q50" s="73">
        <v>0</v>
      </c>
      <c r="R50" s="74">
        <v>0</v>
      </c>
      <c r="S50" s="73">
        <v>19</v>
      </c>
      <c r="T50" s="73">
        <v>2078</v>
      </c>
      <c r="U50" s="80">
        <v>215</v>
      </c>
      <c r="V50" s="73">
        <v>50.85</v>
      </c>
      <c r="W50" s="73">
        <v>0</v>
      </c>
      <c r="X50" s="74">
        <v>0</v>
      </c>
      <c r="Y50" s="73">
        <v>4</v>
      </c>
      <c r="Z50" s="73">
        <v>54</v>
      </c>
    </row>
    <row r="51" spans="15:26" ht="15.75" thickBot="1" x14ac:dyDescent="0.3">
      <c r="O51" s="77" t="s">
        <v>309</v>
      </c>
      <c r="P51" s="77">
        <v>0.01</v>
      </c>
      <c r="Q51" s="77">
        <v>0</v>
      </c>
      <c r="R51" s="79">
        <v>0</v>
      </c>
      <c r="S51" s="77">
        <v>1</v>
      </c>
      <c r="T51" s="77">
        <v>2282</v>
      </c>
      <c r="U51" s="81">
        <v>220</v>
      </c>
      <c r="V51" s="77">
        <v>60</v>
      </c>
      <c r="W51" s="77">
        <v>0</v>
      </c>
      <c r="X51" s="79">
        <v>0</v>
      </c>
      <c r="Y51" s="77">
        <v>0</v>
      </c>
      <c r="Z51" s="77">
        <v>24</v>
      </c>
    </row>
    <row r="52" spans="15:26" x14ac:dyDescent="0.25">
      <c r="O52" s="73" t="s">
        <v>309</v>
      </c>
      <c r="P52" s="73">
        <v>0.01</v>
      </c>
      <c r="Q52" s="73">
        <v>0</v>
      </c>
      <c r="R52" s="74">
        <v>0</v>
      </c>
      <c r="S52" s="73">
        <v>2</v>
      </c>
      <c r="T52" s="73">
        <v>1021</v>
      </c>
      <c r="U52" s="75">
        <v>225</v>
      </c>
      <c r="V52" s="73">
        <v>62.51</v>
      </c>
      <c r="W52" s="73">
        <v>0</v>
      </c>
      <c r="X52" s="74">
        <v>0</v>
      </c>
      <c r="Y52" s="73">
        <v>0</v>
      </c>
      <c r="Z52" s="73">
        <v>18</v>
      </c>
    </row>
    <row r="53" spans="15:26" x14ac:dyDescent="0.25">
      <c r="O53" s="73" t="s">
        <v>309</v>
      </c>
      <c r="P53" s="73">
        <v>0.01</v>
      </c>
      <c r="Q53" s="73">
        <v>0</v>
      </c>
      <c r="R53" s="74">
        <v>0</v>
      </c>
      <c r="S53" s="73">
        <v>35</v>
      </c>
      <c r="T53" s="73">
        <v>1435</v>
      </c>
      <c r="U53" s="80">
        <v>230</v>
      </c>
      <c r="V53" s="73">
        <v>70</v>
      </c>
      <c r="W53" s="73">
        <v>0</v>
      </c>
      <c r="X53" s="74">
        <v>0</v>
      </c>
      <c r="Y53" s="73">
        <v>1</v>
      </c>
      <c r="Z53" s="73">
        <v>1</v>
      </c>
    </row>
    <row r="54" spans="15:26" ht="15.75" thickBot="1" x14ac:dyDescent="0.3">
      <c r="O54" s="77" t="s">
        <v>309</v>
      </c>
      <c r="P54" s="77">
        <v>0.03</v>
      </c>
      <c r="Q54" s="77">
        <v>0</v>
      </c>
      <c r="R54" s="79">
        <v>0</v>
      </c>
      <c r="S54" s="77">
        <v>2</v>
      </c>
      <c r="T54" s="77">
        <v>647</v>
      </c>
      <c r="U54" s="81">
        <v>235</v>
      </c>
      <c r="V54" s="77">
        <v>58.5</v>
      </c>
      <c r="W54" s="77">
        <v>0</v>
      </c>
      <c r="X54" s="79">
        <v>0</v>
      </c>
      <c r="Y54" s="77">
        <v>0</v>
      </c>
      <c r="Z54" s="77">
        <v>12</v>
      </c>
    </row>
    <row r="55" spans="15:26" x14ac:dyDescent="0.25">
      <c r="O55" s="73" t="s">
        <v>309</v>
      </c>
      <c r="P55" s="73">
        <v>0.02</v>
      </c>
      <c r="Q55" s="73">
        <v>0.01</v>
      </c>
      <c r="R55" s="74">
        <v>1</v>
      </c>
      <c r="S55" s="73">
        <v>1</v>
      </c>
      <c r="T55" s="73">
        <v>526</v>
      </c>
      <c r="U55" s="75">
        <v>240</v>
      </c>
      <c r="V55" s="73">
        <v>51.17</v>
      </c>
      <c r="W55" s="73">
        <v>0</v>
      </c>
      <c r="X55" s="74">
        <v>0</v>
      </c>
      <c r="Y55" s="73">
        <v>0</v>
      </c>
      <c r="Z55" s="73">
        <v>4</v>
      </c>
    </row>
    <row r="56" spans="15:26" x14ac:dyDescent="0.25">
      <c r="O56" s="73" t="s">
        <v>309</v>
      </c>
      <c r="P56" s="73">
        <v>0.05</v>
      </c>
      <c r="Q56" s="73">
        <v>0</v>
      </c>
      <c r="R56" s="74">
        <v>0</v>
      </c>
      <c r="S56" s="73">
        <v>0</v>
      </c>
      <c r="T56" s="73">
        <v>449</v>
      </c>
      <c r="U56" s="80">
        <v>245</v>
      </c>
      <c r="V56" s="73" t="s">
        <v>290</v>
      </c>
      <c r="W56" s="73" t="s">
        <v>290</v>
      </c>
      <c r="X56" s="76" t="s">
        <v>290</v>
      </c>
      <c r="Y56" s="73" t="s">
        <v>290</v>
      </c>
      <c r="Z56" s="73" t="s">
        <v>290</v>
      </c>
    </row>
    <row r="57" spans="15:26" ht="15.75" thickBot="1" x14ac:dyDescent="0.3">
      <c r="O57" s="77" t="s">
        <v>309</v>
      </c>
      <c r="P57" s="77">
        <v>0.01</v>
      </c>
      <c r="Q57" s="77">
        <v>0</v>
      </c>
      <c r="R57" s="79">
        <v>0</v>
      </c>
      <c r="S57" s="77">
        <v>1</v>
      </c>
      <c r="T57" s="77">
        <v>3889</v>
      </c>
      <c r="U57" s="81">
        <v>250</v>
      </c>
      <c r="V57" s="77">
        <v>82.36</v>
      </c>
      <c r="W57" s="77">
        <v>0</v>
      </c>
      <c r="X57" s="79">
        <v>0</v>
      </c>
      <c r="Y57" s="77">
        <v>0</v>
      </c>
      <c r="Z57" s="77">
        <v>126</v>
      </c>
    </row>
    <row r="58" spans="15:26" x14ac:dyDescent="0.25">
      <c r="O58" s="73" t="s">
        <v>309</v>
      </c>
      <c r="P58" s="73">
        <v>0.03</v>
      </c>
      <c r="Q58" s="73">
        <v>0</v>
      </c>
      <c r="R58" s="74">
        <v>0</v>
      </c>
      <c r="S58" s="73">
        <v>0</v>
      </c>
      <c r="T58" s="73">
        <v>53</v>
      </c>
      <c r="U58" s="75">
        <v>255</v>
      </c>
      <c r="V58" s="73" t="s">
        <v>290</v>
      </c>
      <c r="W58" s="73" t="s">
        <v>290</v>
      </c>
      <c r="X58" s="76" t="s">
        <v>290</v>
      </c>
      <c r="Y58" s="73" t="s">
        <v>290</v>
      </c>
      <c r="Z58" s="73" t="s">
        <v>290</v>
      </c>
    </row>
    <row r="59" spans="15:26" x14ac:dyDescent="0.25">
      <c r="O59" s="73" t="s">
        <v>309</v>
      </c>
      <c r="P59" s="73">
        <v>0.02</v>
      </c>
      <c r="Q59" s="73">
        <v>0</v>
      </c>
      <c r="R59" s="74">
        <v>0</v>
      </c>
      <c r="S59" s="73">
        <v>0</v>
      </c>
      <c r="T59" s="73">
        <v>555</v>
      </c>
      <c r="U59" s="80">
        <v>260</v>
      </c>
      <c r="V59" s="73">
        <v>70.8</v>
      </c>
      <c r="W59" s="73">
        <v>0</v>
      </c>
      <c r="X59" s="74">
        <v>0</v>
      </c>
      <c r="Y59" s="73">
        <v>0</v>
      </c>
      <c r="Z59" s="73">
        <v>5</v>
      </c>
    </row>
    <row r="60" spans="15:26" ht="15.75" thickBot="1" x14ac:dyDescent="0.3">
      <c r="O60" s="77" t="s">
        <v>309</v>
      </c>
      <c r="P60" s="77">
        <v>0.04</v>
      </c>
      <c r="Q60" s="77">
        <v>0</v>
      </c>
      <c r="R60" s="79">
        <v>0</v>
      </c>
      <c r="S60" s="77">
        <v>0</v>
      </c>
      <c r="T60" s="77">
        <v>36</v>
      </c>
      <c r="U60" s="81">
        <v>265</v>
      </c>
      <c r="V60" s="77" t="s">
        <v>290</v>
      </c>
      <c r="W60" s="77" t="s">
        <v>290</v>
      </c>
      <c r="X60" s="78" t="s">
        <v>290</v>
      </c>
      <c r="Y60" s="77" t="s">
        <v>290</v>
      </c>
      <c r="Z60" s="77" t="s">
        <v>290</v>
      </c>
    </row>
    <row r="61" spans="15:26" x14ac:dyDescent="0.25">
      <c r="O61" s="73" t="s">
        <v>309</v>
      </c>
      <c r="P61" s="73">
        <v>0.02</v>
      </c>
      <c r="Q61" s="73">
        <v>0</v>
      </c>
      <c r="R61" s="74">
        <v>0</v>
      </c>
      <c r="S61" s="73">
        <v>0</v>
      </c>
      <c r="T61" s="73">
        <v>659</v>
      </c>
      <c r="U61" s="75">
        <v>270</v>
      </c>
      <c r="V61" s="73">
        <v>91.5</v>
      </c>
      <c r="W61" s="73">
        <v>0</v>
      </c>
      <c r="X61" s="74">
        <v>0</v>
      </c>
      <c r="Y61" s="73">
        <v>0</v>
      </c>
      <c r="Z61" s="73">
        <v>2</v>
      </c>
    </row>
    <row r="62" spans="15:26" x14ac:dyDescent="0.25">
      <c r="O62" s="73" t="s">
        <v>309</v>
      </c>
      <c r="P62" s="73">
        <v>0.03</v>
      </c>
      <c r="Q62" s="73">
        <v>0</v>
      </c>
      <c r="R62" s="74">
        <v>0</v>
      </c>
      <c r="S62" s="73">
        <v>0</v>
      </c>
      <c r="T62" s="73">
        <v>3</v>
      </c>
      <c r="U62" s="80">
        <v>275</v>
      </c>
      <c r="V62" s="73" t="s">
        <v>290</v>
      </c>
      <c r="W62" s="73" t="s">
        <v>290</v>
      </c>
      <c r="X62" s="76" t="s">
        <v>290</v>
      </c>
      <c r="Y62" s="73" t="s">
        <v>290</v>
      </c>
      <c r="Z62" s="73" t="s">
        <v>290</v>
      </c>
    </row>
    <row r="63" spans="15:26" ht="15.75" thickBot="1" x14ac:dyDescent="0.3">
      <c r="O63" s="77" t="s">
        <v>309</v>
      </c>
      <c r="P63" s="77">
        <v>0.03</v>
      </c>
      <c r="Q63" s="77">
        <v>0</v>
      </c>
      <c r="R63" s="79">
        <v>0</v>
      </c>
      <c r="S63" s="77">
        <v>0</v>
      </c>
      <c r="T63" s="77">
        <v>198</v>
      </c>
      <c r="U63" s="81">
        <v>280</v>
      </c>
      <c r="V63" s="77">
        <v>94.56</v>
      </c>
      <c r="W63" s="77">
        <v>0</v>
      </c>
      <c r="X63" s="79">
        <v>0</v>
      </c>
      <c r="Y63" s="77">
        <v>0</v>
      </c>
      <c r="Z63" s="77">
        <v>5</v>
      </c>
    </row>
    <row r="64" spans="15:26" x14ac:dyDescent="0.25">
      <c r="O64" s="73" t="s">
        <v>309</v>
      </c>
      <c r="P64" s="73">
        <v>0.02</v>
      </c>
      <c r="Q64" s="73">
        <v>0</v>
      </c>
      <c r="R64" s="74">
        <v>0</v>
      </c>
      <c r="S64" s="73">
        <v>0</v>
      </c>
      <c r="T64" s="73">
        <v>548</v>
      </c>
      <c r="U64" s="75">
        <v>290</v>
      </c>
      <c r="V64" s="73">
        <v>129.05000000000001</v>
      </c>
      <c r="W64" s="73">
        <v>0</v>
      </c>
      <c r="X64" s="74">
        <v>0</v>
      </c>
      <c r="Y64" s="73">
        <v>0</v>
      </c>
      <c r="Z64" s="73">
        <v>14</v>
      </c>
    </row>
    <row r="65" spans="15:26" x14ac:dyDescent="0.25">
      <c r="O65" s="73" t="s">
        <v>309</v>
      </c>
      <c r="P65" s="73">
        <v>0.02</v>
      </c>
      <c r="Q65" s="73">
        <v>0</v>
      </c>
      <c r="R65" s="74">
        <v>0</v>
      </c>
      <c r="S65" s="73">
        <v>0</v>
      </c>
      <c r="T65" s="73">
        <v>5092</v>
      </c>
      <c r="U65" s="80">
        <v>300</v>
      </c>
      <c r="V65" s="73">
        <v>114.25</v>
      </c>
      <c r="W65" s="73">
        <v>0</v>
      </c>
      <c r="X65" s="74">
        <v>0</v>
      </c>
      <c r="Y65" s="73">
        <v>0</v>
      </c>
      <c r="Z65" s="73">
        <v>182</v>
      </c>
    </row>
    <row r="66" spans="15:26" ht="15.75" thickBot="1" x14ac:dyDescent="0.3">
      <c r="O66" s="77" t="s">
        <v>309</v>
      </c>
      <c r="P66" s="77">
        <v>0.02</v>
      </c>
      <c r="Q66" s="77">
        <v>0</v>
      </c>
      <c r="R66" s="79">
        <v>0</v>
      </c>
      <c r="S66" s="77">
        <v>0</v>
      </c>
      <c r="T66" s="77">
        <v>229</v>
      </c>
      <c r="U66" s="81">
        <v>310</v>
      </c>
      <c r="V66" s="77">
        <v>129.46</v>
      </c>
      <c r="W66" s="77">
        <v>0</v>
      </c>
      <c r="X66" s="79">
        <v>0</v>
      </c>
      <c r="Y66" s="77">
        <v>0</v>
      </c>
      <c r="Z66" s="77">
        <v>13</v>
      </c>
    </row>
    <row r="67" spans="15:26" x14ac:dyDescent="0.25">
      <c r="O67" s="73" t="s">
        <v>309</v>
      </c>
      <c r="P67" s="73">
        <v>0.02</v>
      </c>
      <c r="Q67" s="73">
        <v>0</v>
      </c>
      <c r="R67" s="74">
        <v>0</v>
      </c>
      <c r="S67" s="73">
        <v>0</v>
      </c>
      <c r="T67" s="73">
        <v>214</v>
      </c>
      <c r="U67" s="75">
        <v>320</v>
      </c>
      <c r="V67" s="73">
        <v>151.35</v>
      </c>
      <c r="W67" s="73">
        <v>0</v>
      </c>
      <c r="X67" s="74">
        <v>0</v>
      </c>
      <c r="Y67" s="73">
        <v>0</v>
      </c>
      <c r="Z67" s="73">
        <v>2</v>
      </c>
    </row>
  </sheetData>
  <sortState ref="O25:Z151">
    <sortCondition ref="U25:U151"/>
  </sortState>
  <mergeCells count="2">
    <mergeCell ref="A44:A45"/>
    <mergeCell ref="A1:K1"/>
  </mergeCells>
  <hyperlinks>
    <hyperlink ref="O13" r:id="rId1" display="http://finance.yahoo.com/q/op?s=IBM&amp;date=1421452800"/>
    <hyperlink ref="O14" r:id="rId2" display="http://finance.yahoo.com/q/op?s=IBM&amp;straddle=true&amp;date=1421452800"/>
    <hyperlink ref="U25" r:id="rId3" display="http://finance.yahoo.com/q/op?s=IBM&amp;strike=90.00&amp;straddle=true"/>
    <hyperlink ref="U26" r:id="rId4" display="http://finance.yahoo.com/q/op?s=IBM&amp;strike=95.00&amp;straddle=true"/>
    <hyperlink ref="U27" r:id="rId5" display="http://finance.yahoo.com/q/op?s=IBM&amp;strike=100.00&amp;straddle=true"/>
    <hyperlink ref="U28" r:id="rId6" display="http://finance.yahoo.com/q/op?s=IBM&amp;strike=105.00&amp;straddle=true"/>
    <hyperlink ref="U29" r:id="rId7" display="http://finance.yahoo.com/q/op?s=IBM&amp;strike=110.00&amp;straddle=true"/>
    <hyperlink ref="U30" r:id="rId8" display="http://finance.yahoo.com/q/op?s=IBM&amp;strike=115.00&amp;straddle=true"/>
    <hyperlink ref="U31" r:id="rId9" display="http://finance.yahoo.com/q/op?s=IBM&amp;strike=120.00&amp;straddle=true"/>
    <hyperlink ref="U32" r:id="rId10" display="http://finance.yahoo.com/q/op?s=IBM&amp;strike=125.00&amp;straddle=true"/>
    <hyperlink ref="U33" r:id="rId11" display="http://finance.yahoo.com/q/op?s=IBM&amp;strike=130.00&amp;straddle=true"/>
    <hyperlink ref="U34" r:id="rId12" display="http://finance.yahoo.com/q/op?s=IBM&amp;strike=135.00&amp;straddle=true"/>
    <hyperlink ref="U35" r:id="rId13" display="http://finance.yahoo.com/q/op?s=IBM&amp;strike=140.00&amp;straddle=true"/>
    <hyperlink ref="U36" r:id="rId14" display="http://finance.yahoo.com/q/op?s=IBM&amp;strike=145.00&amp;straddle=true"/>
    <hyperlink ref="U37" r:id="rId15" display="http://finance.yahoo.com/q/op?s=IBM&amp;strike=150.00&amp;straddle=true"/>
    <hyperlink ref="U38" r:id="rId16" display="http://finance.yahoo.com/q/op?s=IBM&amp;strike=155.00&amp;straddle=true"/>
    <hyperlink ref="U39" r:id="rId17" display="http://finance.yahoo.com/q/op?s=IBM&amp;strike=160.00&amp;straddle=true"/>
    <hyperlink ref="U40" r:id="rId18" display="http://finance.yahoo.com/q/op?s=IBM&amp;strike=165.00&amp;straddle=true"/>
    <hyperlink ref="U41" r:id="rId19" display="http://finance.yahoo.com/q/op?s=IBM&amp;strike=170.00&amp;straddle=true"/>
    <hyperlink ref="U42" r:id="rId20" display="http://finance.yahoo.com/q/op?s=IBM&amp;strike=175.00&amp;straddle=true"/>
    <hyperlink ref="U43" r:id="rId21" display="http://finance.yahoo.com/q/op?s=IBM&amp;strike=180.00&amp;straddle=true"/>
    <hyperlink ref="U44" r:id="rId22" display="http://finance.yahoo.com/q/op?s=IBM&amp;strike=185.00&amp;straddle=true"/>
    <hyperlink ref="U45" r:id="rId23" display="http://finance.yahoo.com/q/op?s=IBM&amp;strike=190.00&amp;straddle=true"/>
    <hyperlink ref="U46" r:id="rId24" display="http://finance.yahoo.com/q/op?s=IBM&amp;strike=195.00&amp;straddle=true"/>
    <hyperlink ref="U47" r:id="rId25" display="http://finance.yahoo.com/q/op?s=IBM&amp;strike=200.00&amp;straddle=true"/>
    <hyperlink ref="U48" r:id="rId26" display="http://finance.yahoo.com/q/op?s=IBM&amp;strike=205.00&amp;straddle=true"/>
    <hyperlink ref="U49" r:id="rId27" display="http://finance.yahoo.com/q/op?s=IBM&amp;strike=210.00&amp;straddle=true"/>
    <hyperlink ref="U50" r:id="rId28" display="http://finance.yahoo.com/q/op?s=IBM&amp;strike=215.00&amp;straddle=true"/>
    <hyperlink ref="U51" r:id="rId29" display="http://finance.yahoo.com/q/op?s=IBM&amp;strike=220.00&amp;straddle=true"/>
    <hyperlink ref="U52" r:id="rId30" display="http://finance.yahoo.com/q/op?s=IBM&amp;strike=225.00&amp;straddle=true"/>
    <hyperlink ref="U53" r:id="rId31" display="http://finance.yahoo.com/q/op?s=IBM&amp;strike=230.00&amp;straddle=true"/>
    <hyperlink ref="U54" r:id="rId32" display="http://finance.yahoo.com/q/op?s=IBM&amp;strike=235.00&amp;straddle=true"/>
    <hyperlink ref="U55" r:id="rId33" display="http://finance.yahoo.com/q/op?s=IBM&amp;strike=240.00&amp;straddle=true"/>
    <hyperlink ref="U56" r:id="rId34" display="http://finance.yahoo.com/q/op?s=IBM&amp;strike=245.00&amp;straddle=true"/>
    <hyperlink ref="U57" r:id="rId35" display="http://finance.yahoo.com/q/op?s=IBM&amp;strike=250.00&amp;straddle=true"/>
    <hyperlink ref="U58" r:id="rId36" display="http://finance.yahoo.com/q/op?s=IBM&amp;strike=255.00&amp;straddle=true"/>
    <hyperlink ref="U59" r:id="rId37" display="http://finance.yahoo.com/q/op?s=IBM&amp;strike=260.00&amp;straddle=true"/>
    <hyperlink ref="U60" r:id="rId38" display="http://finance.yahoo.com/q/op?s=IBM&amp;strike=265.00&amp;straddle=true"/>
    <hyperlink ref="U61" r:id="rId39" display="http://finance.yahoo.com/q/op?s=IBM&amp;strike=270.00&amp;straddle=true"/>
    <hyperlink ref="U62" r:id="rId40" display="http://finance.yahoo.com/q/op?s=IBM&amp;strike=275.00&amp;straddle=true"/>
    <hyperlink ref="U63" r:id="rId41" display="http://finance.yahoo.com/q/op?s=IBM&amp;strike=280.00&amp;straddle=true"/>
    <hyperlink ref="U64" r:id="rId42" display="http://finance.yahoo.com/q/op?s=IBM&amp;strike=290.00&amp;straddle=true"/>
    <hyperlink ref="U65" r:id="rId43" display="http://finance.yahoo.com/q/op?s=IBM&amp;strike=300.00&amp;straddle=true"/>
    <hyperlink ref="U66" r:id="rId44" display="http://finance.yahoo.com/q/op?s=IBM&amp;strike=310.00&amp;straddle=true"/>
    <hyperlink ref="U67" r:id="rId45" display="http://finance.yahoo.com/q/op?s=IBM&amp;strike=320.00&amp;straddle=true"/>
  </hyperlinks>
  <printOptions headings="1" gridLines="1"/>
  <pageMargins left="0.7" right="0.7" top="0.75" bottom="0.75" header="0.3" footer="0.3"/>
  <pageSetup orientation="portrait" verticalDpi="4" r:id="rId46"/>
  <drawing r:id="rId47"/>
  <legacyDrawing r:id="rId48"/>
  <controls>
    <mc:AlternateContent xmlns:mc="http://schemas.openxmlformats.org/markup-compatibility/2006">
      <mc:Choice Requires="x14">
        <control shapeId="4112" r:id="rId49" name="Control 16">
          <controlPr defaultSize="0" r:id="rId50">
            <anchor moveWithCells="1">
              <from>
                <xdr:col>14</xdr:col>
                <xdr:colOff>0</xdr:colOff>
                <xdr:row>18</xdr:row>
                <xdr:rowOff>0</xdr:rowOff>
              </from>
              <to>
                <xdr:col>14</xdr:col>
                <xdr:colOff>914400</xdr:colOff>
                <xdr:row>19</xdr:row>
                <xdr:rowOff>47625</xdr:rowOff>
              </to>
            </anchor>
          </controlPr>
        </control>
      </mc:Choice>
      <mc:Fallback>
        <control shapeId="4112" r:id="rId49" name="Control 16"/>
      </mc:Fallback>
    </mc:AlternateContent>
    <mc:AlternateContent xmlns:mc="http://schemas.openxmlformats.org/markup-compatibility/2006">
      <mc:Choice Requires="x14">
        <control shapeId="4111" r:id="rId51" name="Control 15">
          <controlPr defaultSize="0" r:id="rId50">
            <anchor moveWithCells="1">
              <from>
                <xdr:col>14</xdr:col>
                <xdr:colOff>0</xdr:colOff>
                <xdr:row>17</xdr:row>
                <xdr:rowOff>0</xdr:rowOff>
              </from>
              <to>
                <xdr:col>14</xdr:col>
                <xdr:colOff>914400</xdr:colOff>
                <xdr:row>18</xdr:row>
                <xdr:rowOff>47625</xdr:rowOff>
              </to>
            </anchor>
          </controlPr>
        </control>
      </mc:Choice>
      <mc:Fallback>
        <control shapeId="4111" r:id="rId51" name="Control 15"/>
      </mc:Fallback>
    </mc:AlternateContent>
    <mc:AlternateContent xmlns:mc="http://schemas.openxmlformats.org/markup-compatibility/2006">
      <mc:Choice Requires="x14">
        <control shapeId="4110" r:id="rId52" name="Control 14">
          <controlPr defaultSize="0" r:id="rId50">
            <anchor moveWithCells="1">
              <from>
                <xdr:col>14</xdr:col>
                <xdr:colOff>0</xdr:colOff>
                <xdr:row>11</xdr:row>
                <xdr:rowOff>0</xdr:rowOff>
              </from>
              <to>
                <xdr:col>14</xdr:col>
                <xdr:colOff>914400</xdr:colOff>
                <xdr:row>12</xdr:row>
                <xdr:rowOff>47625</xdr:rowOff>
              </to>
            </anchor>
          </controlPr>
        </control>
      </mc:Choice>
      <mc:Fallback>
        <control shapeId="4110" r:id="rId52" name="Control 14"/>
      </mc:Fallback>
    </mc:AlternateContent>
    <mc:AlternateContent xmlns:mc="http://schemas.openxmlformats.org/markup-compatibility/2006">
      <mc:Choice Requires="x14">
        <control shapeId="4109" r:id="rId53" name="Control 13">
          <controlPr defaultSize="0" r:id="rId54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15</xdr:col>
                <xdr:colOff>123825</xdr:colOff>
                <xdr:row>10</xdr:row>
                <xdr:rowOff>47625</xdr:rowOff>
              </to>
            </anchor>
          </controlPr>
        </control>
      </mc:Choice>
      <mc:Fallback>
        <control shapeId="4109" r:id="rId53" name="Control 13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G38"/>
  <sheetViews>
    <sheetView workbookViewId="0">
      <selection sqref="A1:G1"/>
    </sheetView>
  </sheetViews>
  <sheetFormatPr defaultRowHeight="12.75" x14ac:dyDescent="0.2"/>
  <cols>
    <col min="1" max="1" width="9" bestFit="1" customWidth="1"/>
    <col min="7" max="7" width="25.140625" customWidth="1"/>
  </cols>
  <sheetData>
    <row r="1" spans="1:7" ht="15.75" x14ac:dyDescent="0.25">
      <c r="A1" s="98" t="s">
        <v>384</v>
      </c>
      <c r="B1" s="98"/>
      <c r="C1" s="98"/>
      <c r="D1" s="98"/>
      <c r="E1" s="98"/>
      <c r="F1" s="98"/>
      <c r="G1" s="98"/>
    </row>
    <row r="3" spans="1:7" ht="18" x14ac:dyDescent="0.25">
      <c r="A3" s="93" t="s">
        <v>30</v>
      </c>
      <c r="B3" s="93"/>
      <c r="C3" s="93"/>
      <c r="D3" s="93"/>
      <c r="E3" s="93"/>
      <c r="F3" s="93"/>
      <c r="G3" s="93"/>
    </row>
    <row r="4" spans="1:7" x14ac:dyDescent="0.2">
      <c r="A4" s="53">
        <v>41958</v>
      </c>
      <c r="B4" s="53"/>
      <c r="C4" s="53"/>
      <c r="D4" s="53"/>
      <c r="E4" s="53"/>
      <c r="F4" s="53"/>
      <c r="G4" s="82">
        <v>42111</v>
      </c>
    </row>
    <row r="7" spans="1:7" x14ac:dyDescent="0.2">
      <c r="A7" s="19" t="s">
        <v>311</v>
      </c>
      <c r="G7" s="19" t="s">
        <v>312</v>
      </c>
    </row>
    <row r="8" spans="1:7" ht="15.75" x14ac:dyDescent="0.3">
      <c r="G8" s="54" t="s">
        <v>313</v>
      </c>
    </row>
    <row r="9" spans="1:7" x14ac:dyDescent="0.2">
      <c r="G9" t="s">
        <v>31</v>
      </c>
    </row>
    <row r="10" spans="1:7" x14ac:dyDescent="0.2">
      <c r="G10" t="s">
        <v>32</v>
      </c>
    </row>
    <row r="11" spans="1:7" x14ac:dyDescent="0.2">
      <c r="G11" t="s">
        <v>267</v>
      </c>
    </row>
    <row r="12" spans="1:7" x14ac:dyDescent="0.2">
      <c r="G12" s="41" t="s">
        <v>314</v>
      </c>
    </row>
    <row r="13" spans="1:7" ht="15.75" x14ac:dyDescent="0.3">
      <c r="G13" s="8" t="s">
        <v>315</v>
      </c>
    </row>
    <row r="16" spans="1:7" x14ac:dyDescent="0.2">
      <c r="G16" s="19" t="s">
        <v>316</v>
      </c>
    </row>
    <row r="17" spans="1:7" ht="15.75" x14ac:dyDescent="0.3">
      <c r="G17" s="54" t="s">
        <v>317</v>
      </c>
    </row>
    <row r="18" spans="1:7" x14ac:dyDescent="0.2">
      <c r="G18" t="s">
        <v>33</v>
      </c>
    </row>
    <row r="19" spans="1:7" x14ac:dyDescent="0.2">
      <c r="G19" s="8" t="s">
        <v>39</v>
      </c>
    </row>
    <row r="22" spans="1:7" ht="18" x14ac:dyDescent="0.25">
      <c r="A22" s="93" t="s">
        <v>38</v>
      </c>
      <c r="B22" s="93"/>
      <c r="C22" s="93"/>
      <c r="D22" s="93"/>
      <c r="E22" s="93"/>
      <c r="F22" s="93"/>
      <c r="G22" s="93"/>
    </row>
    <row r="23" spans="1:7" s="3" customFormat="1" x14ac:dyDescent="0.2">
      <c r="A23" s="82">
        <f>A4</f>
        <v>41958</v>
      </c>
      <c r="B23" s="82"/>
      <c r="C23" s="82"/>
      <c r="D23" s="82"/>
      <c r="E23" s="82"/>
      <c r="F23" s="82"/>
      <c r="G23" s="82">
        <f>G4</f>
        <v>42111</v>
      </c>
    </row>
    <row r="26" spans="1:7" x14ac:dyDescent="0.2">
      <c r="A26" s="19" t="s">
        <v>320</v>
      </c>
      <c r="G26" s="19" t="s">
        <v>321</v>
      </c>
    </row>
    <row r="27" spans="1:7" ht="15.75" x14ac:dyDescent="0.3">
      <c r="G27" s="54" t="s">
        <v>322</v>
      </c>
    </row>
    <row r="28" spans="1:7" x14ac:dyDescent="0.2">
      <c r="G28" t="s">
        <v>34</v>
      </c>
    </row>
    <row r="29" spans="1:7" x14ac:dyDescent="0.2">
      <c r="G29" t="s">
        <v>35</v>
      </c>
    </row>
    <row r="30" spans="1:7" x14ac:dyDescent="0.2">
      <c r="G30" t="s">
        <v>267</v>
      </c>
    </row>
    <row r="31" spans="1:7" x14ac:dyDescent="0.2">
      <c r="G31" s="41" t="s">
        <v>323</v>
      </c>
    </row>
    <row r="32" spans="1:7" ht="15.75" x14ac:dyDescent="0.3">
      <c r="G32" s="8" t="s">
        <v>324</v>
      </c>
    </row>
    <row r="35" spans="7:7" x14ac:dyDescent="0.2">
      <c r="G35" s="19" t="s">
        <v>325</v>
      </c>
    </row>
    <row r="36" spans="7:7" ht="15.75" x14ac:dyDescent="0.3">
      <c r="G36" s="54" t="s">
        <v>326</v>
      </c>
    </row>
    <row r="37" spans="7:7" x14ac:dyDescent="0.2">
      <c r="G37" t="s">
        <v>36</v>
      </c>
    </row>
    <row r="38" spans="7:7" x14ac:dyDescent="0.2">
      <c r="G38" s="8" t="s">
        <v>37</v>
      </c>
    </row>
  </sheetData>
  <mergeCells count="3">
    <mergeCell ref="A3:G3"/>
    <mergeCell ref="A22:G22"/>
    <mergeCell ref="A1:G1"/>
  </mergeCells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18"/>
  <sheetViews>
    <sheetView workbookViewId="0">
      <selection activeCell="C11" sqref="C11"/>
    </sheetView>
  </sheetViews>
  <sheetFormatPr defaultRowHeight="12.75" x14ac:dyDescent="0.2"/>
  <cols>
    <col min="1" max="1" width="22.7109375" customWidth="1"/>
    <col min="2" max="2" width="15.42578125" customWidth="1"/>
    <col min="3" max="3" width="14" customWidth="1"/>
    <col min="4" max="4" width="25" bestFit="1" customWidth="1"/>
  </cols>
  <sheetData>
    <row r="1" spans="1:8" ht="54" customHeight="1" x14ac:dyDescent="0.2">
      <c r="A1" s="95" t="s">
        <v>359</v>
      </c>
      <c r="B1" s="95"/>
      <c r="C1" s="95"/>
      <c r="D1" s="95"/>
      <c r="E1" s="95"/>
      <c r="F1" s="95"/>
      <c r="G1" s="95"/>
      <c r="H1" s="95"/>
    </row>
    <row r="2" spans="1:8" x14ac:dyDescent="0.2">
      <c r="A2" s="19" t="s">
        <v>318</v>
      </c>
      <c r="B2" s="6">
        <v>6.7</v>
      </c>
    </row>
    <row r="3" spans="1:8" x14ac:dyDescent="0.2">
      <c r="A3" s="19" t="s">
        <v>2</v>
      </c>
      <c r="B3" s="6">
        <v>165</v>
      </c>
    </row>
    <row r="5" spans="1:8" ht="39.75" x14ac:dyDescent="0.2">
      <c r="A5" s="2" t="s">
        <v>299</v>
      </c>
      <c r="B5" s="2" t="s">
        <v>41</v>
      </c>
      <c r="C5" s="2" t="s">
        <v>272</v>
      </c>
      <c r="D5" s="2"/>
    </row>
    <row r="6" spans="1:8" x14ac:dyDescent="0.2">
      <c r="A6" s="3">
        <v>0</v>
      </c>
      <c r="B6" s="3" t="str">
        <f>IF(A6&gt;$B$3,"yes",IF(A6&lt;$B$3,"no","indifferent"))</f>
        <v>no</v>
      </c>
      <c r="C6" s="7">
        <f>$B$2-MAX(A6-$B$3,0)</f>
        <v>6.7</v>
      </c>
      <c r="D6" s="5" t="e">
        <f ca="1">getformula(C6)</f>
        <v>#NAME?</v>
      </c>
    </row>
    <row r="7" spans="1:8" x14ac:dyDescent="0.2">
      <c r="A7" s="7">
        <f t="shared" ref="A7:A10" si="0">A8-10</f>
        <v>125</v>
      </c>
      <c r="B7" s="3" t="str">
        <f t="shared" ref="B7:B18" si="1">IF(A7&gt;$B$3,"yes",IF(A7&lt;$B$3,"no","indifferent"))</f>
        <v>no</v>
      </c>
      <c r="C7" s="7">
        <f t="shared" ref="C7:C18" si="2">$B$2-MAX(A7-$B$3,0)</f>
        <v>6.7</v>
      </c>
      <c r="D7" s="5"/>
    </row>
    <row r="8" spans="1:8" x14ac:dyDescent="0.2">
      <c r="A8" s="7">
        <f t="shared" si="0"/>
        <v>135</v>
      </c>
      <c r="B8" s="3" t="str">
        <f t="shared" si="1"/>
        <v>no</v>
      </c>
      <c r="C8" s="7">
        <f t="shared" si="2"/>
        <v>6.7</v>
      </c>
      <c r="D8" s="5"/>
    </row>
    <row r="9" spans="1:8" x14ac:dyDescent="0.2">
      <c r="A9" s="7">
        <f t="shared" si="0"/>
        <v>145</v>
      </c>
      <c r="B9" s="3" t="str">
        <f t="shared" si="1"/>
        <v>no</v>
      </c>
      <c r="C9" s="7">
        <f t="shared" si="2"/>
        <v>6.7</v>
      </c>
      <c r="D9" s="5"/>
    </row>
    <row r="10" spans="1:8" x14ac:dyDescent="0.2">
      <c r="A10" s="7">
        <f t="shared" si="0"/>
        <v>155</v>
      </c>
      <c r="B10" s="3" t="str">
        <f t="shared" si="1"/>
        <v>no</v>
      </c>
      <c r="C10" s="7">
        <f t="shared" si="2"/>
        <v>6.7</v>
      </c>
      <c r="D10" s="5"/>
    </row>
    <row r="11" spans="1:8" x14ac:dyDescent="0.2">
      <c r="A11" s="7">
        <f>B3</f>
        <v>165</v>
      </c>
      <c r="B11" s="3" t="str">
        <f t="shared" si="1"/>
        <v>indifferent</v>
      </c>
      <c r="C11" s="7">
        <f t="shared" si="2"/>
        <v>6.7</v>
      </c>
      <c r="D11" s="5"/>
    </row>
    <row r="12" spans="1:8" x14ac:dyDescent="0.2">
      <c r="A12" s="7">
        <f>A11+10</f>
        <v>175</v>
      </c>
      <c r="B12" s="3" t="str">
        <f t="shared" si="1"/>
        <v>yes</v>
      </c>
      <c r="C12" s="7">
        <f t="shared" si="2"/>
        <v>-3.3</v>
      </c>
      <c r="D12" s="5"/>
    </row>
    <row r="13" spans="1:8" x14ac:dyDescent="0.2">
      <c r="A13" s="7">
        <f>A12+10</f>
        <v>185</v>
      </c>
      <c r="B13" s="3" t="str">
        <f t="shared" si="1"/>
        <v>yes</v>
      </c>
      <c r="C13" s="7">
        <f t="shared" si="2"/>
        <v>-13.3</v>
      </c>
      <c r="D13" s="5"/>
    </row>
    <row r="14" spans="1:8" x14ac:dyDescent="0.2">
      <c r="A14" s="7">
        <f t="shared" ref="A14:A18" si="3">A13+10</f>
        <v>195</v>
      </c>
      <c r="B14" s="3" t="str">
        <f t="shared" si="1"/>
        <v>yes</v>
      </c>
      <c r="C14" s="7">
        <f t="shared" si="2"/>
        <v>-23.3</v>
      </c>
      <c r="D14" s="5"/>
    </row>
    <row r="15" spans="1:8" x14ac:dyDescent="0.2">
      <c r="A15" s="7">
        <f t="shared" si="3"/>
        <v>205</v>
      </c>
      <c r="B15" s="3" t="str">
        <f t="shared" si="1"/>
        <v>yes</v>
      </c>
      <c r="C15" s="7">
        <f t="shared" si="2"/>
        <v>-33.299999999999997</v>
      </c>
      <c r="D15" s="5"/>
    </row>
    <row r="16" spans="1:8" x14ac:dyDescent="0.2">
      <c r="A16" s="7">
        <f t="shared" si="3"/>
        <v>215</v>
      </c>
      <c r="B16" s="3" t="str">
        <f t="shared" si="1"/>
        <v>yes</v>
      </c>
      <c r="C16" s="7">
        <f t="shared" si="2"/>
        <v>-43.3</v>
      </c>
      <c r="D16" s="5"/>
    </row>
    <row r="17" spans="1:4" x14ac:dyDescent="0.2">
      <c r="A17" s="7">
        <f t="shared" si="3"/>
        <v>225</v>
      </c>
      <c r="B17" s="3" t="str">
        <f t="shared" si="1"/>
        <v>yes</v>
      </c>
      <c r="C17" s="7">
        <f t="shared" si="2"/>
        <v>-53.3</v>
      </c>
      <c r="D17" s="5"/>
    </row>
    <row r="18" spans="1:4" x14ac:dyDescent="0.2">
      <c r="A18" s="7">
        <f t="shared" si="3"/>
        <v>235</v>
      </c>
      <c r="B18" s="3" t="str">
        <f t="shared" si="1"/>
        <v>yes</v>
      </c>
      <c r="C18" s="7">
        <f t="shared" si="2"/>
        <v>-63.3</v>
      </c>
      <c r="D18" s="5" t="e">
        <f ca="1">getformula(C18)</f>
        <v>#NAME?</v>
      </c>
    </row>
  </sheetData>
  <mergeCells count="1">
    <mergeCell ref="A1:H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18"/>
  <sheetViews>
    <sheetView workbookViewId="0">
      <selection sqref="A1:H1"/>
    </sheetView>
  </sheetViews>
  <sheetFormatPr defaultRowHeight="12.75" x14ac:dyDescent="0.2"/>
  <cols>
    <col min="1" max="1" width="24.42578125" bestFit="1" customWidth="1"/>
    <col min="2" max="2" width="15.42578125" customWidth="1"/>
    <col min="3" max="3" width="14" customWidth="1"/>
    <col min="4" max="4" width="25" bestFit="1" customWidth="1"/>
  </cols>
  <sheetData>
    <row r="1" spans="1:8" ht="54" customHeight="1" x14ac:dyDescent="0.2">
      <c r="A1" s="95" t="s">
        <v>344</v>
      </c>
      <c r="B1" s="95"/>
      <c r="C1" s="95"/>
      <c r="D1" s="95"/>
      <c r="E1" s="95"/>
      <c r="F1" s="95"/>
      <c r="G1" s="95"/>
      <c r="H1" s="95"/>
    </row>
    <row r="2" spans="1:8" x14ac:dyDescent="0.2">
      <c r="A2" s="19" t="s">
        <v>319</v>
      </c>
      <c r="B2" s="6">
        <v>5.95</v>
      </c>
    </row>
    <row r="3" spans="1:8" x14ac:dyDescent="0.2">
      <c r="A3" s="19" t="s">
        <v>5</v>
      </c>
      <c r="B3" s="6">
        <v>160</v>
      </c>
    </row>
    <row r="5" spans="1:8" ht="39.75" x14ac:dyDescent="0.2">
      <c r="A5" s="2" t="s">
        <v>299</v>
      </c>
      <c r="B5" s="2" t="s">
        <v>40</v>
      </c>
      <c r="C5" s="2" t="s">
        <v>273</v>
      </c>
      <c r="D5" s="2"/>
    </row>
    <row r="6" spans="1:8" x14ac:dyDescent="0.2">
      <c r="A6" s="3">
        <v>0</v>
      </c>
      <c r="B6" s="3" t="str">
        <f>IF(A6&lt;$B$3,"yes",IF(A6&gt;$B$3,"no","indifferent"))</f>
        <v>yes</v>
      </c>
      <c r="C6" s="7">
        <f>$B$2-MAX($B$3-A6,0)</f>
        <v>-154.05000000000001</v>
      </c>
      <c r="D6" s="5" t="e">
        <f ca="1">getformula(C6)</f>
        <v>#NAME?</v>
      </c>
    </row>
    <row r="7" spans="1:8" x14ac:dyDescent="0.2">
      <c r="A7" s="7">
        <f t="shared" ref="A7:A10" si="0">A8-10</f>
        <v>120</v>
      </c>
      <c r="B7" s="3" t="str">
        <f t="shared" ref="B7:B18" si="1">IF(A7&lt;$B$3,"yes",IF(A7&gt;$B$3,"no","indifferent"))</f>
        <v>yes</v>
      </c>
      <c r="C7" s="7">
        <f t="shared" ref="C7:C18" si="2">$B$2-MAX($B$3-A7,0)</f>
        <v>-34.049999999999997</v>
      </c>
      <c r="D7" s="5"/>
    </row>
    <row r="8" spans="1:8" x14ac:dyDescent="0.2">
      <c r="A8" s="7">
        <f t="shared" si="0"/>
        <v>130</v>
      </c>
      <c r="B8" s="3" t="str">
        <f t="shared" si="1"/>
        <v>yes</v>
      </c>
      <c r="C8" s="7">
        <f t="shared" si="2"/>
        <v>-24.05</v>
      </c>
      <c r="D8" s="5"/>
    </row>
    <row r="9" spans="1:8" x14ac:dyDescent="0.2">
      <c r="A9" s="7">
        <f t="shared" si="0"/>
        <v>140</v>
      </c>
      <c r="B9" s="3" t="str">
        <f t="shared" si="1"/>
        <v>yes</v>
      </c>
      <c r="C9" s="7">
        <f t="shared" si="2"/>
        <v>-14.05</v>
      </c>
      <c r="D9" s="5"/>
    </row>
    <row r="10" spans="1:8" x14ac:dyDescent="0.2">
      <c r="A10" s="7">
        <f t="shared" si="0"/>
        <v>150</v>
      </c>
      <c r="B10" s="3" t="str">
        <f t="shared" si="1"/>
        <v>yes</v>
      </c>
      <c r="C10" s="7">
        <f t="shared" si="2"/>
        <v>-4.05</v>
      </c>
      <c r="D10" s="5"/>
    </row>
    <row r="11" spans="1:8" x14ac:dyDescent="0.2">
      <c r="A11" s="7">
        <f>B3</f>
        <v>160</v>
      </c>
      <c r="B11" s="3" t="str">
        <f t="shared" si="1"/>
        <v>indifferent</v>
      </c>
      <c r="C11" s="7">
        <f t="shared" si="2"/>
        <v>5.95</v>
      </c>
      <c r="D11" s="5"/>
    </row>
    <row r="12" spans="1:8" x14ac:dyDescent="0.2">
      <c r="A12" s="7">
        <f t="shared" ref="A12:A15" si="3">A11+10</f>
        <v>170</v>
      </c>
      <c r="B12" s="3" t="str">
        <f t="shared" si="1"/>
        <v>no</v>
      </c>
      <c r="C12" s="7">
        <f t="shared" si="2"/>
        <v>5.95</v>
      </c>
      <c r="D12" s="5"/>
    </row>
    <row r="13" spans="1:8" x14ac:dyDescent="0.2">
      <c r="A13" s="7">
        <f t="shared" si="3"/>
        <v>180</v>
      </c>
      <c r="B13" s="3" t="str">
        <f t="shared" si="1"/>
        <v>no</v>
      </c>
      <c r="C13" s="7">
        <f t="shared" si="2"/>
        <v>5.95</v>
      </c>
      <c r="D13" s="5"/>
    </row>
    <row r="14" spans="1:8" x14ac:dyDescent="0.2">
      <c r="A14" s="7">
        <f t="shared" si="3"/>
        <v>190</v>
      </c>
      <c r="B14" s="3" t="str">
        <f t="shared" si="1"/>
        <v>no</v>
      </c>
      <c r="C14" s="7">
        <f t="shared" si="2"/>
        <v>5.95</v>
      </c>
      <c r="D14" s="5"/>
    </row>
    <row r="15" spans="1:8" x14ac:dyDescent="0.2">
      <c r="A15" s="7">
        <f t="shared" si="3"/>
        <v>200</v>
      </c>
      <c r="B15" s="3" t="str">
        <f t="shared" si="1"/>
        <v>no</v>
      </c>
      <c r="C15" s="7">
        <f t="shared" si="2"/>
        <v>5.95</v>
      </c>
      <c r="D15" s="5"/>
    </row>
    <row r="16" spans="1:8" x14ac:dyDescent="0.2">
      <c r="A16" s="7">
        <f t="shared" ref="A16:A18" si="4">A15+10</f>
        <v>210</v>
      </c>
      <c r="B16" s="3" t="str">
        <f t="shared" si="1"/>
        <v>no</v>
      </c>
      <c r="C16" s="7">
        <f t="shared" si="2"/>
        <v>5.95</v>
      </c>
      <c r="D16" s="5"/>
    </row>
    <row r="17" spans="1:4" x14ac:dyDescent="0.2">
      <c r="A17" s="7">
        <f t="shared" si="4"/>
        <v>220</v>
      </c>
      <c r="B17" s="3" t="str">
        <f t="shared" si="1"/>
        <v>no</v>
      </c>
      <c r="C17" s="7">
        <f t="shared" si="2"/>
        <v>5.95</v>
      </c>
      <c r="D17" s="5"/>
    </row>
    <row r="18" spans="1:4" x14ac:dyDescent="0.2">
      <c r="A18" s="7">
        <f t="shared" si="4"/>
        <v>230</v>
      </c>
      <c r="B18" s="3" t="str">
        <f t="shared" si="1"/>
        <v>no</v>
      </c>
      <c r="C18" s="7">
        <f t="shared" si="2"/>
        <v>5.95</v>
      </c>
      <c r="D18" s="5" t="e">
        <f ca="1">getformula(C18)</f>
        <v>#NAME?</v>
      </c>
    </row>
  </sheetData>
  <mergeCells count="1">
    <mergeCell ref="A1:H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17"/>
  <sheetViews>
    <sheetView workbookViewId="0">
      <selection activeCell="C8" sqref="C8"/>
    </sheetView>
  </sheetViews>
  <sheetFormatPr defaultRowHeight="12.75" x14ac:dyDescent="0.2"/>
  <cols>
    <col min="1" max="1" width="29.42578125" bestFit="1" customWidth="1"/>
    <col min="2" max="2" width="15.42578125" customWidth="1"/>
    <col min="3" max="3" width="14" customWidth="1"/>
    <col min="4" max="4" width="25" bestFit="1" customWidth="1"/>
  </cols>
  <sheetData>
    <row r="1" spans="1:9" ht="55.5" customHeight="1" x14ac:dyDescent="0.2">
      <c r="A1" s="95" t="s">
        <v>339</v>
      </c>
      <c r="B1" s="95"/>
      <c r="C1" s="95"/>
      <c r="D1" s="95"/>
      <c r="E1" s="95"/>
      <c r="F1" s="95"/>
      <c r="G1" s="95"/>
      <c r="H1" s="95"/>
      <c r="I1" s="95"/>
    </row>
    <row r="2" spans="1:9" ht="15" x14ac:dyDescent="0.25">
      <c r="A2" s="19" t="s">
        <v>360</v>
      </c>
      <c r="B2" s="83">
        <v>164.16</v>
      </c>
    </row>
    <row r="4" spans="1:9" s="43" customFormat="1" ht="39.75" x14ac:dyDescent="0.2">
      <c r="A4" s="12" t="s">
        <v>299</v>
      </c>
      <c r="B4" s="12" t="s">
        <v>268</v>
      </c>
      <c r="C4" s="12" t="s">
        <v>269</v>
      </c>
      <c r="D4" s="12"/>
    </row>
    <row r="5" spans="1:9" x14ac:dyDescent="0.2">
      <c r="A5" s="3">
        <v>0</v>
      </c>
      <c r="B5" s="7">
        <f>A5-$B$2</f>
        <v>-164.16</v>
      </c>
      <c r="C5" s="7">
        <f>$B$2-A5</f>
        <v>164.16</v>
      </c>
      <c r="D5" s="5"/>
    </row>
    <row r="6" spans="1:9" x14ac:dyDescent="0.2">
      <c r="A6" s="3">
        <f t="shared" ref="A6:A9" si="0">A7-20</f>
        <v>60</v>
      </c>
      <c r="B6" s="7">
        <f t="shared" ref="B6:B17" si="1">A6-$B$2</f>
        <v>-104.16</v>
      </c>
      <c r="C6" s="7">
        <f t="shared" ref="C6:C17" si="2">$B$2-A6</f>
        <v>104.16</v>
      </c>
      <c r="D6" s="5"/>
    </row>
    <row r="7" spans="1:9" x14ac:dyDescent="0.2">
      <c r="A7" s="3">
        <f t="shared" si="0"/>
        <v>80</v>
      </c>
      <c r="B7" s="7">
        <f t="shared" si="1"/>
        <v>-84.16</v>
      </c>
      <c r="C7" s="7">
        <f t="shared" si="2"/>
        <v>84.16</v>
      </c>
      <c r="D7" s="5"/>
    </row>
    <row r="8" spans="1:9" x14ac:dyDescent="0.2">
      <c r="A8" s="3">
        <f t="shared" si="0"/>
        <v>100</v>
      </c>
      <c r="B8" s="7">
        <f t="shared" si="1"/>
        <v>-64.16</v>
      </c>
      <c r="C8" s="7">
        <f t="shared" si="2"/>
        <v>64.16</v>
      </c>
      <c r="D8" s="5"/>
    </row>
    <row r="9" spans="1:9" x14ac:dyDescent="0.2">
      <c r="A9" s="3">
        <f t="shared" si="0"/>
        <v>120</v>
      </c>
      <c r="B9" s="7">
        <f t="shared" si="1"/>
        <v>-44.16</v>
      </c>
      <c r="C9" s="7">
        <f t="shared" si="2"/>
        <v>44.16</v>
      </c>
      <c r="D9" s="5"/>
    </row>
    <row r="10" spans="1:9" x14ac:dyDescent="0.2">
      <c r="A10" s="3">
        <f>A11-20</f>
        <v>140</v>
      </c>
      <c r="B10" s="7">
        <f t="shared" si="1"/>
        <v>-24.159999999999997</v>
      </c>
      <c r="C10" s="7">
        <f t="shared" si="2"/>
        <v>24.159999999999997</v>
      </c>
      <c r="D10" s="5"/>
    </row>
    <row r="11" spans="1:9" x14ac:dyDescent="0.2">
      <c r="A11" s="3">
        <v>160</v>
      </c>
      <c r="B11" s="7">
        <f t="shared" si="1"/>
        <v>-4.1599999999999966</v>
      </c>
      <c r="C11" s="7">
        <f t="shared" si="2"/>
        <v>4.1599999999999966</v>
      </c>
      <c r="D11" s="5"/>
    </row>
    <row r="12" spans="1:9" x14ac:dyDescent="0.2">
      <c r="A12" s="3">
        <f>A11+20</f>
        <v>180</v>
      </c>
      <c r="B12" s="7">
        <f t="shared" si="1"/>
        <v>15.840000000000003</v>
      </c>
      <c r="C12" s="7">
        <f t="shared" si="2"/>
        <v>-15.840000000000003</v>
      </c>
      <c r="D12" s="5"/>
    </row>
    <row r="13" spans="1:9" x14ac:dyDescent="0.2">
      <c r="A13" s="3">
        <f t="shared" ref="A13:A17" si="3">A12+20</f>
        <v>200</v>
      </c>
      <c r="B13" s="7">
        <f t="shared" si="1"/>
        <v>35.840000000000003</v>
      </c>
      <c r="C13" s="7">
        <f t="shared" si="2"/>
        <v>-35.840000000000003</v>
      </c>
      <c r="D13" s="5"/>
    </row>
    <row r="14" spans="1:9" x14ac:dyDescent="0.2">
      <c r="A14" s="3">
        <f t="shared" si="3"/>
        <v>220</v>
      </c>
      <c r="B14" s="7">
        <f t="shared" si="1"/>
        <v>55.84</v>
      </c>
      <c r="C14" s="7">
        <f t="shared" si="2"/>
        <v>-55.84</v>
      </c>
      <c r="D14" s="5"/>
    </row>
    <row r="15" spans="1:9" x14ac:dyDescent="0.2">
      <c r="A15" s="3">
        <f t="shared" si="3"/>
        <v>240</v>
      </c>
      <c r="B15" s="7">
        <f t="shared" si="1"/>
        <v>75.84</v>
      </c>
      <c r="C15" s="7">
        <f t="shared" si="2"/>
        <v>-75.84</v>
      </c>
      <c r="D15" s="5"/>
    </row>
    <row r="16" spans="1:9" x14ac:dyDescent="0.2">
      <c r="A16" s="3">
        <f t="shared" si="3"/>
        <v>260</v>
      </c>
      <c r="B16" s="7">
        <f t="shared" si="1"/>
        <v>95.84</v>
      </c>
      <c r="C16" s="7">
        <f t="shared" si="2"/>
        <v>-95.84</v>
      </c>
      <c r="D16" s="5"/>
    </row>
    <row r="17" spans="1:4" x14ac:dyDescent="0.2">
      <c r="A17" s="3">
        <f t="shared" si="3"/>
        <v>280</v>
      </c>
      <c r="B17" s="7">
        <f t="shared" si="1"/>
        <v>115.84</v>
      </c>
      <c r="C17" s="7">
        <f t="shared" si="2"/>
        <v>-115.84</v>
      </c>
      <c r="D17" s="5"/>
    </row>
  </sheetData>
  <mergeCells count="1">
    <mergeCell ref="A1:I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2"/>
  <sheetViews>
    <sheetView workbookViewId="0">
      <selection activeCell="D14" sqref="D14"/>
    </sheetView>
  </sheetViews>
  <sheetFormatPr defaultRowHeight="12.75" x14ac:dyDescent="0.2"/>
  <cols>
    <col min="1" max="1" width="26.42578125" bestFit="1" customWidth="1"/>
    <col min="3" max="3" width="16.85546875" customWidth="1"/>
    <col min="4" max="4" width="11.7109375" customWidth="1"/>
    <col min="5" max="5" width="13.28515625" customWidth="1"/>
    <col min="6" max="6" width="10.85546875" bestFit="1" customWidth="1"/>
  </cols>
  <sheetData>
    <row r="1" spans="1:6" ht="18" x14ac:dyDescent="0.2">
      <c r="A1" s="95" t="s">
        <v>9</v>
      </c>
      <c r="B1" s="95"/>
      <c r="C1" s="95"/>
      <c r="D1" s="95"/>
      <c r="E1" s="95"/>
      <c r="F1" s="95"/>
    </row>
    <row r="2" spans="1:6" x14ac:dyDescent="0.2">
      <c r="A2" s="19" t="s">
        <v>327</v>
      </c>
      <c r="B2" s="6">
        <f>'Page 548'!K4</f>
        <v>164.16</v>
      </c>
    </row>
    <row r="3" spans="1:6" x14ac:dyDescent="0.2">
      <c r="A3" t="s">
        <v>4</v>
      </c>
      <c r="B3" s="6">
        <f>'Page 548'!C9</f>
        <v>5.95</v>
      </c>
    </row>
    <row r="4" spans="1:6" x14ac:dyDescent="0.2">
      <c r="A4" t="s">
        <v>5</v>
      </c>
      <c r="B4" s="6">
        <f>'Page 548'!A9</f>
        <v>160</v>
      </c>
    </row>
    <row r="6" spans="1:6" s="42" customFormat="1" ht="30.75" customHeight="1" x14ac:dyDescent="0.2">
      <c r="A6" s="12" t="s">
        <v>328</v>
      </c>
      <c r="B6" s="12" t="s">
        <v>3</v>
      </c>
      <c r="C6" s="12" t="s">
        <v>6</v>
      </c>
      <c r="D6" s="20" t="s">
        <v>7</v>
      </c>
      <c r="E6" s="12" t="s">
        <v>8</v>
      </c>
    </row>
    <row r="7" spans="1:6" x14ac:dyDescent="0.2">
      <c r="A7" s="3">
        <v>0</v>
      </c>
      <c r="B7" s="3" t="str">
        <f>IF(A7&lt;$B$4,"yes","no")</f>
        <v>yes</v>
      </c>
      <c r="C7" s="7">
        <f>MAX($B$4-A7,0)-$B$3</f>
        <v>154.05000000000001</v>
      </c>
      <c r="D7" s="6">
        <f>A7-$B$2</f>
        <v>-164.16</v>
      </c>
      <c r="E7">
        <f>C7+D7</f>
        <v>-10.109999999999985</v>
      </c>
      <c r="F7" t="e">
        <f ca="1">"&lt;-- "&amp;_xlfn.FORMULATEXT(E7)</f>
        <v>#NAME?</v>
      </c>
    </row>
    <row r="8" spans="1:6" x14ac:dyDescent="0.2">
      <c r="A8" s="3">
        <f t="shared" ref="A8:A11" si="0">A9-20</f>
        <v>60</v>
      </c>
      <c r="B8" s="3" t="str">
        <f t="shared" ref="B8:B19" si="1">IF(A8&lt;$B$4,"yes","no")</f>
        <v>yes</v>
      </c>
      <c r="C8" s="7">
        <f t="shared" ref="C8:C19" si="2">MAX($B$4-A8,0)-$B$3</f>
        <v>94.05</v>
      </c>
      <c r="D8" s="6">
        <f t="shared" ref="D8:D19" si="3">A8-$B$2</f>
        <v>-104.16</v>
      </c>
      <c r="E8">
        <f t="shared" ref="E8:E19" si="4">C8+D8</f>
        <v>-10.11</v>
      </c>
    </row>
    <row r="9" spans="1:6" x14ac:dyDescent="0.2">
      <c r="A9" s="3">
        <f t="shared" si="0"/>
        <v>80</v>
      </c>
      <c r="B9" s="3" t="str">
        <f t="shared" si="1"/>
        <v>yes</v>
      </c>
      <c r="C9" s="7">
        <f t="shared" si="2"/>
        <v>74.05</v>
      </c>
      <c r="D9" s="6">
        <f t="shared" si="3"/>
        <v>-84.16</v>
      </c>
      <c r="E9">
        <f t="shared" si="4"/>
        <v>-10.11</v>
      </c>
    </row>
    <row r="10" spans="1:6" x14ac:dyDescent="0.2">
      <c r="A10" s="3">
        <f t="shared" si="0"/>
        <v>100</v>
      </c>
      <c r="B10" s="3" t="str">
        <f t="shared" si="1"/>
        <v>yes</v>
      </c>
      <c r="C10" s="7">
        <f t="shared" si="2"/>
        <v>54.05</v>
      </c>
      <c r="D10" s="6">
        <f t="shared" si="3"/>
        <v>-64.16</v>
      </c>
      <c r="E10">
        <f t="shared" si="4"/>
        <v>-10.11</v>
      </c>
    </row>
    <row r="11" spans="1:6" x14ac:dyDescent="0.2">
      <c r="A11" s="3">
        <f t="shared" si="0"/>
        <v>120</v>
      </c>
      <c r="B11" s="3" t="str">
        <f t="shared" si="1"/>
        <v>yes</v>
      </c>
      <c r="C11" s="7">
        <f t="shared" si="2"/>
        <v>34.049999999999997</v>
      </c>
      <c r="D11" s="6">
        <f t="shared" si="3"/>
        <v>-44.16</v>
      </c>
      <c r="E11">
        <f t="shared" si="4"/>
        <v>-10.11</v>
      </c>
    </row>
    <row r="12" spans="1:6" x14ac:dyDescent="0.2">
      <c r="A12" s="3">
        <f>A13-20</f>
        <v>140</v>
      </c>
      <c r="B12" s="3" t="str">
        <f t="shared" si="1"/>
        <v>yes</v>
      </c>
      <c r="C12" s="7">
        <f t="shared" si="2"/>
        <v>14.05</v>
      </c>
      <c r="D12" s="6">
        <f t="shared" si="3"/>
        <v>-24.159999999999997</v>
      </c>
      <c r="E12">
        <f t="shared" si="4"/>
        <v>-10.109999999999996</v>
      </c>
    </row>
    <row r="13" spans="1:6" x14ac:dyDescent="0.2">
      <c r="A13" s="3">
        <v>160</v>
      </c>
      <c r="B13" s="3" t="str">
        <f t="shared" si="1"/>
        <v>no</v>
      </c>
      <c r="C13" s="7">
        <f t="shared" si="2"/>
        <v>-5.95</v>
      </c>
      <c r="D13" s="6">
        <f>A13-$B$2</f>
        <v>-4.1599999999999966</v>
      </c>
      <c r="E13">
        <f t="shared" si="4"/>
        <v>-10.109999999999996</v>
      </c>
    </row>
    <row r="14" spans="1:6" x14ac:dyDescent="0.2">
      <c r="A14" s="3">
        <f>A13+20</f>
        <v>180</v>
      </c>
      <c r="B14" s="3" t="str">
        <f t="shared" si="1"/>
        <v>no</v>
      </c>
      <c r="C14" s="7">
        <f t="shared" si="2"/>
        <v>-5.95</v>
      </c>
      <c r="D14" s="6">
        <f t="shared" si="3"/>
        <v>15.840000000000003</v>
      </c>
      <c r="E14">
        <f t="shared" si="4"/>
        <v>9.8900000000000041</v>
      </c>
    </row>
    <row r="15" spans="1:6" x14ac:dyDescent="0.2">
      <c r="A15" s="3">
        <f t="shared" ref="A15:A19" si="5">A14+20</f>
        <v>200</v>
      </c>
      <c r="B15" s="3" t="str">
        <f t="shared" si="1"/>
        <v>no</v>
      </c>
      <c r="C15" s="7">
        <f t="shared" si="2"/>
        <v>-5.95</v>
      </c>
      <c r="D15" s="6">
        <f t="shared" si="3"/>
        <v>35.840000000000003</v>
      </c>
      <c r="E15">
        <f t="shared" si="4"/>
        <v>29.890000000000004</v>
      </c>
    </row>
    <row r="16" spans="1:6" x14ac:dyDescent="0.2">
      <c r="A16" s="3">
        <f t="shared" si="5"/>
        <v>220</v>
      </c>
      <c r="B16" s="3" t="str">
        <f t="shared" si="1"/>
        <v>no</v>
      </c>
      <c r="C16" s="7">
        <f t="shared" si="2"/>
        <v>-5.95</v>
      </c>
      <c r="D16" s="6">
        <f t="shared" si="3"/>
        <v>55.84</v>
      </c>
      <c r="E16">
        <f t="shared" si="4"/>
        <v>49.89</v>
      </c>
    </row>
    <row r="17" spans="1:6" x14ac:dyDescent="0.2">
      <c r="A17" s="3">
        <f t="shared" si="5"/>
        <v>240</v>
      </c>
      <c r="B17" s="3" t="str">
        <f t="shared" si="1"/>
        <v>no</v>
      </c>
      <c r="C17" s="7">
        <f t="shared" si="2"/>
        <v>-5.95</v>
      </c>
      <c r="D17" s="6">
        <f t="shared" si="3"/>
        <v>75.84</v>
      </c>
      <c r="E17">
        <f t="shared" si="4"/>
        <v>69.89</v>
      </c>
    </row>
    <row r="18" spans="1:6" x14ac:dyDescent="0.2">
      <c r="A18" s="3">
        <f t="shared" si="5"/>
        <v>260</v>
      </c>
      <c r="B18" s="3" t="str">
        <f t="shared" si="1"/>
        <v>no</v>
      </c>
      <c r="C18" s="7">
        <f t="shared" si="2"/>
        <v>-5.95</v>
      </c>
      <c r="D18" s="6">
        <f t="shared" si="3"/>
        <v>95.84</v>
      </c>
      <c r="E18">
        <f t="shared" si="4"/>
        <v>89.89</v>
      </c>
    </row>
    <row r="19" spans="1:6" x14ac:dyDescent="0.2">
      <c r="A19" s="3">
        <f t="shared" si="5"/>
        <v>280</v>
      </c>
      <c r="B19" s="3" t="str">
        <f t="shared" si="1"/>
        <v>no</v>
      </c>
      <c r="C19" s="7">
        <f t="shared" si="2"/>
        <v>-5.95</v>
      </c>
      <c r="D19" s="6">
        <f t="shared" si="3"/>
        <v>115.84</v>
      </c>
      <c r="E19">
        <f t="shared" si="4"/>
        <v>109.89</v>
      </c>
    </row>
    <row r="21" spans="1:6" ht="12.6" customHeight="1" x14ac:dyDescent="0.2">
      <c r="A21" s="100" t="e">
        <f ca="1">"Formula in cell "&amp;CHAR(COLUMN(C7)+64)&amp;ROW(C7)&amp;":"&amp;CHAR(10)&amp;ggetformula(C7)</f>
        <v>#NAME?</v>
      </c>
      <c r="B21" s="100"/>
      <c r="E21" s="99" t="e">
        <f ca="1">"Formula in cell "&amp;CHAR(COLUMN(D7)+64)&amp;ROW(D7)&amp;":"&amp;CHAR(10)&amp;ggetformula(D7)</f>
        <v>#NAME?</v>
      </c>
      <c r="F21" s="99"/>
    </row>
    <row r="22" spans="1:6" x14ac:dyDescent="0.2">
      <c r="A22" s="100"/>
      <c r="B22" s="100"/>
      <c r="E22" s="99"/>
      <c r="F22" s="99"/>
    </row>
  </sheetData>
  <mergeCells count="3">
    <mergeCell ref="A1:F1"/>
    <mergeCell ref="E21:F22"/>
    <mergeCell ref="A21:B22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2"/>
  <sheetViews>
    <sheetView workbookViewId="0">
      <selection activeCell="D14" sqref="D14"/>
    </sheetView>
  </sheetViews>
  <sheetFormatPr defaultRowHeight="12.75" x14ac:dyDescent="0.2"/>
  <cols>
    <col min="1" max="1" width="26.42578125" bestFit="1" customWidth="1"/>
    <col min="3" max="3" width="16.85546875" customWidth="1"/>
    <col min="4" max="4" width="11.7109375" customWidth="1"/>
    <col min="5" max="5" width="13.28515625" customWidth="1"/>
    <col min="6" max="6" width="10.85546875" bestFit="1" customWidth="1"/>
  </cols>
  <sheetData>
    <row r="1" spans="1:6" ht="18" customHeight="1" x14ac:dyDescent="0.2">
      <c r="A1" s="95" t="s">
        <v>45</v>
      </c>
      <c r="B1" s="95"/>
      <c r="C1" s="95"/>
      <c r="D1" s="95"/>
      <c r="E1" s="95"/>
      <c r="F1" s="95"/>
    </row>
    <row r="2" spans="1:6" x14ac:dyDescent="0.2">
      <c r="A2" s="19" t="str">
        <f>'Page 563'!A2</f>
        <v>Stock price, 15 November 2014</v>
      </c>
      <c r="B2" s="19">
        <f>'Page 563'!B2</f>
        <v>164.16</v>
      </c>
    </row>
    <row r="3" spans="1:6" x14ac:dyDescent="0.2">
      <c r="A3" s="19" t="str">
        <f>'Page 563'!A3</f>
        <v>Cost of put option</v>
      </c>
      <c r="B3" s="19">
        <f>'Page 563'!B3</f>
        <v>5.95</v>
      </c>
    </row>
    <row r="4" spans="1:6" x14ac:dyDescent="0.2">
      <c r="A4" s="19" t="str">
        <f>'Page 563'!A4</f>
        <v>Put exercise price, X</v>
      </c>
      <c r="B4" s="19">
        <f>'Page 563'!B4</f>
        <v>160</v>
      </c>
    </row>
    <row r="6" spans="1:6" s="42" customFormat="1" ht="32.65" customHeight="1" x14ac:dyDescent="0.2">
      <c r="A6" s="12" t="str">
        <f>'Page 563'!A6</f>
        <v>Market price of IBM
17 April 2015</v>
      </c>
      <c r="B6" s="12" t="s">
        <v>3</v>
      </c>
      <c r="C6" s="12" t="s">
        <v>16</v>
      </c>
      <c r="D6" s="12" t="s">
        <v>7</v>
      </c>
      <c r="E6" s="12" t="s">
        <v>8</v>
      </c>
    </row>
    <row r="7" spans="1:6" x14ac:dyDescent="0.2">
      <c r="A7" s="3">
        <f>'Page 563'!A7</f>
        <v>0</v>
      </c>
      <c r="B7" s="3" t="str">
        <f>IF(A7&lt;$B$4,"yes","no")</f>
        <v>yes</v>
      </c>
      <c r="C7" s="7">
        <f>2*(MAX($B$4-A7,0)-$B$3)</f>
        <v>308.10000000000002</v>
      </c>
      <c r="D7" s="6">
        <f>A7-$B$2</f>
        <v>-164.16</v>
      </c>
      <c r="E7">
        <f>C7+D7</f>
        <v>143.94000000000003</v>
      </c>
      <c r="F7" t="e">
        <f ca="1">getformula(E7)</f>
        <v>#NAME?</v>
      </c>
    </row>
    <row r="8" spans="1:6" x14ac:dyDescent="0.2">
      <c r="A8" s="3">
        <f>'Page 563'!A8</f>
        <v>60</v>
      </c>
      <c r="B8" s="3" t="str">
        <f t="shared" ref="B8:B19" si="0">IF(A8&lt;$B$4,"yes","no")</f>
        <v>yes</v>
      </c>
      <c r="C8" s="7">
        <f t="shared" ref="C8:C19" si="1">2*(MAX($B$4-A8,0)-$B$3)</f>
        <v>188.1</v>
      </c>
      <c r="D8" s="6">
        <f t="shared" ref="D8:D19" si="2">A8-$B$2</f>
        <v>-104.16</v>
      </c>
      <c r="E8">
        <f t="shared" ref="E8:E19" si="3">C8+D8</f>
        <v>83.94</v>
      </c>
    </row>
    <row r="9" spans="1:6" x14ac:dyDescent="0.2">
      <c r="A9" s="3">
        <f>'Page 563'!A9</f>
        <v>80</v>
      </c>
      <c r="B9" s="3" t="str">
        <f t="shared" si="0"/>
        <v>yes</v>
      </c>
      <c r="C9" s="7">
        <f t="shared" si="1"/>
        <v>148.1</v>
      </c>
      <c r="D9" s="6">
        <f t="shared" si="2"/>
        <v>-84.16</v>
      </c>
      <c r="E9">
        <f t="shared" si="3"/>
        <v>63.94</v>
      </c>
    </row>
    <row r="10" spans="1:6" x14ac:dyDescent="0.2">
      <c r="A10" s="3">
        <f>'Page 563'!A10</f>
        <v>100</v>
      </c>
      <c r="B10" s="3" t="str">
        <f t="shared" si="0"/>
        <v>yes</v>
      </c>
      <c r="C10" s="7">
        <f t="shared" si="1"/>
        <v>108.1</v>
      </c>
      <c r="D10" s="6">
        <f t="shared" si="2"/>
        <v>-64.16</v>
      </c>
      <c r="E10">
        <f t="shared" si="3"/>
        <v>43.94</v>
      </c>
    </row>
    <row r="11" spans="1:6" x14ac:dyDescent="0.2">
      <c r="A11" s="3">
        <f>'Page 563'!A11</f>
        <v>120</v>
      </c>
      <c r="B11" s="3" t="str">
        <f t="shared" si="0"/>
        <v>yes</v>
      </c>
      <c r="C11" s="7">
        <f t="shared" si="1"/>
        <v>68.099999999999994</v>
      </c>
      <c r="D11" s="6">
        <f t="shared" si="2"/>
        <v>-44.16</v>
      </c>
      <c r="E11">
        <f t="shared" si="3"/>
        <v>23.939999999999998</v>
      </c>
    </row>
    <row r="12" spans="1:6" x14ac:dyDescent="0.2">
      <c r="A12" s="3">
        <f>'Page 563'!A12</f>
        <v>140</v>
      </c>
      <c r="B12" s="3" t="str">
        <f t="shared" si="0"/>
        <v>yes</v>
      </c>
      <c r="C12" s="7">
        <f t="shared" si="1"/>
        <v>28.1</v>
      </c>
      <c r="D12" s="6">
        <f t="shared" si="2"/>
        <v>-24.159999999999997</v>
      </c>
      <c r="E12">
        <f t="shared" si="3"/>
        <v>3.9400000000000048</v>
      </c>
    </row>
    <row r="13" spans="1:6" x14ac:dyDescent="0.2">
      <c r="A13" s="3">
        <f>'Page 563'!A13</f>
        <v>160</v>
      </c>
      <c r="B13" s="3" t="str">
        <f t="shared" si="0"/>
        <v>no</v>
      </c>
      <c r="C13" s="7">
        <f t="shared" si="1"/>
        <v>-11.9</v>
      </c>
      <c r="D13" s="6">
        <f t="shared" si="2"/>
        <v>-4.1599999999999966</v>
      </c>
      <c r="E13">
        <f t="shared" si="3"/>
        <v>-16.059999999999995</v>
      </c>
    </row>
    <row r="14" spans="1:6" x14ac:dyDescent="0.2">
      <c r="A14" s="3">
        <f>'Page 563'!A14</f>
        <v>180</v>
      </c>
      <c r="B14" s="3" t="str">
        <f t="shared" si="0"/>
        <v>no</v>
      </c>
      <c r="C14" s="7">
        <f t="shared" si="1"/>
        <v>-11.9</v>
      </c>
      <c r="D14" s="6">
        <f t="shared" si="2"/>
        <v>15.840000000000003</v>
      </c>
      <c r="E14">
        <f t="shared" si="3"/>
        <v>3.9400000000000031</v>
      </c>
    </row>
    <row r="15" spans="1:6" x14ac:dyDescent="0.2">
      <c r="A15" s="3">
        <f>'Page 563'!A15</f>
        <v>200</v>
      </c>
      <c r="B15" s="3" t="str">
        <f t="shared" si="0"/>
        <v>no</v>
      </c>
      <c r="C15" s="7">
        <f t="shared" si="1"/>
        <v>-11.9</v>
      </c>
      <c r="D15" s="6">
        <f t="shared" si="2"/>
        <v>35.840000000000003</v>
      </c>
      <c r="E15">
        <f t="shared" si="3"/>
        <v>23.940000000000005</v>
      </c>
    </row>
    <row r="16" spans="1:6" x14ac:dyDescent="0.2">
      <c r="A16" s="3">
        <f>'Page 563'!A16</f>
        <v>220</v>
      </c>
      <c r="B16" s="3" t="str">
        <f t="shared" si="0"/>
        <v>no</v>
      </c>
      <c r="C16" s="7">
        <f t="shared" si="1"/>
        <v>-11.9</v>
      </c>
      <c r="D16" s="6">
        <f t="shared" si="2"/>
        <v>55.84</v>
      </c>
      <c r="E16">
        <f t="shared" si="3"/>
        <v>43.940000000000005</v>
      </c>
    </row>
    <row r="17" spans="1:6" x14ac:dyDescent="0.2">
      <c r="A17" s="3">
        <f>'Page 563'!A17</f>
        <v>240</v>
      </c>
      <c r="B17" s="3" t="str">
        <f t="shared" si="0"/>
        <v>no</v>
      </c>
      <c r="C17" s="7">
        <f t="shared" si="1"/>
        <v>-11.9</v>
      </c>
      <c r="D17" s="6">
        <f t="shared" si="2"/>
        <v>75.84</v>
      </c>
      <c r="E17">
        <f t="shared" si="3"/>
        <v>63.940000000000005</v>
      </c>
    </row>
    <row r="18" spans="1:6" x14ac:dyDescent="0.2">
      <c r="A18" s="3">
        <f>'Page 563'!A18</f>
        <v>260</v>
      </c>
      <c r="B18" s="3" t="str">
        <f t="shared" si="0"/>
        <v>no</v>
      </c>
      <c r="C18" s="7">
        <f t="shared" si="1"/>
        <v>-11.9</v>
      </c>
      <c r="D18" s="6">
        <f t="shared" si="2"/>
        <v>95.84</v>
      </c>
      <c r="E18">
        <f t="shared" si="3"/>
        <v>83.94</v>
      </c>
    </row>
    <row r="19" spans="1:6" x14ac:dyDescent="0.2">
      <c r="A19" s="3">
        <f>'Page 563'!A19</f>
        <v>280</v>
      </c>
      <c r="B19" s="3" t="str">
        <f t="shared" si="0"/>
        <v>no</v>
      </c>
      <c r="C19" s="7">
        <f t="shared" si="1"/>
        <v>-11.9</v>
      </c>
      <c r="D19" s="6">
        <f t="shared" si="2"/>
        <v>115.84</v>
      </c>
      <c r="E19">
        <f t="shared" si="3"/>
        <v>103.94</v>
      </c>
    </row>
    <row r="21" spans="1:6" ht="12.6" customHeight="1" x14ac:dyDescent="0.2">
      <c r="A21" s="99" t="e">
        <f ca="1">"Formula in cell "&amp;CHAR(COLUMN(C7)+64)&amp;ROW(C7)&amp;":"&amp;CHAR(10)&amp;ggetformula(C7)</f>
        <v>#NAME?</v>
      </c>
      <c r="B21" s="99"/>
      <c r="E21" s="99" t="e">
        <f ca="1">"Formula in cell "&amp;CHAR(COLUMN(D7)+64)&amp;ROW(D7)&amp;":"&amp;CHAR(10)&amp;ggetformula(D7)</f>
        <v>#NAME?</v>
      </c>
      <c r="F21" s="99"/>
    </row>
    <row r="22" spans="1:6" x14ac:dyDescent="0.2">
      <c r="A22" s="99"/>
      <c r="B22" s="99"/>
      <c r="E22" s="99"/>
      <c r="F22" s="99"/>
    </row>
  </sheetData>
  <mergeCells count="3">
    <mergeCell ref="A1:F1"/>
    <mergeCell ref="E21:F22"/>
    <mergeCell ref="A21:B22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2"/>
  <sheetViews>
    <sheetView workbookViewId="0">
      <selection activeCell="C15" sqref="C15"/>
    </sheetView>
  </sheetViews>
  <sheetFormatPr defaultRowHeight="12.75" x14ac:dyDescent="0.2"/>
  <cols>
    <col min="1" max="1" width="26.7109375" customWidth="1"/>
    <col min="2" max="2" width="16" customWidth="1"/>
    <col min="3" max="3" width="16.85546875" customWidth="1"/>
    <col min="5" max="7" width="11.28515625" customWidth="1"/>
  </cols>
  <sheetData>
    <row r="1" spans="1:12" ht="42" customHeight="1" x14ac:dyDescent="0.2">
      <c r="A1" s="95" t="s">
        <v>270</v>
      </c>
      <c r="B1" s="95"/>
      <c r="C1" s="95"/>
    </row>
    <row r="2" spans="1:12" x14ac:dyDescent="0.2">
      <c r="A2" s="19" t="str">
        <f>'Page 565'!A2</f>
        <v>Stock price, 15 November 2014</v>
      </c>
      <c r="B2" s="6">
        <f>'Page 565'!B2</f>
        <v>164.16</v>
      </c>
    </row>
    <row r="3" spans="1:12" x14ac:dyDescent="0.2">
      <c r="A3" s="19" t="str">
        <f>'Page 565'!A3</f>
        <v>Cost of put option</v>
      </c>
      <c r="B3" s="6">
        <f>'Page 565'!B3</f>
        <v>5.95</v>
      </c>
    </row>
    <row r="4" spans="1:12" x14ac:dyDescent="0.2">
      <c r="A4" s="19" t="str">
        <f>'Page 565'!A4</f>
        <v>Put exercise price, X</v>
      </c>
      <c r="B4" s="6">
        <f>'Page 565'!B4</f>
        <v>160</v>
      </c>
    </row>
    <row r="6" spans="1:12" ht="25.5" x14ac:dyDescent="0.2">
      <c r="A6" s="12" t="s">
        <v>328</v>
      </c>
      <c r="B6" s="12" t="s">
        <v>17</v>
      </c>
      <c r="C6" s="12" t="s">
        <v>18</v>
      </c>
    </row>
    <row r="7" spans="1:12" x14ac:dyDescent="0.2">
      <c r="A7" s="3">
        <v>0</v>
      </c>
      <c r="B7" s="7">
        <f>MAX(0,$B$4-$A7)+A7-$B$2-$B$3</f>
        <v>-10.109999999999996</v>
      </c>
      <c r="C7" s="7">
        <f>A7-$B$2+2*(MAX($B$4-A7,0)-$B$3)</f>
        <v>143.94000000000003</v>
      </c>
    </row>
    <row r="8" spans="1:12" x14ac:dyDescent="0.2">
      <c r="A8" s="3">
        <v>20</v>
      </c>
      <c r="B8" s="7">
        <f t="shared" ref="B8:B19" si="0">MAX(0,$B$4-$A8)+A8-$B$2-$B$3</f>
        <v>-10.109999999999996</v>
      </c>
      <c r="C8" s="7">
        <f t="shared" ref="C8:C19" si="1">A8-$B$2+2*(MAX($B$4-A8,0)-$B$3)</f>
        <v>123.94000000000003</v>
      </c>
    </row>
    <row r="9" spans="1:12" x14ac:dyDescent="0.2">
      <c r="A9" s="3">
        <v>40</v>
      </c>
      <c r="B9" s="7">
        <f t="shared" si="0"/>
        <v>-10.109999999999996</v>
      </c>
      <c r="C9" s="7">
        <f t="shared" si="1"/>
        <v>103.94</v>
      </c>
    </row>
    <row r="10" spans="1:12" x14ac:dyDescent="0.2">
      <c r="A10" s="3">
        <v>80</v>
      </c>
      <c r="B10" s="7">
        <f t="shared" si="0"/>
        <v>-10.109999999999996</v>
      </c>
      <c r="C10" s="7">
        <f t="shared" si="1"/>
        <v>63.94</v>
      </c>
    </row>
    <row r="11" spans="1:12" x14ac:dyDescent="0.2">
      <c r="A11" s="3">
        <v>100</v>
      </c>
      <c r="B11" s="7">
        <f t="shared" si="0"/>
        <v>-10.109999999999996</v>
      </c>
      <c r="C11" s="7">
        <f t="shared" si="1"/>
        <v>43.94</v>
      </c>
    </row>
    <row r="12" spans="1:12" x14ac:dyDescent="0.2">
      <c r="A12" s="55">
        <f>A13-20</f>
        <v>134.04999999999998</v>
      </c>
      <c r="B12" s="7">
        <f t="shared" si="0"/>
        <v>-10.109999999999996</v>
      </c>
      <c r="C12" s="7">
        <f t="shared" si="1"/>
        <v>9.8900000000000219</v>
      </c>
    </row>
    <row r="13" spans="1:12" x14ac:dyDescent="0.2">
      <c r="A13" s="84">
        <v>154.04999999999998</v>
      </c>
      <c r="B13" s="44">
        <f t="shared" si="0"/>
        <v>-10.109999999999996</v>
      </c>
      <c r="C13" s="44">
        <f t="shared" si="1"/>
        <v>-10.10999999999998</v>
      </c>
      <c r="L13" s="6"/>
    </row>
    <row r="14" spans="1:12" x14ac:dyDescent="0.2">
      <c r="A14" s="55">
        <v>160</v>
      </c>
      <c r="B14" s="7">
        <f t="shared" si="0"/>
        <v>-10.109999999999996</v>
      </c>
      <c r="C14" s="7">
        <f t="shared" si="1"/>
        <v>-16.059999999999995</v>
      </c>
    </row>
    <row r="15" spans="1:12" x14ac:dyDescent="0.2">
      <c r="A15" s="3">
        <v>180</v>
      </c>
      <c r="B15" s="7">
        <f t="shared" si="0"/>
        <v>9.8900000000000041</v>
      </c>
      <c r="C15" s="7">
        <f t="shared" si="1"/>
        <v>3.9400000000000031</v>
      </c>
    </row>
    <row r="16" spans="1:12" x14ac:dyDescent="0.2">
      <c r="A16" s="3">
        <v>200</v>
      </c>
      <c r="B16" s="7">
        <f t="shared" si="0"/>
        <v>29.890000000000004</v>
      </c>
      <c r="C16" s="7">
        <f t="shared" si="1"/>
        <v>23.940000000000005</v>
      </c>
    </row>
    <row r="17" spans="1:7" x14ac:dyDescent="0.2">
      <c r="A17" s="3">
        <v>260</v>
      </c>
      <c r="B17" s="7">
        <f t="shared" si="0"/>
        <v>89.89</v>
      </c>
      <c r="C17" s="7">
        <f t="shared" si="1"/>
        <v>83.94</v>
      </c>
    </row>
    <row r="18" spans="1:7" x14ac:dyDescent="0.2">
      <c r="A18" s="3">
        <v>280</v>
      </c>
      <c r="B18" s="7">
        <f t="shared" si="0"/>
        <v>109.89</v>
      </c>
      <c r="C18" s="7">
        <f t="shared" si="1"/>
        <v>103.94</v>
      </c>
    </row>
    <row r="19" spans="1:7" x14ac:dyDescent="0.2">
      <c r="A19" s="3">
        <v>300</v>
      </c>
      <c r="B19" s="7">
        <f t="shared" si="0"/>
        <v>129.89000000000001</v>
      </c>
      <c r="C19" s="7">
        <f t="shared" si="1"/>
        <v>123.94</v>
      </c>
    </row>
    <row r="20" spans="1:7" x14ac:dyDescent="0.2">
      <c r="C20" s="3"/>
    </row>
    <row r="21" spans="1:7" ht="12.6" customHeight="1" x14ac:dyDescent="0.2">
      <c r="A21" s="100" t="e">
        <f ca="1">"Formula in cell "&amp;CHAR(COLUMN(B7)+64)&amp;ROW(B7)&amp;":"&amp;CHAR(10)&amp;ggetformula(B7)</f>
        <v>#NAME?</v>
      </c>
      <c r="B21" s="100"/>
      <c r="C21" s="3"/>
      <c r="E21" s="99" t="e">
        <f ca="1">"Formula in cell "&amp;CHAR(COLUMN(C7)+64)&amp;ROW(C7)&amp;":"&amp;CHAR(10)&amp;ggetformula(C7)</f>
        <v>#NAME?</v>
      </c>
      <c r="F21" s="99"/>
      <c r="G21" s="99"/>
    </row>
    <row r="22" spans="1:7" ht="12.75" customHeight="1" x14ac:dyDescent="0.2">
      <c r="A22" s="100"/>
      <c r="B22" s="100"/>
      <c r="C22" s="3"/>
      <c r="E22" s="99"/>
      <c r="F22" s="99"/>
      <c r="G22" s="99"/>
    </row>
  </sheetData>
  <mergeCells count="3">
    <mergeCell ref="A1:C1"/>
    <mergeCell ref="A21:B22"/>
    <mergeCell ref="E21:G22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2"/>
  <sheetViews>
    <sheetView workbookViewId="0">
      <selection sqref="A1:H1"/>
    </sheetView>
  </sheetViews>
  <sheetFormatPr defaultRowHeight="12.75" x14ac:dyDescent="0.2"/>
  <cols>
    <col min="1" max="1" width="26.7109375" customWidth="1"/>
    <col min="3" max="3" width="16.85546875" customWidth="1"/>
    <col min="4" max="4" width="11.7109375" customWidth="1"/>
    <col min="5" max="5" width="13.28515625" customWidth="1"/>
    <col min="6" max="6" width="11.140625" customWidth="1"/>
    <col min="7" max="8" width="11.42578125" customWidth="1"/>
  </cols>
  <sheetData>
    <row r="1" spans="1:8" ht="18" x14ac:dyDescent="0.2">
      <c r="A1" s="95" t="s">
        <v>10</v>
      </c>
      <c r="B1" s="95"/>
      <c r="C1" s="95"/>
      <c r="D1" s="95"/>
      <c r="E1" s="95"/>
      <c r="F1" s="95"/>
      <c r="G1" s="95"/>
      <c r="H1" s="95"/>
    </row>
    <row r="2" spans="1:8" x14ac:dyDescent="0.2">
      <c r="A2" s="19" t="str">
        <f>'Page 566'!A2</f>
        <v>Stock price, 15 November 2014</v>
      </c>
      <c r="B2" s="6">
        <f>'Page 566'!B2</f>
        <v>164.16</v>
      </c>
    </row>
    <row r="3" spans="1:8" x14ac:dyDescent="0.2">
      <c r="A3" s="19" t="str">
        <f>'Page 566'!A3</f>
        <v>Cost of put option</v>
      </c>
      <c r="B3" s="6">
        <f>'Page 566'!B3</f>
        <v>5.95</v>
      </c>
    </row>
    <row r="4" spans="1:8" x14ac:dyDescent="0.2">
      <c r="A4" s="19" t="str">
        <f>'Page 566'!A4</f>
        <v>Put exercise price, X</v>
      </c>
      <c r="B4" s="6">
        <f>'Page 566'!B4</f>
        <v>160</v>
      </c>
    </row>
    <row r="6" spans="1:8" ht="30.75" customHeight="1" x14ac:dyDescent="0.2">
      <c r="A6" s="12" t="s">
        <v>328</v>
      </c>
      <c r="B6" s="2" t="s">
        <v>3</v>
      </c>
      <c r="C6" s="2" t="s">
        <v>11</v>
      </c>
      <c r="D6" s="1" t="s">
        <v>7</v>
      </c>
      <c r="E6" s="2" t="s">
        <v>12</v>
      </c>
      <c r="F6" s="2" t="s">
        <v>15</v>
      </c>
      <c r="G6" s="2" t="s">
        <v>13</v>
      </c>
      <c r="H6" s="2" t="s">
        <v>14</v>
      </c>
    </row>
    <row r="7" spans="1:8" x14ac:dyDescent="0.2">
      <c r="A7" s="3">
        <v>0</v>
      </c>
      <c r="B7" s="3" t="str">
        <f t="shared" ref="B7:B19" si="0">IF(A7&lt;$B$4,"yes","no")</f>
        <v>yes</v>
      </c>
      <c r="C7" s="3">
        <f>IF(A7&lt;$B$4,$B$4-A7,0)-$B$3</f>
        <v>154.05000000000001</v>
      </c>
      <c r="D7" s="3">
        <f t="shared" ref="D7:D19" si="1">A7-$B$2</f>
        <v>-164.16</v>
      </c>
      <c r="E7" s="3">
        <f>D7+C7</f>
        <v>-10.109999999999985</v>
      </c>
      <c r="F7" s="3">
        <f>D7+2*C7</f>
        <v>143.94000000000003</v>
      </c>
      <c r="G7" s="3">
        <f>D7+3*C7</f>
        <v>297.99</v>
      </c>
      <c r="H7" s="3">
        <f>D7+4*C7</f>
        <v>452.04000000000008</v>
      </c>
    </row>
    <row r="8" spans="1:8" x14ac:dyDescent="0.2">
      <c r="A8" s="55">
        <f t="shared" ref="A8:A12" si="2">A9-20</f>
        <v>40</v>
      </c>
      <c r="B8" s="3" t="str">
        <f t="shared" si="0"/>
        <v>yes</v>
      </c>
      <c r="C8" s="3">
        <f t="shared" ref="C8:C19" si="3">IF(A8&lt;$B$4,$B$4-A8,0)-$B$3</f>
        <v>114.05</v>
      </c>
      <c r="D8" s="3">
        <f t="shared" si="1"/>
        <v>-124.16</v>
      </c>
      <c r="E8" s="3">
        <f t="shared" ref="E8:E19" si="4">D8+C8</f>
        <v>-10.11</v>
      </c>
      <c r="F8" s="3">
        <f t="shared" ref="F8:F19" si="5">D8+2*C8</f>
        <v>103.94</v>
      </c>
      <c r="G8" s="3">
        <f t="shared" ref="G8:G19" si="6">D8+3*C8</f>
        <v>217.98999999999998</v>
      </c>
      <c r="H8" s="3">
        <f t="shared" ref="H8:H19" si="7">D8+4*C8</f>
        <v>332.03999999999996</v>
      </c>
    </row>
    <row r="9" spans="1:8" x14ac:dyDescent="0.2">
      <c r="A9" s="55">
        <f t="shared" si="2"/>
        <v>60</v>
      </c>
      <c r="B9" s="3" t="str">
        <f t="shared" si="0"/>
        <v>yes</v>
      </c>
      <c r="C9" s="3">
        <f t="shared" si="3"/>
        <v>94.05</v>
      </c>
      <c r="D9" s="3">
        <f t="shared" si="1"/>
        <v>-104.16</v>
      </c>
      <c r="E9" s="3">
        <f t="shared" si="4"/>
        <v>-10.11</v>
      </c>
      <c r="F9" s="3">
        <f t="shared" si="5"/>
        <v>83.94</v>
      </c>
      <c r="G9" s="3">
        <f t="shared" si="6"/>
        <v>177.98999999999998</v>
      </c>
      <c r="H9" s="3">
        <f t="shared" si="7"/>
        <v>272.03999999999996</v>
      </c>
    </row>
    <row r="10" spans="1:8" x14ac:dyDescent="0.2">
      <c r="A10" s="55">
        <f t="shared" si="2"/>
        <v>80</v>
      </c>
      <c r="B10" s="3" t="str">
        <f t="shared" si="0"/>
        <v>yes</v>
      </c>
      <c r="C10" s="3">
        <f t="shared" si="3"/>
        <v>74.05</v>
      </c>
      <c r="D10" s="3">
        <f t="shared" si="1"/>
        <v>-84.16</v>
      </c>
      <c r="E10" s="3">
        <f t="shared" si="4"/>
        <v>-10.11</v>
      </c>
      <c r="F10" s="3">
        <f t="shared" si="5"/>
        <v>63.94</v>
      </c>
      <c r="G10" s="3">
        <f t="shared" si="6"/>
        <v>137.98999999999998</v>
      </c>
      <c r="H10" s="3">
        <f t="shared" si="7"/>
        <v>212.04</v>
      </c>
    </row>
    <row r="11" spans="1:8" x14ac:dyDescent="0.2">
      <c r="A11" s="55">
        <f t="shared" si="2"/>
        <v>100</v>
      </c>
      <c r="B11" s="3" t="str">
        <f t="shared" si="0"/>
        <v>yes</v>
      </c>
      <c r="C11" s="3">
        <f t="shared" si="3"/>
        <v>54.05</v>
      </c>
      <c r="D11" s="3">
        <f t="shared" si="1"/>
        <v>-64.16</v>
      </c>
      <c r="E11" s="3">
        <f t="shared" si="4"/>
        <v>-10.11</v>
      </c>
      <c r="F11" s="3">
        <f t="shared" si="5"/>
        <v>43.94</v>
      </c>
      <c r="G11" s="3">
        <f t="shared" si="6"/>
        <v>97.989999999999981</v>
      </c>
      <c r="H11" s="3">
        <f t="shared" si="7"/>
        <v>152.04</v>
      </c>
    </row>
    <row r="12" spans="1:8" x14ac:dyDescent="0.2">
      <c r="A12" s="55">
        <f t="shared" si="2"/>
        <v>120</v>
      </c>
      <c r="B12" s="3" t="str">
        <f t="shared" si="0"/>
        <v>yes</v>
      </c>
      <c r="C12" s="3">
        <f t="shared" si="3"/>
        <v>34.049999999999997</v>
      </c>
      <c r="D12" s="3">
        <f t="shared" si="1"/>
        <v>-44.16</v>
      </c>
      <c r="E12" s="3">
        <f t="shared" si="4"/>
        <v>-10.11</v>
      </c>
      <c r="F12" s="3">
        <f t="shared" si="5"/>
        <v>23.939999999999998</v>
      </c>
      <c r="G12" s="3">
        <f t="shared" si="6"/>
        <v>57.989999999999995</v>
      </c>
      <c r="H12" s="3">
        <f t="shared" si="7"/>
        <v>92.039999999999992</v>
      </c>
    </row>
    <row r="13" spans="1:8" x14ac:dyDescent="0.2">
      <c r="A13" s="55">
        <f>A14-20</f>
        <v>140</v>
      </c>
      <c r="B13" s="3" t="str">
        <f t="shared" si="0"/>
        <v>yes</v>
      </c>
      <c r="C13" s="3">
        <f t="shared" si="3"/>
        <v>14.05</v>
      </c>
      <c r="D13" s="3">
        <f t="shared" si="1"/>
        <v>-24.159999999999997</v>
      </c>
      <c r="E13" s="3">
        <f t="shared" si="4"/>
        <v>-10.109999999999996</v>
      </c>
      <c r="F13" s="3">
        <f t="shared" si="5"/>
        <v>3.9400000000000048</v>
      </c>
      <c r="G13" s="3">
        <f t="shared" si="6"/>
        <v>17.990000000000009</v>
      </c>
      <c r="H13" s="3">
        <f t="shared" si="7"/>
        <v>32.040000000000006</v>
      </c>
    </row>
    <row r="14" spans="1:8" x14ac:dyDescent="0.2">
      <c r="A14" s="7">
        <f>B4</f>
        <v>160</v>
      </c>
      <c r="B14" s="3" t="str">
        <f t="shared" si="0"/>
        <v>no</v>
      </c>
      <c r="C14" s="3">
        <f t="shared" si="3"/>
        <v>-5.95</v>
      </c>
      <c r="D14" s="3">
        <f t="shared" si="1"/>
        <v>-4.1599999999999966</v>
      </c>
      <c r="E14" s="3">
        <f t="shared" si="4"/>
        <v>-10.109999999999996</v>
      </c>
      <c r="F14" s="3">
        <f t="shared" si="5"/>
        <v>-16.059999999999995</v>
      </c>
      <c r="G14" s="3">
        <f t="shared" si="6"/>
        <v>-22.009999999999998</v>
      </c>
      <c r="H14" s="3">
        <f t="shared" si="7"/>
        <v>-27.959999999999997</v>
      </c>
    </row>
    <row r="15" spans="1:8" x14ac:dyDescent="0.2">
      <c r="A15" s="55">
        <f>A14+20</f>
        <v>180</v>
      </c>
      <c r="B15" s="3" t="str">
        <f t="shared" si="0"/>
        <v>no</v>
      </c>
      <c r="C15" s="3">
        <f t="shared" si="3"/>
        <v>-5.95</v>
      </c>
      <c r="D15" s="3">
        <f t="shared" si="1"/>
        <v>15.840000000000003</v>
      </c>
      <c r="E15" s="3">
        <f t="shared" si="4"/>
        <v>9.8900000000000041</v>
      </c>
      <c r="F15" s="3">
        <f t="shared" si="5"/>
        <v>3.9400000000000031</v>
      </c>
      <c r="G15" s="3">
        <f t="shared" si="6"/>
        <v>-2.009999999999998</v>
      </c>
      <c r="H15" s="3">
        <f t="shared" si="7"/>
        <v>-7.9599999999999973</v>
      </c>
    </row>
    <row r="16" spans="1:8" x14ac:dyDescent="0.2">
      <c r="A16" s="55">
        <f>A15+20</f>
        <v>200</v>
      </c>
      <c r="B16" s="3" t="str">
        <f t="shared" si="0"/>
        <v>no</v>
      </c>
      <c r="C16" s="3">
        <f t="shared" si="3"/>
        <v>-5.95</v>
      </c>
      <c r="D16" s="3">
        <f t="shared" si="1"/>
        <v>35.840000000000003</v>
      </c>
      <c r="E16" s="3">
        <f t="shared" si="4"/>
        <v>29.890000000000004</v>
      </c>
      <c r="F16" s="3">
        <f t="shared" si="5"/>
        <v>23.940000000000005</v>
      </c>
      <c r="G16" s="3">
        <f t="shared" si="6"/>
        <v>17.990000000000002</v>
      </c>
      <c r="H16" s="3">
        <f t="shared" si="7"/>
        <v>12.040000000000003</v>
      </c>
    </row>
    <row r="17" spans="1:8" x14ac:dyDescent="0.2">
      <c r="A17" s="55">
        <f>A16+20</f>
        <v>220</v>
      </c>
      <c r="B17" s="3" t="str">
        <f t="shared" si="0"/>
        <v>no</v>
      </c>
      <c r="C17" s="3">
        <f t="shared" si="3"/>
        <v>-5.95</v>
      </c>
      <c r="D17" s="3">
        <f t="shared" si="1"/>
        <v>55.84</v>
      </c>
      <c r="E17" s="3">
        <f t="shared" si="4"/>
        <v>49.89</v>
      </c>
      <c r="F17" s="3">
        <f t="shared" si="5"/>
        <v>43.940000000000005</v>
      </c>
      <c r="G17" s="3">
        <f t="shared" si="6"/>
        <v>37.99</v>
      </c>
      <c r="H17" s="3">
        <f t="shared" si="7"/>
        <v>32.040000000000006</v>
      </c>
    </row>
    <row r="18" spans="1:8" x14ac:dyDescent="0.2">
      <c r="A18" s="55">
        <f>A17+20</f>
        <v>240</v>
      </c>
      <c r="B18" s="3" t="str">
        <f t="shared" si="0"/>
        <v>no</v>
      </c>
      <c r="C18" s="3">
        <f t="shared" si="3"/>
        <v>-5.95</v>
      </c>
      <c r="D18" s="3">
        <f t="shared" si="1"/>
        <v>75.84</v>
      </c>
      <c r="E18" s="3">
        <f t="shared" si="4"/>
        <v>69.89</v>
      </c>
      <c r="F18" s="3">
        <f t="shared" si="5"/>
        <v>63.940000000000005</v>
      </c>
      <c r="G18" s="3">
        <f t="shared" si="6"/>
        <v>57.99</v>
      </c>
      <c r="H18" s="3">
        <f t="shared" si="7"/>
        <v>52.040000000000006</v>
      </c>
    </row>
    <row r="19" spans="1:8" x14ac:dyDescent="0.2">
      <c r="A19" s="3">
        <v>300</v>
      </c>
      <c r="B19" s="3" t="str">
        <f t="shared" si="0"/>
        <v>no</v>
      </c>
      <c r="C19" s="3">
        <f t="shared" si="3"/>
        <v>-5.95</v>
      </c>
      <c r="D19" s="3">
        <f t="shared" si="1"/>
        <v>135.84</v>
      </c>
      <c r="E19" s="3">
        <f t="shared" si="4"/>
        <v>129.89000000000001</v>
      </c>
      <c r="F19" s="3">
        <f t="shared" si="5"/>
        <v>123.94</v>
      </c>
      <c r="G19" s="3">
        <f t="shared" si="6"/>
        <v>117.99000000000001</v>
      </c>
      <c r="H19" s="3">
        <f t="shared" si="7"/>
        <v>112.04</v>
      </c>
    </row>
    <row r="20" spans="1:8" x14ac:dyDescent="0.2">
      <c r="C20" s="3"/>
    </row>
    <row r="21" spans="1:8" x14ac:dyDescent="0.2">
      <c r="C21" s="3"/>
    </row>
    <row r="22" spans="1:8" x14ac:dyDescent="0.2">
      <c r="C22" s="3"/>
    </row>
  </sheetData>
  <mergeCells count="1">
    <mergeCell ref="A1:H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40"/>
  <sheetViews>
    <sheetView workbookViewId="0">
      <selection activeCell="B2" sqref="B2"/>
    </sheetView>
  </sheetViews>
  <sheetFormatPr defaultRowHeight="12.75" x14ac:dyDescent="0.2"/>
  <cols>
    <col min="1" max="1" width="29.140625" bestFit="1" customWidth="1"/>
    <col min="3" max="3" width="11.42578125" customWidth="1"/>
    <col min="4" max="4" width="12.42578125" customWidth="1"/>
    <col min="5" max="5" width="10.85546875" customWidth="1"/>
    <col min="8" max="8" width="39.7109375" bestFit="1" customWidth="1"/>
  </cols>
  <sheetData>
    <row r="1" spans="1:7" ht="40.5" customHeight="1" x14ac:dyDescent="0.2">
      <c r="A1" s="95" t="s">
        <v>356</v>
      </c>
      <c r="B1" s="95"/>
      <c r="C1" s="95"/>
      <c r="D1" s="95"/>
      <c r="E1" s="95"/>
      <c r="F1" s="95"/>
      <c r="G1" s="11"/>
    </row>
    <row r="2" spans="1:7" x14ac:dyDescent="0.2">
      <c r="A2" s="19" t="s">
        <v>345</v>
      </c>
      <c r="B2" s="6">
        <f>'Page 548'!B5</f>
        <v>23.25</v>
      </c>
    </row>
    <row r="3" spans="1:7" x14ac:dyDescent="0.2">
      <c r="A3" s="19" t="s">
        <v>346</v>
      </c>
      <c r="B3">
        <v>1</v>
      </c>
    </row>
    <row r="4" spans="1:7" x14ac:dyDescent="0.2">
      <c r="A4" s="19"/>
    </row>
    <row r="5" spans="1:7" x14ac:dyDescent="0.2">
      <c r="A5" s="19" t="s">
        <v>347</v>
      </c>
      <c r="B5" s="6">
        <f>'Page 548'!B12</f>
        <v>2.99</v>
      </c>
    </row>
    <row r="6" spans="1:7" x14ac:dyDescent="0.2">
      <c r="A6" s="19" t="s">
        <v>355</v>
      </c>
      <c r="B6">
        <v>-1</v>
      </c>
    </row>
    <row r="8" spans="1:7" s="42" customFormat="1" ht="45.75" customHeight="1" x14ac:dyDescent="0.2">
      <c r="A8" s="12" t="s">
        <v>328</v>
      </c>
      <c r="B8" s="12" t="s">
        <v>348</v>
      </c>
      <c r="C8" s="12" t="s">
        <v>349</v>
      </c>
      <c r="D8" s="12" t="s">
        <v>350</v>
      </c>
      <c r="E8" s="12" t="s">
        <v>351</v>
      </c>
      <c r="F8" s="12" t="s">
        <v>22</v>
      </c>
      <c r="G8" s="12"/>
    </row>
    <row r="9" spans="1:7" x14ac:dyDescent="0.2">
      <c r="A9" s="3">
        <v>0</v>
      </c>
      <c r="B9" s="3" t="str">
        <f>IF(A9&gt;140,"yes","no")</f>
        <v>no</v>
      </c>
      <c r="C9" s="7">
        <f>(MAX(A9-140,0)-$B$2)*$B$3</f>
        <v>-23.25</v>
      </c>
      <c r="D9" s="3" t="str">
        <f>IF(A9&gt;175,"yes","no")</f>
        <v>no</v>
      </c>
      <c r="E9">
        <f>((MAX(A9-175,0)-$B$5))*$B$6</f>
        <v>2.99</v>
      </c>
      <c r="F9" s="6">
        <f>C9+E9</f>
        <v>-20.259999999999998</v>
      </c>
    </row>
    <row r="10" spans="1:7" x14ac:dyDescent="0.2">
      <c r="A10" s="3">
        <v>50</v>
      </c>
      <c r="B10" s="3" t="str">
        <f t="shared" ref="B10:B21" si="0">IF(A10&gt;140,"yes","no")</f>
        <v>no</v>
      </c>
      <c r="C10" s="7">
        <f t="shared" ref="C10:C21" si="1">(MAX(A10-140,0)-$B$2)*$B$3</f>
        <v>-23.25</v>
      </c>
      <c r="D10" s="3" t="str">
        <f t="shared" ref="D10:D21" si="2">IF(A10&gt;175,"yes","no")</f>
        <v>no</v>
      </c>
      <c r="E10">
        <f t="shared" ref="E10:E21" si="3">((MAX(A10-175,0)-$B$5))*$B$6</f>
        <v>2.99</v>
      </c>
      <c r="F10">
        <f t="shared" ref="F10:F21" si="4">C10+E10</f>
        <v>-20.259999999999998</v>
      </c>
    </row>
    <row r="11" spans="1:7" x14ac:dyDescent="0.2">
      <c r="A11" s="3">
        <v>100</v>
      </c>
      <c r="B11" s="3" t="str">
        <f t="shared" si="0"/>
        <v>no</v>
      </c>
      <c r="C11" s="7">
        <f t="shared" si="1"/>
        <v>-23.25</v>
      </c>
      <c r="D11" s="3" t="str">
        <f t="shared" si="2"/>
        <v>no</v>
      </c>
      <c r="E11">
        <f t="shared" si="3"/>
        <v>2.99</v>
      </c>
      <c r="F11">
        <f t="shared" si="4"/>
        <v>-20.259999999999998</v>
      </c>
    </row>
    <row r="12" spans="1:7" x14ac:dyDescent="0.2">
      <c r="A12" s="3">
        <v>120</v>
      </c>
      <c r="B12" s="3" t="str">
        <f t="shared" si="0"/>
        <v>no</v>
      </c>
      <c r="C12" s="7">
        <f t="shared" si="1"/>
        <v>-23.25</v>
      </c>
      <c r="D12" s="3" t="str">
        <f t="shared" si="2"/>
        <v>no</v>
      </c>
      <c r="E12">
        <f t="shared" si="3"/>
        <v>2.99</v>
      </c>
      <c r="F12">
        <f t="shared" si="4"/>
        <v>-20.259999999999998</v>
      </c>
    </row>
    <row r="13" spans="1:7" x14ac:dyDescent="0.2">
      <c r="A13" s="3">
        <v>140</v>
      </c>
      <c r="B13" s="3" t="str">
        <f t="shared" si="0"/>
        <v>no</v>
      </c>
      <c r="C13" s="7">
        <f t="shared" si="1"/>
        <v>-23.25</v>
      </c>
      <c r="D13" s="3" t="str">
        <f t="shared" si="2"/>
        <v>no</v>
      </c>
      <c r="E13">
        <f t="shared" si="3"/>
        <v>2.99</v>
      </c>
      <c r="F13">
        <f t="shared" si="4"/>
        <v>-20.259999999999998</v>
      </c>
    </row>
    <row r="14" spans="1:7" x14ac:dyDescent="0.2">
      <c r="A14" s="3">
        <v>150</v>
      </c>
      <c r="B14" s="3" t="str">
        <f t="shared" si="0"/>
        <v>yes</v>
      </c>
      <c r="C14" s="7">
        <f t="shared" si="1"/>
        <v>-13.25</v>
      </c>
      <c r="D14" s="3" t="str">
        <f t="shared" si="2"/>
        <v>no</v>
      </c>
      <c r="E14">
        <f t="shared" si="3"/>
        <v>2.99</v>
      </c>
      <c r="F14">
        <f t="shared" si="4"/>
        <v>-10.26</v>
      </c>
    </row>
    <row r="15" spans="1:7" x14ac:dyDescent="0.2">
      <c r="A15" s="3">
        <v>160</v>
      </c>
      <c r="B15" s="3" t="str">
        <f t="shared" si="0"/>
        <v>yes</v>
      </c>
      <c r="C15" s="7">
        <f t="shared" si="1"/>
        <v>-3.25</v>
      </c>
      <c r="D15" s="3" t="str">
        <f t="shared" si="2"/>
        <v>no</v>
      </c>
      <c r="E15">
        <f t="shared" si="3"/>
        <v>2.99</v>
      </c>
      <c r="F15">
        <f t="shared" si="4"/>
        <v>-0.25999999999999979</v>
      </c>
    </row>
    <row r="16" spans="1:7" x14ac:dyDescent="0.2">
      <c r="A16" s="3">
        <v>170</v>
      </c>
      <c r="B16" s="3" t="str">
        <f t="shared" si="0"/>
        <v>yes</v>
      </c>
      <c r="C16" s="7">
        <f t="shared" si="1"/>
        <v>6.75</v>
      </c>
      <c r="D16" s="3" t="str">
        <f t="shared" si="2"/>
        <v>no</v>
      </c>
      <c r="E16">
        <f t="shared" si="3"/>
        <v>2.99</v>
      </c>
      <c r="F16">
        <f t="shared" si="4"/>
        <v>9.74</v>
      </c>
    </row>
    <row r="17" spans="1:6" x14ac:dyDescent="0.2">
      <c r="A17" s="3">
        <v>175</v>
      </c>
      <c r="B17" s="3" t="str">
        <f t="shared" si="0"/>
        <v>yes</v>
      </c>
      <c r="C17" s="7">
        <f t="shared" si="1"/>
        <v>11.75</v>
      </c>
      <c r="D17" s="3" t="str">
        <f t="shared" si="2"/>
        <v>no</v>
      </c>
      <c r="E17">
        <f t="shared" si="3"/>
        <v>2.99</v>
      </c>
      <c r="F17">
        <f t="shared" si="4"/>
        <v>14.74</v>
      </c>
    </row>
    <row r="18" spans="1:6" x14ac:dyDescent="0.2">
      <c r="A18" s="3">
        <f>A17+10</f>
        <v>185</v>
      </c>
      <c r="B18" s="3" t="str">
        <f t="shared" si="0"/>
        <v>yes</v>
      </c>
      <c r="C18" s="7">
        <f t="shared" si="1"/>
        <v>21.75</v>
      </c>
      <c r="D18" s="3" t="str">
        <f t="shared" si="2"/>
        <v>yes</v>
      </c>
      <c r="E18">
        <f t="shared" si="3"/>
        <v>-7.01</v>
      </c>
      <c r="F18">
        <f t="shared" si="4"/>
        <v>14.74</v>
      </c>
    </row>
    <row r="19" spans="1:6" x14ac:dyDescent="0.2">
      <c r="A19" s="3">
        <v>200</v>
      </c>
      <c r="B19" s="3" t="str">
        <f t="shared" si="0"/>
        <v>yes</v>
      </c>
      <c r="C19" s="7">
        <f t="shared" si="1"/>
        <v>36.75</v>
      </c>
      <c r="D19" s="3" t="str">
        <f t="shared" si="2"/>
        <v>yes</v>
      </c>
      <c r="E19">
        <f t="shared" si="3"/>
        <v>-22.009999999999998</v>
      </c>
      <c r="F19">
        <f t="shared" si="4"/>
        <v>14.740000000000002</v>
      </c>
    </row>
    <row r="20" spans="1:6" x14ac:dyDescent="0.2">
      <c r="A20" s="3">
        <f t="shared" ref="A20:A21" si="5">A19+10</f>
        <v>210</v>
      </c>
      <c r="B20" s="3" t="str">
        <f t="shared" si="0"/>
        <v>yes</v>
      </c>
      <c r="C20" s="7">
        <f t="shared" si="1"/>
        <v>46.75</v>
      </c>
      <c r="D20" s="3" t="str">
        <f t="shared" si="2"/>
        <v>yes</v>
      </c>
      <c r="E20">
        <f t="shared" si="3"/>
        <v>-32.01</v>
      </c>
      <c r="F20">
        <f t="shared" si="4"/>
        <v>14.740000000000002</v>
      </c>
    </row>
    <row r="21" spans="1:6" x14ac:dyDescent="0.2">
      <c r="A21" s="3">
        <f t="shared" si="5"/>
        <v>220</v>
      </c>
      <c r="B21" s="3" t="str">
        <f t="shared" si="0"/>
        <v>yes</v>
      </c>
      <c r="C21" s="7">
        <f t="shared" si="1"/>
        <v>56.75</v>
      </c>
      <c r="D21" s="3" t="str">
        <f t="shared" si="2"/>
        <v>yes</v>
      </c>
      <c r="E21">
        <f t="shared" si="3"/>
        <v>-42.01</v>
      </c>
      <c r="F21">
        <f t="shared" si="4"/>
        <v>14.740000000000002</v>
      </c>
    </row>
    <row r="40" spans="1:1" x14ac:dyDescent="0.2">
      <c r="A40" s="8"/>
    </row>
  </sheetData>
  <mergeCells count="1">
    <mergeCell ref="A1:F1"/>
  </mergeCells>
  <phoneticPr fontId="14" type="noConversion"/>
  <printOptions headings="1" gridLines="1"/>
  <pageMargins left="0.70866141732283505" right="0.70866141732283505" top="0.74803149606299202" bottom="0.74803149606299202" header="0.31496062992126" footer="0.31496062992126"/>
  <pageSetup orientation="portrait" cellComments="atEnd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G40"/>
  <sheetViews>
    <sheetView workbookViewId="0">
      <selection activeCell="A8" sqref="A8"/>
    </sheetView>
  </sheetViews>
  <sheetFormatPr defaultRowHeight="12.75" x14ac:dyDescent="0.2"/>
  <cols>
    <col min="1" max="1" width="28.28515625" bestFit="1" customWidth="1"/>
    <col min="3" max="3" width="11.42578125" customWidth="1"/>
    <col min="4" max="4" width="12.42578125" customWidth="1"/>
    <col min="5" max="5" width="10.85546875" customWidth="1"/>
    <col min="8" max="8" width="39.7109375" bestFit="1" customWidth="1"/>
  </cols>
  <sheetData>
    <row r="1" spans="1:7" ht="40.5" customHeight="1" x14ac:dyDescent="0.2">
      <c r="A1" s="95" t="s">
        <v>357</v>
      </c>
      <c r="B1" s="95"/>
      <c r="C1" s="95"/>
      <c r="D1" s="95"/>
      <c r="E1" s="95"/>
      <c r="F1" s="95"/>
      <c r="G1" s="11"/>
    </row>
    <row r="2" spans="1:7" x14ac:dyDescent="0.2">
      <c r="A2" s="19" t="s">
        <v>345</v>
      </c>
      <c r="B2" s="6">
        <f>'Page 548'!B5</f>
        <v>23.25</v>
      </c>
    </row>
    <row r="3" spans="1:7" x14ac:dyDescent="0.2">
      <c r="A3" s="19" t="s">
        <v>346</v>
      </c>
      <c r="B3">
        <v>-1</v>
      </c>
    </row>
    <row r="4" spans="1:7" x14ac:dyDescent="0.2">
      <c r="A4" s="19"/>
    </row>
    <row r="5" spans="1:7" x14ac:dyDescent="0.2">
      <c r="A5" s="19" t="s">
        <v>361</v>
      </c>
      <c r="B5" s="6">
        <f>'Page 548'!B12</f>
        <v>2.99</v>
      </c>
    </row>
    <row r="6" spans="1:7" x14ac:dyDescent="0.2">
      <c r="A6" s="19" t="s">
        <v>355</v>
      </c>
      <c r="B6">
        <v>1</v>
      </c>
    </row>
    <row r="8" spans="1:7" s="42" customFormat="1" ht="45.75" customHeight="1" x14ac:dyDescent="0.2">
      <c r="A8" s="12" t="s">
        <v>328</v>
      </c>
      <c r="B8" s="12" t="s">
        <v>348</v>
      </c>
      <c r="C8" s="12" t="s">
        <v>349</v>
      </c>
      <c r="D8" s="12" t="s">
        <v>350</v>
      </c>
      <c r="E8" s="12" t="s">
        <v>351</v>
      </c>
      <c r="F8" s="12" t="s">
        <v>22</v>
      </c>
      <c r="G8" s="12"/>
    </row>
    <row r="9" spans="1:7" x14ac:dyDescent="0.2">
      <c r="A9" s="3">
        <v>0</v>
      </c>
      <c r="B9" s="3" t="str">
        <f>IF(A9&gt;140,"yes","no")</f>
        <v>no</v>
      </c>
      <c r="C9" s="7">
        <f>(MAX(A9-140,0)-$B$2)*$B$3</f>
        <v>23.25</v>
      </c>
      <c r="D9" s="3" t="str">
        <f>IF(A9&gt;175,"yes","no")</f>
        <v>no</v>
      </c>
      <c r="E9">
        <f>((MAX(A9-175,0)-$B$5))*$B$6</f>
        <v>-2.99</v>
      </c>
      <c r="F9" s="6">
        <f>C9+E9</f>
        <v>20.259999999999998</v>
      </c>
    </row>
    <row r="10" spans="1:7" x14ac:dyDescent="0.2">
      <c r="A10" s="3">
        <v>50</v>
      </c>
      <c r="B10" s="3" t="str">
        <f t="shared" ref="B10:B21" si="0">IF(A10&gt;140,"yes","no")</f>
        <v>no</v>
      </c>
      <c r="C10" s="7">
        <f t="shared" ref="C10:C21" si="1">(MAX(A10-140,0)-$B$2)*$B$3</f>
        <v>23.25</v>
      </c>
      <c r="D10" s="3" t="str">
        <f t="shared" ref="D10:D21" si="2">IF(A10&gt;175,"yes","no")</f>
        <v>no</v>
      </c>
      <c r="E10">
        <f t="shared" ref="E10:E21" si="3">((MAX(A10-175,0)-$B$5))*$B$6</f>
        <v>-2.99</v>
      </c>
      <c r="F10">
        <f t="shared" ref="F10:F21" si="4">C10+E10</f>
        <v>20.259999999999998</v>
      </c>
    </row>
    <row r="11" spans="1:7" x14ac:dyDescent="0.2">
      <c r="A11" s="3">
        <v>100</v>
      </c>
      <c r="B11" s="3" t="str">
        <f t="shared" si="0"/>
        <v>no</v>
      </c>
      <c r="C11" s="7">
        <f t="shared" si="1"/>
        <v>23.25</v>
      </c>
      <c r="D11" s="3" t="str">
        <f t="shared" si="2"/>
        <v>no</v>
      </c>
      <c r="E11">
        <f t="shared" si="3"/>
        <v>-2.99</v>
      </c>
      <c r="F11">
        <f t="shared" si="4"/>
        <v>20.259999999999998</v>
      </c>
    </row>
    <row r="12" spans="1:7" x14ac:dyDescent="0.2">
      <c r="A12" s="3">
        <v>120</v>
      </c>
      <c r="B12" s="3" t="str">
        <f t="shared" si="0"/>
        <v>no</v>
      </c>
      <c r="C12" s="7">
        <f t="shared" si="1"/>
        <v>23.25</v>
      </c>
      <c r="D12" s="3" t="str">
        <f t="shared" si="2"/>
        <v>no</v>
      </c>
      <c r="E12">
        <f t="shared" si="3"/>
        <v>-2.99</v>
      </c>
      <c r="F12">
        <f t="shared" si="4"/>
        <v>20.259999999999998</v>
      </c>
    </row>
    <row r="13" spans="1:7" x14ac:dyDescent="0.2">
      <c r="A13" s="3">
        <v>140</v>
      </c>
      <c r="B13" s="3" t="str">
        <f t="shared" si="0"/>
        <v>no</v>
      </c>
      <c r="C13" s="7">
        <f t="shared" si="1"/>
        <v>23.25</v>
      </c>
      <c r="D13" s="3" t="str">
        <f t="shared" si="2"/>
        <v>no</v>
      </c>
      <c r="E13">
        <f t="shared" si="3"/>
        <v>-2.99</v>
      </c>
      <c r="F13">
        <f t="shared" si="4"/>
        <v>20.259999999999998</v>
      </c>
    </row>
    <row r="14" spans="1:7" x14ac:dyDescent="0.2">
      <c r="A14" s="3">
        <v>150</v>
      </c>
      <c r="B14" s="3" t="str">
        <f t="shared" si="0"/>
        <v>yes</v>
      </c>
      <c r="C14" s="7">
        <f t="shared" si="1"/>
        <v>13.25</v>
      </c>
      <c r="D14" s="3" t="str">
        <f t="shared" si="2"/>
        <v>no</v>
      </c>
      <c r="E14">
        <f t="shared" si="3"/>
        <v>-2.99</v>
      </c>
      <c r="F14">
        <f t="shared" si="4"/>
        <v>10.26</v>
      </c>
    </row>
    <row r="15" spans="1:7" x14ac:dyDescent="0.2">
      <c r="A15" s="3">
        <v>160</v>
      </c>
      <c r="B15" s="3" t="str">
        <f t="shared" si="0"/>
        <v>yes</v>
      </c>
      <c r="C15" s="7">
        <f t="shared" si="1"/>
        <v>3.25</v>
      </c>
      <c r="D15" s="3" t="str">
        <f t="shared" si="2"/>
        <v>no</v>
      </c>
      <c r="E15">
        <f t="shared" si="3"/>
        <v>-2.99</v>
      </c>
      <c r="F15">
        <f t="shared" si="4"/>
        <v>0.25999999999999979</v>
      </c>
    </row>
    <row r="16" spans="1:7" x14ac:dyDescent="0.2">
      <c r="A16" s="3">
        <v>170</v>
      </c>
      <c r="B16" s="3" t="str">
        <f t="shared" si="0"/>
        <v>yes</v>
      </c>
      <c r="C16" s="7">
        <f t="shared" si="1"/>
        <v>-6.75</v>
      </c>
      <c r="D16" s="3" t="str">
        <f t="shared" si="2"/>
        <v>no</v>
      </c>
      <c r="E16">
        <f t="shared" si="3"/>
        <v>-2.99</v>
      </c>
      <c r="F16">
        <f t="shared" si="4"/>
        <v>-9.74</v>
      </c>
    </row>
    <row r="17" spans="1:6" x14ac:dyDescent="0.2">
      <c r="A17" s="3">
        <v>175</v>
      </c>
      <c r="B17" s="3" t="str">
        <f t="shared" si="0"/>
        <v>yes</v>
      </c>
      <c r="C17" s="7">
        <f t="shared" si="1"/>
        <v>-11.75</v>
      </c>
      <c r="D17" s="3" t="str">
        <f t="shared" si="2"/>
        <v>no</v>
      </c>
      <c r="E17">
        <f t="shared" si="3"/>
        <v>-2.99</v>
      </c>
      <c r="F17">
        <f t="shared" si="4"/>
        <v>-14.74</v>
      </c>
    </row>
    <row r="18" spans="1:6" x14ac:dyDescent="0.2">
      <c r="A18" s="3">
        <f>A17+10</f>
        <v>185</v>
      </c>
      <c r="B18" s="3" t="str">
        <f t="shared" si="0"/>
        <v>yes</v>
      </c>
      <c r="C18" s="7">
        <f t="shared" si="1"/>
        <v>-21.75</v>
      </c>
      <c r="D18" s="3" t="str">
        <f t="shared" si="2"/>
        <v>yes</v>
      </c>
      <c r="E18">
        <f t="shared" si="3"/>
        <v>7.01</v>
      </c>
      <c r="F18">
        <f t="shared" si="4"/>
        <v>-14.74</v>
      </c>
    </row>
    <row r="19" spans="1:6" x14ac:dyDescent="0.2">
      <c r="A19" s="3">
        <v>200</v>
      </c>
      <c r="B19" s="3" t="str">
        <f t="shared" si="0"/>
        <v>yes</v>
      </c>
      <c r="C19" s="7">
        <f t="shared" si="1"/>
        <v>-36.75</v>
      </c>
      <c r="D19" s="3" t="str">
        <f t="shared" si="2"/>
        <v>yes</v>
      </c>
      <c r="E19">
        <f t="shared" si="3"/>
        <v>22.009999999999998</v>
      </c>
      <c r="F19">
        <f t="shared" si="4"/>
        <v>-14.740000000000002</v>
      </c>
    </row>
    <row r="20" spans="1:6" x14ac:dyDescent="0.2">
      <c r="A20" s="3">
        <f t="shared" ref="A20:A21" si="5">A19+10</f>
        <v>210</v>
      </c>
      <c r="B20" s="3" t="str">
        <f t="shared" si="0"/>
        <v>yes</v>
      </c>
      <c r="C20" s="7">
        <f t="shared" si="1"/>
        <v>-46.75</v>
      </c>
      <c r="D20" s="3" t="str">
        <f t="shared" si="2"/>
        <v>yes</v>
      </c>
      <c r="E20">
        <f t="shared" si="3"/>
        <v>32.01</v>
      </c>
      <c r="F20">
        <f t="shared" si="4"/>
        <v>-14.740000000000002</v>
      </c>
    </row>
    <row r="21" spans="1:6" x14ac:dyDescent="0.2">
      <c r="A21" s="3">
        <f t="shared" si="5"/>
        <v>220</v>
      </c>
      <c r="B21" s="3" t="str">
        <f t="shared" si="0"/>
        <v>yes</v>
      </c>
      <c r="C21" s="7">
        <f t="shared" si="1"/>
        <v>-56.75</v>
      </c>
      <c r="D21" s="3" t="str">
        <f t="shared" si="2"/>
        <v>yes</v>
      </c>
      <c r="E21">
        <f t="shared" si="3"/>
        <v>42.01</v>
      </c>
      <c r="F21">
        <f t="shared" si="4"/>
        <v>-14.740000000000002</v>
      </c>
    </row>
    <row r="40" spans="1:1" x14ac:dyDescent="0.2">
      <c r="A40" s="8"/>
    </row>
  </sheetData>
  <mergeCells count="1">
    <mergeCell ref="A1:F1"/>
  </mergeCells>
  <printOptions headings="1" gridLines="1"/>
  <pageMargins left="0.70866141732283505" right="0.70866141732283505" top="0.74803149606299202" bottom="0.74803149606299202" header="0.31496062992126" footer="0.31496062992126"/>
  <pageSetup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6"/>
  <sheetViews>
    <sheetView workbookViewId="0">
      <selection activeCell="D11" sqref="D11"/>
    </sheetView>
  </sheetViews>
  <sheetFormatPr defaultRowHeight="12.75" x14ac:dyDescent="0.2"/>
  <cols>
    <col min="1" max="1" width="10.7109375" customWidth="1"/>
    <col min="2" max="5" width="11.28515625" customWidth="1"/>
  </cols>
  <sheetData>
    <row r="1" spans="1:12" ht="61.5" customHeight="1" x14ac:dyDescent="0.2">
      <c r="A1" s="95" t="s">
        <v>330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2" x14ac:dyDescent="0.2">
      <c r="A2" s="8"/>
      <c r="B2" s="101" t="s">
        <v>20</v>
      </c>
      <c r="C2" s="102"/>
    </row>
    <row r="3" spans="1:12" x14ac:dyDescent="0.2">
      <c r="B3" s="9" t="s">
        <v>19</v>
      </c>
      <c r="C3" s="9" t="s">
        <v>21</v>
      </c>
    </row>
    <row r="4" spans="1:12" x14ac:dyDescent="0.2">
      <c r="B4" s="3">
        <v>140</v>
      </c>
      <c r="C4" s="7">
        <f>'Page 548'!B5</f>
        <v>23.25</v>
      </c>
    </row>
    <row r="5" spans="1:12" x14ac:dyDescent="0.2">
      <c r="B5" s="3">
        <v>160</v>
      </c>
      <c r="C5" s="7">
        <f>'Page 548'!B9</f>
        <v>9.4</v>
      </c>
    </row>
    <row r="6" spans="1:12" x14ac:dyDescent="0.2">
      <c r="B6" s="3">
        <v>180</v>
      </c>
      <c r="C6" s="7">
        <f>'Page 548'!B13</f>
        <v>1.96</v>
      </c>
    </row>
    <row r="8" spans="1:12" s="42" customFormat="1" ht="51" x14ac:dyDescent="0.2">
      <c r="A8" s="12" t="s">
        <v>329</v>
      </c>
      <c r="B8" s="12" t="s">
        <v>352</v>
      </c>
      <c r="C8" s="12" t="s">
        <v>353</v>
      </c>
      <c r="D8" s="12" t="s">
        <v>354</v>
      </c>
      <c r="E8" s="12" t="s">
        <v>271</v>
      </c>
    </row>
    <row r="9" spans="1:12" x14ac:dyDescent="0.2">
      <c r="A9" s="3">
        <v>0</v>
      </c>
      <c r="B9" s="6">
        <f>MAX(A9-$B$4,0)-$C$4</f>
        <v>-23.25</v>
      </c>
      <c r="C9">
        <f>-2*(MAX(A9-$B$5,0)-$C$5)</f>
        <v>18.8</v>
      </c>
      <c r="D9" s="6">
        <f>MAX(A9-$B$6,0)-$C$6</f>
        <v>-1.96</v>
      </c>
      <c r="E9">
        <f>D9+C9+B9</f>
        <v>-6.41</v>
      </c>
    </row>
    <row r="10" spans="1:12" x14ac:dyDescent="0.2">
      <c r="A10" s="3">
        <v>40</v>
      </c>
      <c r="B10" s="6">
        <f t="shared" ref="B10:B26" si="0">MAX(A10-$B$4,0)-$C$4</f>
        <v>-23.25</v>
      </c>
      <c r="C10">
        <f t="shared" ref="C10:C26" si="1">-2*(MAX(A10-$B$5,0)-$C$5)</f>
        <v>18.8</v>
      </c>
      <c r="D10" s="6">
        <f t="shared" ref="D10:D26" si="2">MAX(A10-$B$6,0)-$C$6</f>
        <v>-1.96</v>
      </c>
      <c r="E10">
        <f t="shared" ref="E10:E26" si="3">D10+C10+B10</f>
        <v>-6.41</v>
      </c>
    </row>
    <row r="11" spans="1:12" x14ac:dyDescent="0.2">
      <c r="A11" s="3">
        <v>80</v>
      </c>
      <c r="B11" s="6">
        <f t="shared" si="0"/>
        <v>-23.25</v>
      </c>
      <c r="C11">
        <f t="shared" si="1"/>
        <v>18.8</v>
      </c>
      <c r="D11" s="6">
        <f t="shared" si="2"/>
        <v>-1.96</v>
      </c>
      <c r="E11">
        <f t="shared" si="3"/>
        <v>-6.41</v>
      </c>
    </row>
    <row r="12" spans="1:12" x14ac:dyDescent="0.2">
      <c r="A12" s="3">
        <v>100</v>
      </c>
      <c r="B12" s="6">
        <f t="shared" si="0"/>
        <v>-23.25</v>
      </c>
      <c r="C12">
        <f t="shared" si="1"/>
        <v>18.8</v>
      </c>
      <c r="D12" s="6">
        <f t="shared" si="2"/>
        <v>-1.96</v>
      </c>
      <c r="E12">
        <f t="shared" si="3"/>
        <v>-6.41</v>
      </c>
    </row>
    <row r="13" spans="1:12" x14ac:dyDescent="0.2">
      <c r="A13" s="3">
        <v>120</v>
      </c>
      <c r="B13" s="6">
        <f t="shared" si="0"/>
        <v>-23.25</v>
      </c>
      <c r="C13">
        <f t="shared" si="1"/>
        <v>18.8</v>
      </c>
      <c r="D13" s="6">
        <f t="shared" si="2"/>
        <v>-1.96</v>
      </c>
      <c r="E13">
        <f t="shared" si="3"/>
        <v>-6.41</v>
      </c>
    </row>
    <row r="14" spans="1:12" x14ac:dyDescent="0.2">
      <c r="A14" s="3">
        <v>140</v>
      </c>
      <c r="B14" s="6">
        <f t="shared" si="0"/>
        <v>-23.25</v>
      </c>
      <c r="C14">
        <f t="shared" si="1"/>
        <v>18.8</v>
      </c>
      <c r="D14" s="6">
        <f t="shared" si="2"/>
        <v>-1.96</v>
      </c>
      <c r="E14">
        <f t="shared" si="3"/>
        <v>-6.41</v>
      </c>
    </row>
    <row r="15" spans="1:12" x14ac:dyDescent="0.2">
      <c r="A15" s="3">
        <f>A14+10</f>
        <v>150</v>
      </c>
      <c r="B15" s="6">
        <f t="shared" si="0"/>
        <v>-13.25</v>
      </c>
      <c r="C15">
        <f t="shared" si="1"/>
        <v>18.8</v>
      </c>
      <c r="D15" s="6">
        <f t="shared" si="2"/>
        <v>-1.96</v>
      </c>
      <c r="E15">
        <f t="shared" si="3"/>
        <v>3.59</v>
      </c>
    </row>
    <row r="16" spans="1:12" x14ac:dyDescent="0.2">
      <c r="A16" s="3">
        <f t="shared" ref="A16:A26" si="4">A15+10</f>
        <v>160</v>
      </c>
      <c r="B16" s="6">
        <f t="shared" si="0"/>
        <v>-3.25</v>
      </c>
      <c r="C16">
        <f t="shared" si="1"/>
        <v>18.8</v>
      </c>
      <c r="D16" s="6">
        <f t="shared" si="2"/>
        <v>-1.96</v>
      </c>
      <c r="E16">
        <f t="shared" si="3"/>
        <v>13.59</v>
      </c>
    </row>
    <row r="17" spans="1:5" x14ac:dyDescent="0.2">
      <c r="A17" s="3">
        <f t="shared" si="4"/>
        <v>170</v>
      </c>
      <c r="B17" s="6">
        <f t="shared" si="0"/>
        <v>6.75</v>
      </c>
      <c r="C17">
        <f t="shared" si="1"/>
        <v>-1.1999999999999993</v>
      </c>
      <c r="D17" s="6">
        <f t="shared" si="2"/>
        <v>-1.96</v>
      </c>
      <c r="E17">
        <f t="shared" si="3"/>
        <v>3.5900000000000007</v>
      </c>
    </row>
    <row r="18" spans="1:5" x14ac:dyDescent="0.2">
      <c r="A18" s="3">
        <f t="shared" si="4"/>
        <v>180</v>
      </c>
      <c r="B18" s="6">
        <f t="shared" si="0"/>
        <v>16.75</v>
      </c>
      <c r="C18">
        <f t="shared" si="1"/>
        <v>-21.2</v>
      </c>
      <c r="D18" s="6">
        <f t="shared" si="2"/>
        <v>-1.96</v>
      </c>
      <c r="E18">
        <f t="shared" si="3"/>
        <v>-6.41</v>
      </c>
    </row>
    <row r="19" spans="1:5" x14ac:dyDescent="0.2">
      <c r="A19" s="3">
        <f t="shared" si="4"/>
        <v>190</v>
      </c>
      <c r="B19" s="6">
        <f t="shared" si="0"/>
        <v>26.75</v>
      </c>
      <c r="C19">
        <f t="shared" si="1"/>
        <v>-41.2</v>
      </c>
      <c r="D19" s="6">
        <f t="shared" si="2"/>
        <v>8.0399999999999991</v>
      </c>
      <c r="E19">
        <f t="shared" si="3"/>
        <v>-6.4100000000000037</v>
      </c>
    </row>
    <row r="20" spans="1:5" x14ac:dyDescent="0.2">
      <c r="A20" s="3">
        <f t="shared" si="4"/>
        <v>200</v>
      </c>
      <c r="B20" s="6">
        <f t="shared" si="0"/>
        <v>36.75</v>
      </c>
      <c r="C20">
        <f t="shared" si="1"/>
        <v>-61.2</v>
      </c>
      <c r="D20" s="6">
        <f t="shared" si="2"/>
        <v>18.04</v>
      </c>
      <c r="E20">
        <f t="shared" si="3"/>
        <v>-6.4100000000000037</v>
      </c>
    </row>
    <row r="21" spans="1:5" x14ac:dyDescent="0.2">
      <c r="A21" s="3">
        <f t="shared" si="4"/>
        <v>210</v>
      </c>
      <c r="B21" s="6">
        <f t="shared" si="0"/>
        <v>46.75</v>
      </c>
      <c r="C21">
        <f t="shared" si="1"/>
        <v>-81.2</v>
      </c>
      <c r="D21" s="6">
        <f t="shared" si="2"/>
        <v>28.04</v>
      </c>
      <c r="E21">
        <f t="shared" si="3"/>
        <v>-6.4100000000000037</v>
      </c>
    </row>
    <row r="22" spans="1:5" x14ac:dyDescent="0.2">
      <c r="A22" s="3">
        <f t="shared" si="4"/>
        <v>220</v>
      </c>
      <c r="B22" s="6">
        <f t="shared" si="0"/>
        <v>56.75</v>
      </c>
      <c r="C22">
        <f t="shared" si="1"/>
        <v>-101.2</v>
      </c>
      <c r="D22" s="6">
        <f t="shared" si="2"/>
        <v>38.04</v>
      </c>
      <c r="E22">
        <f t="shared" si="3"/>
        <v>-6.4100000000000037</v>
      </c>
    </row>
    <row r="23" spans="1:5" x14ac:dyDescent="0.2">
      <c r="A23" s="3">
        <f t="shared" si="4"/>
        <v>230</v>
      </c>
      <c r="B23" s="6">
        <f t="shared" si="0"/>
        <v>66.75</v>
      </c>
      <c r="C23">
        <f t="shared" si="1"/>
        <v>-121.2</v>
      </c>
      <c r="D23" s="6">
        <f t="shared" si="2"/>
        <v>48.04</v>
      </c>
      <c r="E23">
        <f t="shared" si="3"/>
        <v>-6.4099999999999966</v>
      </c>
    </row>
    <row r="24" spans="1:5" x14ac:dyDescent="0.2">
      <c r="A24" s="3">
        <f t="shared" si="4"/>
        <v>240</v>
      </c>
      <c r="B24" s="6">
        <f t="shared" si="0"/>
        <v>76.75</v>
      </c>
      <c r="C24">
        <f t="shared" si="1"/>
        <v>-141.19999999999999</v>
      </c>
      <c r="D24" s="6">
        <f t="shared" si="2"/>
        <v>58.04</v>
      </c>
      <c r="E24">
        <f t="shared" si="3"/>
        <v>-6.4099999999999966</v>
      </c>
    </row>
    <row r="25" spans="1:5" x14ac:dyDescent="0.2">
      <c r="A25" s="3">
        <f t="shared" si="4"/>
        <v>250</v>
      </c>
      <c r="B25" s="6">
        <f t="shared" si="0"/>
        <v>86.75</v>
      </c>
      <c r="C25">
        <f t="shared" si="1"/>
        <v>-161.19999999999999</v>
      </c>
      <c r="D25" s="6">
        <f t="shared" si="2"/>
        <v>68.040000000000006</v>
      </c>
      <c r="E25">
        <f t="shared" si="3"/>
        <v>-6.4099999999999824</v>
      </c>
    </row>
    <row r="26" spans="1:5" x14ac:dyDescent="0.2">
      <c r="A26" s="3">
        <f t="shared" si="4"/>
        <v>260</v>
      </c>
      <c r="B26" s="6">
        <f t="shared" si="0"/>
        <v>96.75</v>
      </c>
      <c r="C26">
        <f t="shared" si="1"/>
        <v>-181.2</v>
      </c>
      <c r="D26" s="6">
        <f t="shared" si="2"/>
        <v>78.040000000000006</v>
      </c>
      <c r="E26">
        <f t="shared" si="3"/>
        <v>-6.4099999999999824</v>
      </c>
    </row>
  </sheetData>
  <mergeCells count="2">
    <mergeCell ref="B2:C2"/>
    <mergeCell ref="A1:L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26"/>
  <sheetViews>
    <sheetView workbookViewId="0">
      <selection activeCell="O8" sqref="O8"/>
    </sheetView>
  </sheetViews>
  <sheetFormatPr defaultRowHeight="12.75" x14ac:dyDescent="0.2"/>
  <cols>
    <col min="1" max="1" width="10.7109375" customWidth="1"/>
    <col min="2" max="5" width="11.42578125" customWidth="1"/>
  </cols>
  <sheetData>
    <row r="1" spans="1:12" ht="58.5" customHeight="1" x14ac:dyDescent="0.2">
      <c r="A1" s="95" t="s">
        <v>362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2" x14ac:dyDescent="0.2">
      <c r="A2" s="8"/>
      <c r="B2" s="101" t="s">
        <v>20</v>
      </c>
      <c r="C2" s="102"/>
    </row>
    <row r="3" spans="1:12" x14ac:dyDescent="0.2">
      <c r="B3" s="9" t="s">
        <v>19</v>
      </c>
      <c r="C3" s="9" t="s">
        <v>21</v>
      </c>
    </row>
    <row r="4" spans="1:12" x14ac:dyDescent="0.2">
      <c r="B4" s="3">
        <v>140</v>
      </c>
      <c r="C4" s="7">
        <f>'Page 548'!B5</f>
        <v>23.25</v>
      </c>
    </row>
    <row r="5" spans="1:12" x14ac:dyDescent="0.2">
      <c r="B5" s="3">
        <v>160</v>
      </c>
      <c r="C5" s="7">
        <f>'Page 548'!B9</f>
        <v>9.4</v>
      </c>
    </row>
    <row r="6" spans="1:12" x14ac:dyDescent="0.2">
      <c r="B6" s="3">
        <v>180</v>
      </c>
      <c r="C6" s="7">
        <f>'Page 548'!B13</f>
        <v>1.96</v>
      </c>
    </row>
    <row r="8" spans="1:12" s="42" customFormat="1" ht="51" x14ac:dyDescent="0.2">
      <c r="A8" s="12" t="s">
        <v>329</v>
      </c>
      <c r="B8" s="12" t="s">
        <v>352</v>
      </c>
      <c r="C8" s="12" t="s">
        <v>353</v>
      </c>
      <c r="D8" s="12" t="s">
        <v>354</v>
      </c>
      <c r="E8" s="12" t="s">
        <v>271</v>
      </c>
    </row>
    <row r="9" spans="1:12" x14ac:dyDescent="0.2">
      <c r="A9" s="3">
        <v>0</v>
      </c>
      <c r="B9" s="6">
        <f>-(MAX(A9-$B$4,0)-$C$4)</f>
        <v>23.25</v>
      </c>
      <c r="C9">
        <f>2*(MAX(A9-$B$5,0)-$C$5)</f>
        <v>-18.8</v>
      </c>
      <c r="D9" s="6">
        <f>-(MAX(A9-$B$6,0)-$C$6)</f>
        <v>1.96</v>
      </c>
      <c r="E9">
        <f>D9+C9+B9</f>
        <v>6.41</v>
      </c>
    </row>
    <row r="10" spans="1:12" x14ac:dyDescent="0.2">
      <c r="A10" s="3">
        <v>40</v>
      </c>
      <c r="B10" s="6">
        <f t="shared" ref="B10:B26" si="0">-(MAX(A10-$B$4,0)-$C$4)</f>
        <v>23.25</v>
      </c>
      <c r="C10">
        <f t="shared" ref="C10:C26" si="1">2*(MAX(A10-$B$5,0)-$C$5)</f>
        <v>-18.8</v>
      </c>
      <c r="D10" s="6">
        <f t="shared" ref="D10:D26" si="2">-(MAX(A10-$B$6,0)-$C$6)</f>
        <v>1.96</v>
      </c>
      <c r="E10">
        <f t="shared" ref="E10:E26" si="3">D10+C10+B10</f>
        <v>6.41</v>
      </c>
    </row>
    <row r="11" spans="1:12" x14ac:dyDescent="0.2">
      <c r="A11" s="3">
        <v>80</v>
      </c>
      <c r="B11" s="6">
        <f t="shared" si="0"/>
        <v>23.25</v>
      </c>
      <c r="C11">
        <f t="shared" si="1"/>
        <v>-18.8</v>
      </c>
      <c r="D11" s="6">
        <f t="shared" si="2"/>
        <v>1.96</v>
      </c>
      <c r="E11">
        <f t="shared" si="3"/>
        <v>6.41</v>
      </c>
    </row>
    <row r="12" spans="1:12" x14ac:dyDescent="0.2">
      <c r="A12" s="3">
        <v>100</v>
      </c>
      <c r="B12" s="6">
        <f t="shared" si="0"/>
        <v>23.25</v>
      </c>
      <c r="C12">
        <f t="shared" si="1"/>
        <v>-18.8</v>
      </c>
      <c r="D12" s="6">
        <f t="shared" si="2"/>
        <v>1.96</v>
      </c>
      <c r="E12">
        <f t="shared" si="3"/>
        <v>6.41</v>
      </c>
    </row>
    <row r="13" spans="1:12" x14ac:dyDescent="0.2">
      <c r="A13" s="3">
        <v>120</v>
      </c>
      <c r="B13" s="6">
        <f t="shared" si="0"/>
        <v>23.25</v>
      </c>
      <c r="C13">
        <f t="shared" si="1"/>
        <v>-18.8</v>
      </c>
      <c r="D13" s="6">
        <f t="shared" si="2"/>
        <v>1.96</v>
      </c>
      <c r="E13">
        <f t="shared" si="3"/>
        <v>6.41</v>
      </c>
    </row>
    <row r="14" spans="1:12" x14ac:dyDescent="0.2">
      <c r="A14" s="3">
        <v>140</v>
      </c>
      <c r="B14" s="6">
        <f t="shared" si="0"/>
        <v>23.25</v>
      </c>
      <c r="C14">
        <f t="shared" si="1"/>
        <v>-18.8</v>
      </c>
      <c r="D14" s="6">
        <f t="shared" si="2"/>
        <v>1.96</v>
      </c>
      <c r="E14">
        <f t="shared" si="3"/>
        <v>6.41</v>
      </c>
    </row>
    <row r="15" spans="1:12" x14ac:dyDescent="0.2">
      <c r="A15" s="3">
        <f>A14+10</f>
        <v>150</v>
      </c>
      <c r="B15" s="6">
        <f t="shared" si="0"/>
        <v>13.25</v>
      </c>
      <c r="C15">
        <f t="shared" si="1"/>
        <v>-18.8</v>
      </c>
      <c r="D15" s="6">
        <f t="shared" si="2"/>
        <v>1.96</v>
      </c>
      <c r="E15">
        <f t="shared" si="3"/>
        <v>-3.59</v>
      </c>
    </row>
    <row r="16" spans="1:12" x14ac:dyDescent="0.2">
      <c r="A16" s="3">
        <f t="shared" ref="A16:A26" si="4">A15+10</f>
        <v>160</v>
      </c>
      <c r="B16" s="6">
        <f t="shared" si="0"/>
        <v>3.25</v>
      </c>
      <c r="C16">
        <f t="shared" si="1"/>
        <v>-18.8</v>
      </c>
      <c r="D16" s="6">
        <f t="shared" si="2"/>
        <v>1.96</v>
      </c>
      <c r="E16">
        <f t="shared" si="3"/>
        <v>-13.59</v>
      </c>
    </row>
    <row r="17" spans="1:5" x14ac:dyDescent="0.2">
      <c r="A17" s="3">
        <f t="shared" si="4"/>
        <v>170</v>
      </c>
      <c r="B17" s="6">
        <f t="shared" si="0"/>
        <v>-6.75</v>
      </c>
      <c r="C17">
        <f t="shared" si="1"/>
        <v>1.1999999999999993</v>
      </c>
      <c r="D17" s="6">
        <f t="shared" si="2"/>
        <v>1.96</v>
      </c>
      <c r="E17">
        <f t="shared" si="3"/>
        <v>-3.5900000000000007</v>
      </c>
    </row>
    <row r="18" spans="1:5" x14ac:dyDescent="0.2">
      <c r="A18" s="3">
        <f t="shared" si="4"/>
        <v>180</v>
      </c>
      <c r="B18" s="6">
        <f t="shared" si="0"/>
        <v>-16.75</v>
      </c>
      <c r="C18">
        <f t="shared" si="1"/>
        <v>21.2</v>
      </c>
      <c r="D18" s="6">
        <f t="shared" si="2"/>
        <v>1.96</v>
      </c>
      <c r="E18">
        <f t="shared" si="3"/>
        <v>6.41</v>
      </c>
    </row>
    <row r="19" spans="1:5" x14ac:dyDescent="0.2">
      <c r="A19" s="3">
        <f t="shared" si="4"/>
        <v>190</v>
      </c>
      <c r="B19" s="6">
        <f t="shared" si="0"/>
        <v>-26.75</v>
      </c>
      <c r="C19">
        <f t="shared" si="1"/>
        <v>41.2</v>
      </c>
      <c r="D19" s="6">
        <f t="shared" si="2"/>
        <v>-8.0399999999999991</v>
      </c>
      <c r="E19">
        <f t="shared" si="3"/>
        <v>6.4100000000000037</v>
      </c>
    </row>
    <row r="20" spans="1:5" x14ac:dyDescent="0.2">
      <c r="A20" s="3">
        <f t="shared" si="4"/>
        <v>200</v>
      </c>
      <c r="B20" s="6">
        <f t="shared" si="0"/>
        <v>-36.75</v>
      </c>
      <c r="C20">
        <f t="shared" si="1"/>
        <v>61.2</v>
      </c>
      <c r="D20" s="6">
        <f t="shared" si="2"/>
        <v>-18.04</v>
      </c>
      <c r="E20">
        <f t="shared" si="3"/>
        <v>6.4100000000000037</v>
      </c>
    </row>
    <row r="21" spans="1:5" x14ac:dyDescent="0.2">
      <c r="A21" s="3">
        <f t="shared" si="4"/>
        <v>210</v>
      </c>
      <c r="B21" s="6">
        <f t="shared" si="0"/>
        <v>-46.75</v>
      </c>
      <c r="C21">
        <f t="shared" si="1"/>
        <v>81.2</v>
      </c>
      <c r="D21" s="6">
        <f t="shared" si="2"/>
        <v>-28.04</v>
      </c>
      <c r="E21">
        <f t="shared" si="3"/>
        <v>6.4100000000000037</v>
      </c>
    </row>
    <row r="22" spans="1:5" x14ac:dyDescent="0.2">
      <c r="A22" s="3">
        <f t="shared" si="4"/>
        <v>220</v>
      </c>
      <c r="B22" s="6">
        <f t="shared" si="0"/>
        <v>-56.75</v>
      </c>
      <c r="C22">
        <f t="shared" si="1"/>
        <v>101.2</v>
      </c>
      <c r="D22" s="6">
        <f t="shared" si="2"/>
        <v>-38.04</v>
      </c>
      <c r="E22">
        <f t="shared" si="3"/>
        <v>6.4100000000000037</v>
      </c>
    </row>
    <row r="23" spans="1:5" x14ac:dyDescent="0.2">
      <c r="A23" s="3">
        <f t="shared" si="4"/>
        <v>230</v>
      </c>
      <c r="B23" s="6">
        <f t="shared" si="0"/>
        <v>-66.75</v>
      </c>
      <c r="C23">
        <f t="shared" si="1"/>
        <v>121.2</v>
      </c>
      <c r="D23" s="6">
        <f t="shared" si="2"/>
        <v>-48.04</v>
      </c>
      <c r="E23">
        <f t="shared" si="3"/>
        <v>6.4099999999999966</v>
      </c>
    </row>
    <row r="24" spans="1:5" x14ac:dyDescent="0.2">
      <c r="A24" s="3">
        <f t="shared" si="4"/>
        <v>240</v>
      </c>
      <c r="B24" s="6">
        <f t="shared" si="0"/>
        <v>-76.75</v>
      </c>
      <c r="C24">
        <f t="shared" si="1"/>
        <v>141.19999999999999</v>
      </c>
      <c r="D24" s="6">
        <f t="shared" si="2"/>
        <v>-58.04</v>
      </c>
      <c r="E24">
        <f t="shared" si="3"/>
        <v>6.4099999999999966</v>
      </c>
    </row>
    <row r="25" spans="1:5" x14ac:dyDescent="0.2">
      <c r="A25" s="3">
        <f t="shared" si="4"/>
        <v>250</v>
      </c>
      <c r="B25" s="6">
        <f t="shared" si="0"/>
        <v>-86.75</v>
      </c>
      <c r="C25">
        <f t="shared" si="1"/>
        <v>161.19999999999999</v>
      </c>
      <c r="D25" s="6">
        <f t="shared" si="2"/>
        <v>-68.040000000000006</v>
      </c>
      <c r="E25">
        <f t="shared" si="3"/>
        <v>6.4099999999999824</v>
      </c>
    </row>
    <row r="26" spans="1:5" x14ac:dyDescent="0.2">
      <c r="A26" s="3">
        <f t="shared" si="4"/>
        <v>260</v>
      </c>
      <c r="B26" s="6">
        <f t="shared" si="0"/>
        <v>-96.75</v>
      </c>
      <c r="C26">
        <f t="shared" si="1"/>
        <v>181.2</v>
      </c>
      <c r="D26" s="6">
        <f t="shared" si="2"/>
        <v>-78.040000000000006</v>
      </c>
      <c r="E26">
        <f t="shared" si="3"/>
        <v>6.4099999999999824</v>
      </c>
    </row>
  </sheetData>
  <mergeCells count="2">
    <mergeCell ref="A1:L1"/>
    <mergeCell ref="B2:C2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4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8" ht="60" x14ac:dyDescent="0.25">
      <c r="A1" s="23" t="s">
        <v>55</v>
      </c>
      <c r="B1" s="24" t="s">
        <v>56</v>
      </c>
    </row>
    <row r="2" spans="1:8" x14ac:dyDescent="0.25">
      <c r="A2" s="25"/>
    </row>
    <row r="3" spans="1:8" x14ac:dyDescent="0.25">
      <c r="A3" s="26" t="s">
        <v>57</v>
      </c>
      <c r="B3" s="26" t="s">
        <v>58</v>
      </c>
      <c r="C3" s="26" t="s">
        <v>59</v>
      </c>
      <c r="D3" s="26" t="s">
        <v>60</v>
      </c>
      <c r="E3" s="26" t="s">
        <v>61</v>
      </c>
      <c r="F3" s="26" t="s">
        <v>62</v>
      </c>
      <c r="G3" s="26" t="s">
        <v>63</v>
      </c>
      <c r="H3" s="26" t="s">
        <v>64</v>
      </c>
    </row>
    <row r="4" spans="1:8" x14ac:dyDescent="0.25">
      <c r="A4" s="27">
        <v>50</v>
      </c>
      <c r="B4" s="28" t="s">
        <v>65</v>
      </c>
      <c r="C4" s="29">
        <v>55.8</v>
      </c>
      <c r="D4" s="30">
        <v>0</v>
      </c>
      <c r="E4" s="31">
        <v>51.1</v>
      </c>
      <c r="F4" s="31">
        <v>51.6</v>
      </c>
      <c r="G4" s="31">
        <v>104</v>
      </c>
      <c r="H4" s="31">
        <v>1</v>
      </c>
    </row>
    <row r="5" spans="1:8" x14ac:dyDescent="0.25">
      <c r="A5" s="27">
        <v>55</v>
      </c>
      <c r="B5" s="28" t="s">
        <v>66</v>
      </c>
      <c r="C5" s="29">
        <v>50.8</v>
      </c>
      <c r="D5" s="30">
        <v>0</v>
      </c>
      <c r="E5" s="31">
        <v>46.1</v>
      </c>
      <c r="F5" s="31">
        <v>46.6</v>
      </c>
      <c r="G5" s="31">
        <v>104</v>
      </c>
      <c r="H5" s="31">
        <v>1</v>
      </c>
    </row>
    <row r="6" spans="1:8" x14ac:dyDescent="0.25">
      <c r="A6" s="27">
        <v>60</v>
      </c>
      <c r="B6" s="28" t="s">
        <v>67</v>
      </c>
      <c r="C6" s="29">
        <v>43.95</v>
      </c>
      <c r="D6" s="30">
        <v>0</v>
      </c>
      <c r="E6" s="31">
        <v>41.1</v>
      </c>
      <c r="F6" s="31">
        <v>41.6</v>
      </c>
      <c r="G6" s="31">
        <v>2</v>
      </c>
      <c r="H6" s="31">
        <v>1</v>
      </c>
    </row>
    <row r="7" spans="1:8" x14ac:dyDescent="0.25">
      <c r="A7" s="27">
        <v>80</v>
      </c>
      <c r="B7" s="28" t="s">
        <v>68</v>
      </c>
      <c r="C7" s="29">
        <v>20.399999999999999</v>
      </c>
      <c r="D7" s="32">
        <v>5.4</v>
      </c>
      <c r="E7" s="31">
        <v>21.2</v>
      </c>
      <c r="F7" s="31">
        <v>21.5</v>
      </c>
      <c r="G7" s="31">
        <v>8</v>
      </c>
      <c r="H7" s="31">
        <v>251</v>
      </c>
    </row>
    <row r="8" spans="1:8" x14ac:dyDescent="0.25">
      <c r="A8" s="27">
        <v>85</v>
      </c>
      <c r="B8" s="28" t="s">
        <v>69</v>
      </c>
      <c r="C8" s="29">
        <v>15.2</v>
      </c>
      <c r="D8" s="32">
        <v>3.7</v>
      </c>
      <c r="E8" s="31">
        <v>16.100000000000001</v>
      </c>
      <c r="F8" s="31">
        <v>16.600000000000001</v>
      </c>
      <c r="G8" s="31">
        <v>15</v>
      </c>
      <c r="H8" s="31">
        <v>23</v>
      </c>
    </row>
    <row r="9" spans="1:8" x14ac:dyDescent="0.25">
      <c r="A9" s="27">
        <v>90</v>
      </c>
      <c r="B9" s="28" t="s">
        <v>70</v>
      </c>
      <c r="C9" s="29">
        <v>10.3</v>
      </c>
      <c r="D9" s="32">
        <v>2.2999999999999998</v>
      </c>
      <c r="E9" s="31">
        <v>11.4</v>
      </c>
      <c r="F9" s="31">
        <v>11.6</v>
      </c>
      <c r="G9" s="31">
        <v>144</v>
      </c>
      <c r="H9" s="33">
        <v>1076</v>
      </c>
    </row>
    <row r="10" spans="1:8" x14ac:dyDescent="0.25">
      <c r="A10" s="27">
        <v>95</v>
      </c>
      <c r="B10" s="28" t="s">
        <v>71</v>
      </c>
      <c r="C10" s="29">
        <v>6.5</v>
      </c>
      <c r="D10" s="32">
        <v>0.9</v>
      </c>
      <c r="E10" s="31">
        <v>6.6</v>
      </c>
      <c r="F10" s="31">
        <v>6.7</v>
      </c>
      <c r="G10" s="31">
        <v>449</v>
      </c>
      <c r="H10" s="31">
        <v>268</v>
      </c>
    </row>
    <row r="11" spans="1:8" x14ac:dyDescent="0.25">
      <c r="A11" s="27">
        <v>100</v>
      </c>
      <c r="B11" s="28" t="s">
        <v>72</v>
      </c>
      <c r="C11" s="29">
        <v>2.5499999999999998</v>
      </c>
      <c r="D11" s="32">
        <v>0.85</v>
      </c>
      <c r="E11" s="31">
        <v>2.4500000000000002</v>
      </c>
      <c r="F11" s="31">
        <v>2.5499999999999998</v>
      </c>
      <c r="G11" s="33">
        <v>5862</v>
      </c>
      <c r="H11" s="33">
        <v>7764</v>
      </c>
    </row>
    <row r="12" spans="1:8" x14ac:dyDescent="0.25">
      <c r="A12" s="27">
        <v>105</v>
      </c>
      <c r="B12" s="28" t="s">
        <v>73</v>
      </c>
      <c r="C12" s="29">
        <v>0.4</v>
      </c>
      <c r="D12" s="32">
        <v>0.45</v>
      </c>
      <c r="E12" s="31">
        <v>0.35</v>
      </c>
      <c r="F12" s="31">
        <v>0.45</v>
      </c>
      <c r="G12" s="33">
        <v>7805</v>
      </c>
      <c r="H12" s="33">
        <v>19418</v>
      </c>
    </row>
    <row r="13" spans="1:8" x14ac:dyDescent="0.25">
      <c r="A13" s="27">
        <v>110</v>
      </c>
      <c r="B13" s="28" t="s">
        <v>74</v>
      </c>
      <c r="C13" s="29">
        <v>0.05</v>
      </c>
      <c r="D13" s="32">
        <v>0.05</v>
      </c>
      <c r="E13" s="31" t="s">
        <v>75</v>
      </c>
      <c r="F13" s="31">
        <v>0.05</v>
      </c>
      <c r="G13" s="33">
        <v>1314</v>
      </c>
      <c r="H13" s="33">
        <v>15366</v>
      </c>
    </row>
    <row r="14" spans="1:8" x14ac:dyDescent="0.25">
      <c r="A14" s="27">
        <v>115</v>
      </c>
      <c r="B14" s="28" t="s">
        <v>76</v>
      </c>
      <c r="C14" s="29">
        <v>0.01</v>
      </c>
      <c r="D14" s="30">
        <v>0</v>
      </c>
      <c r="E14" s="31" t="s">
        <v>75</v>
      </c>
      <c r="F14" s="31">
        <v>0.05</v>
      </c>
      <c r="G14" s="31">
        <v>11</v>
      </c>
      <c r="H14" s="33">
        <v>4641</v>
      </c>
    </row>
    <row r="15" spans="1:8" x14ac:dyDescent="0.25">
      <c r="A15" s="27">
        <v>120</v>
      </c>
      <c r="B15" s="28" t="s">
        <v>77</v>
      </c>
      <c r="C15" s="29">
        <v>0.02</v>
      </c>
      <c r="D15" s="30">
        <v>0</v>
      </c>
      <c r="E15" s="31" t="s">
        <v>75</v>
      </c>
      <c r="F15" s="31">
        <v>0.05</v>
      </c>
      <c r="G15" s="31">
        <v>5</v>
      </c>
      <c r="H15" s="33">
        <v>3953</v>
      </c>
    </row>
    <row r="16" spans="1:8" x14ac:dyDescent="0.25">
      <c r="A16" s="27">
        <v>125</v>
      </c>
      <c r="B16" s="28" t="s">
        <v>78</v>
      </c>
      <c r="C16" s="29">
        <v>0.05</v>
      </c>
      <c r="D16" s="30">
        <v>0</v>
      </c>
      <c r="E16" s="31" t="s">
        <v>75</v>
      </c>
      <c r="F16" s="31">
        <v>0.05</v>
      </c>
      <c r="G16" s="31">
        <v>10</v>
      </c>
      <c r="H16" s="31">
        <v>678</v>
      </c>
    </row>
    <row r="17" spans="1:8" x14ac:dyDescent="0.25">
      <c r="A17" s="27">
        <v>130</v>
      </c>
      <c r="B17" s="28" t="s">
        <v>79</v>
      </c>
      <c r="C17" s="29">
        <v>0.04</v>
      </c>
      <c r="D17" s="30">
        <v>0</v>
      </c>
      <c r="E17" s="31" t="s">
        <v>75</v>
      </c>
      <c r="F17" s="31">
        <v>0.05</v>
      </c>
      <c r="G17" s="31">
        <v>10</v>
      </c>
      <c r="H17" s="31">
        <v>362</v>
      </c>
    </row>
    <row r="18" spans="1:8" x14ac:dyDescent="0.25">
      <c r="A18" s="25"/>
    </row>
    <row r="19" spans="1:8" ht="60" x14ac:dyDescent="0.25">
      <c r="A19" s="23" t="s">
        <v>80</v>
      </c>
      <c r="B19" s="24" t="s">
        <v>56</v>
      </c>
    </row>
    <row r="20" spans="1:8" x14ac:dyDescent="0.25">
      <c r="A20" s="25"/>
    </row>
    <row r="21" spans="1:8" x14ac:dyDescent="0.25">
      <c r="A21" s="26" t="s">
        <v>57</v>
      </c>
      <c r="B21" s="26" t="s">
        <v>58</v>
      </c>
      <c r="C21" s="26" t="s">
        <v>59</v>
      </c>
      <c r="D21" s="26" t="s">
        <v>60</v>
      </c>
      <c r="E21" s="26" t="s">
        <v>61</v>
      </c>
      <c r="F21" s="26" t="s">
        <v>62</v>
      </c>
      <c r="G21" s="26" t="s">
        <v>63</v>
      </c>
      <c r="H21" s="26" t="s">
        <v>64</v>
      </c>
    </row>
    <row r="22" spans="1:8" x14ac:dyDescent="0.25">
      <c r="A22" s="27">
        <v>55</v>
      </c>
      <c r="B22" s="28" t="s">
        <v>81</v>
      </c>
      <c r="C22" s="29">
        <v>0.1</v>
      </c>
      <c r="D22" s="30">
        <v>0</v>
      </c>
      <c r="E22" s="31" t="s">
        <v>75</v>
      </c>
      <c r="F22" s="31">
        <v>0.05</v>
      </c>
      <c r="G22" s="31">
        <v>0</v>
      </c>
      <c r="H22" s="31">
        <v>10</v>
      </c>
    </row>
    <row r="23" spans="1:8" x14ac:dyDescent="0.25">
      <c r="A23" s="27">
        <v>60</v>
      </c>
      <c r="B23" s="28" t="s">
        <v>82</v>
      </c>
      <c r="C23" s="29">
        <v>0.05</v>
      </c>
      <c r="D23" s="30">
        <v>0</v>
      </c>
      <c r="E23" s="31" t="s">
        <v>75</v>
      </c>
      <c r="F23" s="31">
        <v>0.05</v>
      </c>
      <c r="G23" s="31">
        <v>0</v>
      </c>
      <c r="H23" s="31">
        <v>660</v>
      </c>
    </row>
    <row r="24" spans="1:8" ht="30" x14ac:dyDescent="0.25">
      <c r="A24" s="27">
        <v>65</v>
      </c>
      <c r="B24" s="28" t="s">
        <v>83</v>
      </c>
      <c r="C24" s="29">
        <v>0.03</v>
      </c>
      <c r="D24" s="30">
        <v>0</v>
      </c>
      <c r="E24" s="31" t="s">
        <v>75</v>
      </c>
      <c r="F24" s="31">
        <v>0.05</v>
      </c>
      <c r="G24" s="31">
        <v>2</v>
      </c>
      <c r="H24" s="31">
        <v>400</v>
      </c>
    </row>
    <row r="25" spans="1:8" x14ac:dyDescent="0.25">
      <c r="A25" s="27">
        <v>70</v>
      </c>
      <c r="B25" s="28" t="s">
        <v>84</v>
      </c>
      <c r="C25" s="29">
        <v>0.05</v>
      </c>
      <c r="D25" s="30">
        <v>0</v>
      </c>
      <c r="E25" s="31" t="s">
        <v>75</v>
      </c>
      <c r="F25" s="31">
        <v>0.05</v>
      </c>
      <c r="G25" s="31">
        <v>0</v>
      </c>
      <c r="H25" s="31">
        <v>378</v>
      </c>
    </row>
    <row r="26" spans="1:8" x14ac:dyDescent="0.25">
      <c r="A26" s="27">
        <v>75</v>
      </c>
      <c r="B26" s="28" t="s">
        <v>85</v>
      </c>
      <c r="C26" s="29">
        <v>0.05</v>
      </c>
      <c r="D26" s="30">
        <v>0</v>
      </c>
      <c r="E26" s="31" t="s">
        <v>75</v>
      </c>
      <c r="F26" s="31">
        <v>0.05</v>
      </c>
      <c r="G26" s="31">
        <v>145</v>
      </c>
      <c r="H26" s="33">
        <v>3230</v>
      </c>
    </row>
    <row r="27" spans="1:8" x14ac:dyDescent="0.25">
      <c r="A27" s="27">
        <v>80</v>
      </c>
      <c r="B27" s="28" t="s">
        <v>86</v>
      </c>
      <c r="C27" s="29">
        <v>0.05</v>
      </c>
      <c r="D27" s="30">
        <v>0</v>
      </c>
      <c r="E27" s="31" t="s">
        <v>75</v>
      </c>
      <c r="F27" s="31">
        <v>0.05</v>
      </c>
      <c r="G27" s="31">
        <v>3</v>
      </c>
      <c r="H27" s="33">
        <v>4626</v>
      </c>
    </row>
    <row r="28" spans="1:8" x14ac:dyDescent="0.25">
      <c r="A28" s="27">
        <v>85</v>
      </c>
      <c r="B28" s="28" t="s">
        <v>87</v>
      </c>
      <c r="C28" s="29">
        <v>0.05</v>
      </c>
      <c r="D28" s="34">
        <v>0.03</v>
      </c>
      <c r="E28" s="31" t="s">
        <v>75</v>
      </c>
      <c r="F28" s="31">
        <v>0.05</v>
      </c>
      <c r="G28" s="31">
        <v>198</v>
      </c>
      <c r="H28" s="33">
        <v>4112</v>
      </c>
    </row>
    <row r="29" spans="1:8" x14ac:dyDescent="0.25">
      <c r="A29" s="27">
        <v>90</v>
      </c>
      <c r="B29" s="28" t="s">
        <v>88</v>
      </c>
      <c r="C29" s="29">
        <v>0.05</v>
      </c>
      <c r="D29" s="32">
        <v>0.04</v>
      </c>
      <c r="E29" s="31">
        <v>0.05</v>
      </c>
      <c r="F29" s="31">
        <v>0.1</v>
      </c>
      <c r="G29" s="31">
        <v>745</v>
      </c>
      <c r="H29" s="33">
        <v>12901</v>
      </c>
    </row>
    <row r="30" spans="1:8" x14ac:dyDescent="0.25">
      <c r="A30" s="27">
        <v>95</v>
      </c>
      <c r="B30" s="28" t="s">
        <v>89</v>
      </c>
      <c r="C30" s="29">
        <v>0.25</v>
      </c>
      <c r="D30" s="30">
        <v>0</v>
      </c>
      <c r="E30" s="31">
        <v>0.2</v>
      </c>
      <c r="F30" s="31">
        <v>0.25</v>
      </c>
      <c r="G30" s="33">
        <v>2338</v>
      </c>
      <c r="H30" s="33">
        <v>11995</v>
      </c>
    </row>
    <row r="31" spans="1:8" x14ac:dyDescent="0.25">
      <c r="A31" s="27">
        <v>100</v>
      </c>
      <c r="B31" s="28" t="s">
        <v>90</v>
      </c>
      <c r="C31" s="29">
        <v>1.1000000000000001</v>
      </c>
      <c r="D31" s="34">
        <v>0.12</v>
      </c>
      <c r="E31" s="31">
        <v>1.1000000000000001</v>
      </c>
      <c r="F31" s="31">
        <v>1.1499999999999999</v>
      </c>
      <c r="G31" s="33">
        <v>6960</v>
      </c>
      <c r="H31" s="33">
        <v>13971</v>
      </c>
    </row>
    <row r="32" spans="1:8" x14ac:dyDescent="0.25">
      <c r="A32" s="27">
        <v>105</v>
      </c>
      <c r="B32" s="28" t="s">
        <v>91</v>
      </c>
      <c r="C32" s="29">
        <v>4</v>
      </c>
      <c r="D32" s="34">
        <v>0.7</v>
      </c>
      <c r="E32" s="31">
        <v>3.9</v>
      </c>
      <c r="F32" s="31">
        <v>4.0999999999999996</v>
      </c>
      <c r="G32" s="33">
        <v>3620</v>
      </c>
      <c r="H32" s="33">
        <v>8001</v>
      </c>
    </row>
    <row r="33" spans="1:8" x14ac:dyDescent="0.25">
      <c r="A33" s="27">
        <v>110</v>
      </c>
      <c r="B33" s="28" t="s">
        <v>92</v>
      </c>
      <c r="C33" s="29">
        <v>9</v>
      </c>
      <c r="D33" s="34">
        <v>1.2</v>
      </c>
      <c r="E33" s="31">
        <v>8.5</v>
      </c>
      <c r="F33" s="31">
        <v>8.6999999999999993</v>
      </c>
      <c r="G33" s="31">
        <v>132</v>
      </c>
      <c r="H33" s="33">
        <v>1252</v>
      </c>
    </row>
    <row r="34" spans="1:8" x14ac:dyDescent="0.25">
      <c r="A34" s="27">
        <v>115</v>
      </c>
      <c r="B34" s="28" t="s">
        <v>93</v>
      </c>
      <c r="C34" s="29">
        <v>13.7</v>
      </c>
      <c r="D34" s="34">
        <v>2.7</v>
      </c>
      <c r="E34" s="31">
        <v>13.4</v>
      </c>
      <c r="F34" s="31">
        <v>13.8</v>
      </c>
      <c r="G34" s="31">
        <v>44</v>
      </c>
      <c r="H34" s="31">
        <v>538</v>
      </c>
    </row>
    <row r="35" spans="1:8" x14ac:dyDescent="0.25">
      <c r="A35" s="27">
        <v>120</v>
      </c>
      <c r="B35" s="28" t="s">
        <v>94</v>
      </c>
      <c r="C35" s="29">
        <v>18.2</v>
      </c>
      <c r="D35" s="34">
        <v>3.9</v>
      </c>
      <c r="E35" s="31">
        <v>18.399999999999999</v>
      </c>
      <c r="F35" s="31">
        <v>18.899999999999999</v>
      </c>
      <c r="G35" s="31">
        <v>1</v>
      </c>
      <c r="H35" s="31">
        <v>61</v>
      </c>
    </row>
    <row r="36" spans="1:8" x14ac:dyDescent="0.25">
      <c r="A36" s="27">
        <v>125</v>
      </c>
      <c r="B36" s="28" t="s">
        <v>95</v>
      </c>
      <c r="C36" s="29">
        <v>23.8</v>
      </c>
      <c r="D36" s="30">
        <v>0</v>
      </c>
      <c r="E36" s="31">
        <v>23.4</v>
      </c>
      <c r="F36" s="31">
        <v>23.8</v>
      </c>
      <c r="G36" s="31">
        <v>10</v>
      </c>
      <c r="H36" s="31">
        <v>11</v>
      </c>
    </row>
    <row r="37" spans="1:8" x14ac:dyDescent="0.25">
      <c r="A37" s="27">
        <v>130</v>
      </c>
      <c r="B37" s="28" t="s">
        <v>96</v>
      </c>
      <c r="C37" s="29">
        <v>27.8</v>
      </c>
      <c r="D37" s="30">
        <v>0</v>
      </c>
      <c r="E37" s="31">
        <v>28.4</v>
      </c>
      <c r="F37" s="31">
        <v>29</v>
      </c>
      <c r="G37" s="31">
        <v>152</v>
      </c>
      <c r="H37" s="31">
        <v>10</v>
      </c>
    </row>
    <row r="38" spans="1:8" ht="40.5" x14ac:dyDescent="0.25">
      <c r="A38" s="25" t="s">
        <v>97</v>
      </c>
      <c r="B38" s="35" t="s">
        <v>98</v>
      </c>
    </row>
    <row r="39" spans="1:8" x14ac:dyDescent="0.25">
      <c r="A39" s="25"/>
    </row>
    <row r="40" spans="1:8" ht="60" x14ac:dyDescent="0.25">
      <c r="A40" s="36" t="s">
        <v>99</v>
      </c>
    </row>
  </sheetData>
  <hyperlinks>
    <hyperlink ref="A4" r:id="rId1" display="http://finance.yahoo.com/q/op?s=IBM&amp;k=50.000000"/>
    <hyperlink ref="B4" r:id="rId2" display="http://finance.yahoo.com/q?s=IBMEU.X"/>
    <hyperlink ref="A5" r:id="rId3" display="http://finance.yahoo.com/q/op?s=IBM&amp;k=55.000000"/>
    <hyperlink ref="B5" r:id="rId4" display="http://finance.yahoo.com/q?s=IBMEV.X"/>
    <hyperlink ref="A6" r:id="rId5" display="http://finance.yahoo.com/q/op?s=IBM&amp;k=60.000000"/>
    <hyperlink ref="B6" r:id="rId6" display="http://finance.yahoo.com/q?s=IBMEL.X"/>
    <hyperlink ref="A7" r:id="rId7" display="http://finance.yahoo.com/q/op?s=IBM&amp;k=80.000000"/>
    <hyperlink ref="B7" r:id="rId8" display="http://finance.yahoo.com/q?s=IBMEP.X"/>
    <hyperlink ref="A8" r:id="rId9" display="http://finance.yahoo.com/q/op?s=IBM&amp;k=85.000000"/>
    <hyperlink ref="B8" r:id="rId10" display="http://finance.yahoo.com/q?s=IBMEQ.X"/>
    <hyperlink ref="A9" r:id="rId11" display="http://finance.yahoo.com/q/op?s=IBM&amp;k=90.000000"/>
    <hyperlink ref="B9" r:id="rId12" display="http://finance.yahoo.com/q?s=IBMER.X"/>
    <hyperlink ref="A10" r:id="rId13" display="http://finance.yahoo.com/q/op?s=IBM&amp;k=95.000000"/>
    <hyperlink ref="B10" r:id="rId14" display="http://finance.yahoo.com/q?s=IBMES.X"/>
    <hyperlink ref="A11" r:id="rId15" display="http://finance.yahoo.com/q/op?s=IBM&amp;k=100.000000"/>
    <hyperlink ref="B11" r:id="rId16" display="http://finance.yahoo.com/q?s=IBMET.X"/>
    <hyperlink ref="A12" r:id="rId17" display="http://finance.yahoo.com/q/op?s=IBM&amp;k=105.000000"/>
    <hyperlink ref="B12" r:id="rId18" display="http://finance.yahoo.com/q?s=IBMEA.X"/>
    <hyperlink ref="A13" r:id="rId19" display="http://finance.yahoo.com/q/op?s=IBM&amp;k=110.000000"/>
    <hyperlink ref="B13" r:id="rId20" display="http://finance.yahoo.com/q?s=IBMEB.X"/>
    <hyperlink ref="A14" r:id="rId21" display="http://finance.yahoo.com/q/op?s=IBM&amp;k=115.000000"/>
    <hyperlink ref="B14" r:id="rId22" display="http://finance.yahoo.com/q?s=IBMEC.X"/>
    <hyperlink ref="A15" r:id="rId23" display="http://finance.yahoo.com/q/op?s=IBM&amp;k=120.000000"/>
    <hyperlink ref="B15" r:id="rId24" display="http://finance.yahoo.com/q?s=IBMED.X"/>
    <hyperlink ref="A16" r:id="rId25" display="http://finance.yahoo.com/q/op?s=IBM&amp;k=125.000000"/>
    <hyperlink ref="B16" r:id="rId26" display="http://finance.yahoo.com/q?s=IBMEE.X"/>
    <hyperlink ref="A17" r:id="rId27" display="http://finance.yahoo.com/q/op?s=IBM&amp;k=130.000000"/>
    <hyperlink ref="B17" r:id="rId28" display="http://finance.yahoo.com/q?s=IBMEF.X"/>
    <hyperlink ref="A22" r:id="rId29" display="http://finance.yahoo.com/q/op?s=IBM&amp;k=55.000000"/>
    <hyperlink ref="B22" r:id="rId30" display="http://finance.yahoo.com/q?s=IBMQV.X"/>
    <hyperlink ref="A23" r:id="rId31" display="http://finance.yahoo.com/q/op?s=IBM&amp;k=60.000000"/>
    <hyperlink ref="B23" r:id="rId32" display="http://finance.yahoo.com/q?s=IBMQL.X"/>
    <hyperlink ref="A24" r:id="rId33" display="http://finance.yahoo.com/q/op?s=IBM&amp;k=65.000000"/>
    <hyperlink ref="B24" r:id="rId34" display="http://finance.yahoo.com/q?s=IBMQM.X"/>
    <hyperlink ref="A25" r:id="rId35" display="http://finance.yahoo.com/q/op?s=IBM&amp;k=70.000000"/>
    <hyperlink ref="B25" r:id="rId36" display="http://finance.yahoo.com/q?s=IBMQN.X"/>
    <hyperlink ref="A26" r:id="rId37" display="http://finance.yahoo.com/q/op?s=IBM&amp;k=75.000000"/>
    <hyperlink ref="B26" r:id="rId38" display="http://finance.yahoo.com/q?s=IBMQO.X"/>
    <hyperlink ref="A27" r:id="rId39" display="http://finance.yahoo.com/q/op?s=IBM&amp;k=80.000000"/>
    <hyperlink ref="B27" r:id="rId40" display="http://finance.yahoo.com/q?s=IBMQP.X"/>
    <hyperlink ref="A28" r:id="rId41" display="http://finance.yahoo.com/q/op?s=IBM&amp;k=85.000000"/>
    <hyperlink ref="B28" r:id="rId42" display="http://finance.yahoo.com/q?s=IBMQQ.X"/>
    <hyperlink ref="A29" r:id="rId43" display="http://finance.yahoo.com/q/op?s=IBM&amp;k=90.000000"/>
    <hyperlink ref="B29" r:id="rId44" display="http://finance.yahoo.com/q?s=IBMQR.X"/>
    <hyperlink ref="A30" r:id="rId45" display="http://finance.yahoo.com/q/op?s=IBM&amp;k=95.000000"/>
    <hyperlink ref="B30" r:id="rId46" display="http://finance.yahoo.com/q?s=IBMQS.X"/>
    <hyperlink ref="A31" r:id="rId47" display="http://finance.yahoo.com/q/op?s=IBM&amp;k=100.000000"/>
    <hyperlink ref="B31" r:id="rId48" display="http://finance.yahoo.com/q?s=IBMQT.X"/>
    <hyperlink ref="A32" r:id="rId49" display="http://finance.yahoo.com/q/op?s=IBM&amp;k=105.000000"/>
    <hyperlink ref="B32" r:id="rId50" display="http://finance.yahoo.com/q?s=IBMQA.X"/>
    <hyperlink ref="A33" r:id="rId51" display="http://finance.yahoo.com/q/op?s=IBM&amp;k=110.000000"/>
    <hyperlink ref="B33" r:id="rId52" display="http://finance.yahoo.com/q?s=IBMQB.X"/>
    <hyperlink ref="A34" r:id="rId53" display="http://finance.yahoo.com/q/op?s=IBM&amp;k=115.000000"/>
    <hyperlink ref="B34" r:id="rId54" display="http://finance.yahoo.com/q?s=IBMQC.X"/>
    <hyperlink ref="A35" r:id="rId55" display="http://finance.yahoo.com/q/op?s=IBM&amp;k=120.000000"/>
    <hyperlink ref="B35" r:id="rId56" display="http://finance.yahoo.com/q?s=IBMQD.X"/>
    <hyperlink ref="A36" r:id="rId57" display="http://finance.yahoo.com/q/op?s=IBM&amp;k=125.000000"/>
    <hyperlink ref="B36" r:id="rId58" display="http://finance.yahoo.com/q?s=IBMQE.X"/>
    <hyperlink ref="A37" r:id="rId59" display="http://finance.yahoo.com/q/op?s=IBM&amp;k=130.000000"/>
    <hyperlink ref="B37" r:id="rId60" display="http://finance.yahoo.com/q?s=IBMQF.X"/>
    <hyperlink ref="A40" r:id="rId61" display="http://finance.yahoo.com/q/os?s=IBM&amp;m=2009-05-15"/>
  </hyperlinks>
  <pageMargins left="0.7" right="0.7" top="0.75" bottom="0.75" header="0.3" footer="0.3"/>
  <drawing r:id="rId6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H4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8" ht="60" x14ac:dyDescent="0.25">
      <c r="A1" s="23" t="s">
        <v>55</v>
      </c>
      <c r="B1" s="24" t="s">
        <v>100</v>
      </c>
    </row>
    <row r="2" spans="1:8" x14ac:dyDescent="0.25">
      <c r="A2" s="25"/>
    </row>
    <row r="3" spans="1:8" x14ac:dyDescent="0.25">
      <c r="A3" s="26" t="s">
        <v>57</v>
      </c>
      <c r="B3" s="26" t="s">
        <v>58</v>
      </c>
      <c r="C3" s="26" t="s">
        <v>59</v>
      </c>
      <c r="D3" s="26" t="s">
        <v>60</v>
      </c>
      <c r="E3" s="26" t="s">
        <v>61</v>
      </c>
      <c r="F3" s="26" t="s">
        <v>62</v>
      </c>
      <c r="G3" s="26" t="s">
        <v>63</v>
      </c>
      <c r="H3" s="26" t="s">
        <v>64</v>
      </c>
    </row>
    <row r="4" spans="1:8" x14ac:dyDescent="0.25">
      <c r="A4" s="27">
        <v>80</v>
      </c>
      <c r="B4" s="28" t="s">
        <v>101</v>
      </c>
      <c r="C4" s="29">
        <v>25.8</v>
      </c>
      <c r="D4" s="30">
        <v>0</v>
      </c>
      <c r="E4" s="31">
        <v>21.6</v>
      </c>
      <c r="F4" s="31">
        <v>21.8</v>
      </c>
      <c r="G4" s="31">
        <v>752</v>
      </c>
      <c r="H4" s="31">
        <v>10</v>
      </c>
    </row>
    <row r="5" spans="1:8" x14ac:dyDescent="0.25">
      <c r="A5" s="27">
        <v>85</v>
      </c>
      <c r="B5" s="28" t="s">
        <v>102</v>
      </c>
      <c r="C5" s="29">
        <v>16.8</v>
      </c>
      <c r="D5" s="32">
        <v>4.5999999999999996</v>
      </c>
      <c r="E5" s="31">
        <v>16.8</v>
      </c>
      <c r="F5" s="31">
        <v>17</v>
      </c>
      <c r="G5" s="31">
        <v>11</v>
      </c>
      <c r="H5" s="31">
        <v>10</v>
      </c>
    </row>
    <row r="6" spans="1:8" x14ac:dyDescent="0.25">
      <c r="A6" s="27">
        <v>90</v>
      </c>
      <c r="B6" s="28" t="s">
        <v>103</v>
      </c>
      <c r="C6" s="29">
        <v>11.9</v>
      </c>
      <c r="D6" s="32">
        <v>1.5</v>
      </c>
      <c r="E6" s="31">
        <v>12.3</v>
      </c>
      <c r="F6" s="31">
        <v>12.5</v>
      </c>
      <c r="G6" s="31">
        <v>112</v>
      </c>
      <c r="H6" s="31">
        <v>497</v>
      </c>
    </row>
    <row r="7" spans="1:8" x14ac:dyDescent="0.25">
      <c r="A7" s="27">
        <v>95</v>
      </c>
      <c r="B7" s="28" t="s">
        <v>104</v>
      </c>
      <c r="C7" s="29">
        <v>8.1999999999999993</v>
      </c>
      <c r="D7" s="32">
        <v>1</v>
      </c>
      <c r="E7" s="31">
        <v>8.1999999999999993</v>
      </c>
      <c r="F7" s="31">
        <v>8.4</v>
      </c>
      <c r="G7" s="31">
        <v>457</v>
      </c>
      <c r="H7" s="33">
        <v>1375</v>
      </c>
    </row>
    <row r="8" spans="1:8" x14ac:dyDescent="0.25">
      <c r="A8" s="27">
        <v>100</v>
      </c>
      <c r="B8" s="28" t="s">
        <v>105</v>
      </c>
      <c r="C8" s="29">
        <v>5</v>
      </c>
      <c r="D8" s="32">
        <v>0.9</v>
      </c>
      <c r="E8" s="31">
        <v>4.8</v>
      </c>
      <c r="F8" s="31">
        <v>5</v>
      </c>
      <c r="G8" s="33">
        <v>1073</v>
      </c>
      <c r="H8" s="33">
        <v>3095</v>
      </c>
    </row>
    <row r="9" spans="1:8" x14ac:dyDescent="0.25">
      <c r="A9" s="27">
        <v>105</v>
      </c>
      <c r="B9" s="28" t="s">
        <v>106</v>
      </c>
      <c r="C9" s="29">
        <v>2.4500000000000002</v>
      </c>
      <c r="D9" s="32">
        <v>0.65</v>
      </c>
      <c r="E9" s="31">
        <v>2.4</v>
      </c>
      <c r="F9" s="31">
        <v>2.5</v>
      </c>
      <c r="G9" s="33">
        <v>3194</v>
      </c>
      <c r="H9" s="33">
        <v>6114</v>
      </c>
    </row>
    <row r="10" spans="1:8" x14ac:dyDescent="0.25">
      <c r="A10" s="27">
        <v>110</v>
      </c>
      <c r="B10" s="28" t="s">
        <v>107</v>
      </c>
      <c r="C10" s="29">
        <v>1.05</v>
      </c>
      <c r="D10" s="32">
        <v>0.4</v>
      </c>
      <c r="E10" s="31">
        <v>1</v>
      </c>
      <c r="F10" s="31">
        <v>1.05</v>
      </c>
      <c r="G10" s="33">
        <v>1276</v>
      </c>
      <c r="H10" s="33">
        <v>5039</v>
      </c>
    </row>
    <row r="11" spans="1:8" x14ac:dyDescent="0.25">
      <c r="A11" s="27">
        <v>115</v>
      </c>
      <c r="B11" s="28" t="s">
        <v>108</v>
      </c>
      <c r="C11" s="29">
        <v>0.4</v>
      </c>
      <c r="D11" s="32">
        <v>0.15</v>
      </c>
      <c r="E11" s="31">
        <v>0.35</v>
      </c>
      <c r="F11" s="31">
        <v>0.4</v>
      </c>
      <c r="G11" s="31">
        <v>744</v>
      </c>
      <c r="H11" s="33">
        <v>4520</v>
      </c>
    </row>
    <row r="12" spans="1:8" x14ac:dyDescent="0.25">
      <c r="A12" s="27">
        <v>120</v>
      </c>
      <c r="B12" s="28" t="s">
        <v>109</v>
      </c>
      <c r="C12" s="29">
        <v>0.1</v>
      </c>
      <c r="D12" s="32">
        <v>0.1</v>
      </c>
      <c r="E12" s="31">
        <v>0.1</v>
      </c>
      <c r="F12" s="31">
        <v>0.15</v>
      </c>
      <c r="G12" s="31">
        <v>10</v>
      </c>
      <c r="H12" s="33">
        <v>1053</v>
      </c>
    </row>
    <row r="13" spans="1:8" x14ac:dyDescent="0.25">
      <c r="A13" s="27">
        <v>125</v>
      </c>
      <c r="B13" s="28" t="s">
        <v>110</v>
      </c>
      <c r="C13" s="29">
        <v>0.05</v>
      </c>
      <c r="D13" s="32">
        <v>0.03</v>
      </c>
      <c r="E13" s="31" t="s">
        <v>75</v>
      </c>
      <c r="F13" s="31">
        <v>0.1</v>
      </c>
      <c r="G13" s="31">
        <v>5</v>
      </c>
      <c r="H13" s="31">
        <v>319</v>
      </c>
    </row>
    <row r="14" spans="1:8" x14ac:dyDescent="0.25">
      <c r="A14" s="27">
        <v>130</v>
      </c>
      <c r="B14" s="28" t="s">
        <v>111</v>
      </c>
      <c r="C14" s="29">
        <v>0.05</v>
      </c>
      <c r="D14" s="30">
        <v>0</v>
      </c>
      <c r="E14" s="31" t="s">
        <v>75</v>
      </c>
      <c r="F14" s="31">
        <v>0.05</v>
      </c>
      <c r="G14" s="31">
        <v>10</v>
      </c>
      <c r="H14" s="31">
        <v>20</v>
      </c>
    </row>
    <row r="15" spans="1:8" x14ac:dyDescent="0.25">
      <c r="A15" s="27">
        <v>140</v>
      </c>
      <c r="B15" s="28" t="s">
        <v>112</v>
      </c>
      <c r="C15" s="29">
        <v>0.05</v>
      </c>
      <c r="D15" s="30">
        <v>0</v>
      </c>
      <c r="E15" s="31" t="s">
        <v>75</v>
      </c>
      <c r="F15" s="31">
        <v>0.05</v>
      </c>
      <c r="G15" s="31">
        <v>0</v>
      </c>
      <c r="H15" s="31">
        <v>117</v>
      </c>
    </row>
    <row r="16" spans="1:8" x14ac:dyDescent="0.25">
      <c r="A16" s="25"/>
    </row>
    <row r="17" spans="1:8" ht="60" x14ac:dyDescent="0.25">
      <c r="A17" s="23" t="s">
        <v>80</v>
      </c>
      <c r="B17" s="24" t="s">
        <v>100</v>
      </c>
    </row>
    <row r="18" spans="1:8" x14ac:dyDescent="0.25">
      <c r="A18" s="25"/>
    </row>
    <row r="19" spans="1:8" x14ac:dyDescent="0.25">
      <c r="A19" s="26" t="s">
        <v>57</v>
      </c>
      <c r="B19" s="26" t="s">
        <v>58</v>
      </c>
      <c r="C19" s="26" t="s">
        <v>59</v>
      </c>
      <c r="D19" s="26" t="s">
        <v>60</v>
      </c>
      <c r="E19" s="26" t="s">
        <v>61</v>
      </c>
      <c r="F19" s="26" t="s">
        <v>62</v>
      </c>
      <c r="G19" s="26" t="s">
        <v>63</v>
      </c>
      <c r="H19" s="26" t="s">
        <v>64</v>
      </c>
    </row>
    <row r="20" spans="1:8" x14ac:dyDescent="0.25">
      <c r="A20" s="27">
        <v>60</v>
      </c>
      <c r="B20" s="28" t="s">
        <v>113</v>
      </c>
      <c r="C20" s="29">
        <v>0.05</v>
      </c>
      <c r="D20" s="30">
        <v>0</v>
      </c>
      <c r="E20" s="31" t="s">
        <v>75</v>
      </c>
      <c r="F20" s="31">
        <v>0.05</v>
      </c>
      <c r="G20" s="31">
        <v>100</v>
      </c>
      <c r="H20" s="31">
        <v>310</v>
      </c>
    </row>
    <row r="21" spans="1:8" x14ac:dyDescent="0.25">
      <c r="A21" s="27">
        <v>65</v>
      </c>
      <c r="B21" s="28" t="s">
        <v>114</v>
      </c>
      <c r="C21" s="29">
        <v>0.05</v>
      </c>
      <c r="D21" s="30">
        <v>0</v>
      </c>
      <c r="E21" s="31" t="s">
        <v>75</v>
      </c>
      <c r="F21" s="31">
        <v>0.05</v>
      </c>
      <c r="G21" s="31">
        <v>10</v>
      </c>
      <c r="H21" s="31">
        <v>15</v>
      </c>
    </row>
    <row r="22" spans="1:8" x14ac:dyDescent="0.25">
      <c r="A22" s="27">
        <v>70</v>
      </c>
      <c r="B22" s="28" t="s">
        <v>115</v>
      </c>
      <c r="C22" s="29">
        <v>0.11</v>
      </c>
      <c r="D22" s="30">
        <v>0</v>
      </c>
      <c r="E22" s="31">
        <v>0.05</v>
      </c>
      <c r="F22" s="31">
        <v>0.1</v>
      </c>
      <c r="G22" s="31">
        <v>40</v>
      </c>
      <c r="H22" s="31">
        <v>510</v>
      </c>
    </row>
    <row r="23" spans="1:8" x14ac:dyDescent="0.25">
      <c r="A23" s="27">
        <v>75</v>
      </c>
      <c r="B23" s="28" t="s">
        <v>116</v>
      </c>
      <c r="C23" s="29">
        <v>0.15</v>
      </c>
      <c r="D23" s="34">
        <v>0.04</v>
      </c>
      <c r="E23" s="31">
        <v>0.1</v>
      </c>
      <c r="F23" s="31">
        <v>0.15</v>
      </c>
      <c r="G23" s="31">
        <v>2</v>
      </c>
      <c r="H23" s="31">
        <v>575</v>
      </c>
    </row>
    <row r="24" spans="1:8" x14ac:dyDescent="0.25">
      <c r="A24" s="27">
        <v>80</v>
      </c>
      <c r="B24" s="28" t="s">
        <v>117</v>
      </c>
      <c r="C24" s="29">
        <v>0.3</v>
      </c>
      <c r="D24" s="34">
        <v>0.03</v>
      </c>
      <c r="E24" s="31">
        <v>0.2</v>
      </c>
      <c r="F24" s="31">
        <v>0.25</v>
      </c>
      <c r="G24" s="31">
        <v>4</v>
      </c>
      <c r="H24" s="31">
        <v>847</v>
      </c>
    </row>
    <row r="25" spans="1:8" x14ac:dyDescent="0.25">
      <c r="A25" s="27">
        <v>85</v>
      </c>
      <c r="B25" s="28" t="s">
        <v>118</v>
      </c>
      <c r="C25" s="29">
        <v>0.5</v>
      </c>
      <c r="D25" s="30">
        <v>0</v>
      </c>
      <c r="E25" s="31">
        <v>0.4</v>
      </c>
      <c r="F25" s="31">
        <v>0.5</v>
      </c>
      <c r="G25" s="31">
        <v>433</v>
      </c>
      <c r="H25" s="33">
        <v>1432</v>
      </c>
    </row>
    <row r="26" spans="1:8" x14ac:dyDescent="0.25">
      <c r="A26" s="27">
        <v>90</v>
      </c>
      <c r="B26" s="28" t="s">
        <v>119</v>
      </c>
      <c r="C26" s="29">
        <v>0.95</v>
      </c>
      <c r="D26" s="34">
        <v>0.05</v>
      </c>
      <c r="E26" s="31">
        <v>0.9</v>
      </c>
      <c r="F26" s="31">
        <v>1</v>
      </c>
      <c r="G26" s="33">
        <v>1303</v>
      </c>
      <c r="H26" s="33">
        <v>3732</v>
      </c>
    </row>
    <row r="27" spans="1:8" x14ac:dyDescent="0.25">
      <c r="A27" s="27">
        <v>95</v>
      </c>
      <c r="B27" s="28" t="s">
        <v>120</v>
      </c>
      <c r="C27" s="29">
        <v>1.85</v>
      </c>
      <c r="D27" s="34">
        <v>0.05</v>
      </c>
      <c r="E27" s="31">
        <v>1.8</v>
      </c>
      <c r="F27" s="31">
        <v>1.9</v>
      </c>
      <c r="G27" s="33">
        <v>2485</v>
      </c>
      <c r="H27" s="33">
        <v>6552</v>
      </c>
    </row>
    <row r="28" spans="1:8" x14ac:dyDescent="0.25">
      <c r="A28" s="27">
        <v>100</v>
      </c>
      <c r="B28" s="28" t="s">
        <v>121</v>
      </c>
      <c r="C28" s="29">
        <v>3.6</v>
      </c>
      <c r="D28" s="34">
        <v>0.32</v>
      </c>
      <c r="E28" s="31">
        <v>3.4</v>
      </c>
      <c r="F28" s="31">
        <v>3.5</v>
      </c>
      <c r="G28" s="33">
        <v>1261</v>
      </c>
      <c r="H28" s="33">
        <v>4033</v>
      </c>
    </row>
    <row r="29" spans="1:8" x14ac:dyDescent="0.25">
      <c r="A29" s="27">
        <v>105</v>
      </c>
      <c r="B29" s="28" t="s">
        <v>122</v>
      </c>
      <c r="C29" s="29">
        <v>6.1</v>
      </c>
      <c r="D29" s="34">
        <v>0.6</v>
      </c>
      <c r="E29" s="31">
        <v>6</v>
      </c>
      <c r="F29" s="31">
        <v>6.1</v>
      </c>
      <c r="G29" s="31">
        <v>489</v>
      </c>
      <c r="H29" s="33">
        <v>1826</v>
      </c>
    </row>
    <row r="30" spans="1:8" x14ac:dyDescent="0.25">
      <c r="A30" s="27">
        <v>110</v>
      </c>
      <c r="B30" s="28" t="s">
        <v>123</v>
      </c>
      <c r="C30" s="29">
        <v>9.6</v>
      </c>
      <c r="D30" s="34">
        <v>0.5</v>
      </c>
      <c r="E30" s="31">
        <v>9.5</v>
      </c>
      <c r="F30" s="31">
        <v>9.6999999999999993</v>
      </c>
      <c r="G30" s="31">
        <v>65</v>
      </c>
      <c r="H30" s="31">
        <v>793</v>
      </c>
    </row>
    <row r="31" spans="1:8" x14ac:dyDescent="0.25">
      <c r="A31" s="27">
        <v>115</v>
      </c>
      <c r="B31" s="28" t="s">
        <v>124</v>
      </c>
      <c r="C31" s="29">
        <v>14.3</v>
      </c>
      <c r="D31" s="34">
        <v>1.7</v>
      </c>
      <c r="E31" s="31">
        <v>13.8</v>
      </c>
      <c r="F31" s="31">
        <v>14</v>
      </c>
      <c r="G31" s="31">
        <v>28</v>
      </c>
      <c r="H31" s="31">
        <v>216</v>
      </c>
    </row>
    <row r="32" spans="1:8" x14ac:dyDescent="0.25">
      <c r="A32" s="27">
        <v>120</v>
      </c>
      <c r="B32" s="28" t="s">
        <v>125</v>
      </c>
      <c r="C32" s="29">
        <v>17.309999999999999</v>
      </c>
      <c r="D32" s="30">
        <v>0</v>
      </c>
      <c r="E32" s="31">
        <v>18.600000000000001</v>
      </c>
      <c r="F32" s="31">
        <v>18.8</v>
      </c>
      <c r="G32" s="31">
        <v>1</v>
      </c>
      <c r="H32" s="31">
        <v>186</v>
      </c>
    </row>
    <row r="33" spans="1:8" x14ac:dyDescent="0.25">
      <c r="A33" s="27">
        <v>125</v>
      </c>
      <c r="B33" s="28" t="s">
        <v>126</v>
      </c>
      <c r="C33" s="29">
        <v>21</v>
      </c>
      <c r="D33" s="30">
        <v>0</v>
      </c>
      <c r="E33" s="31">
        <v>23.5</v>
      </c>
      <c r="F33" s="31">
        <v>23.7</v>
      </c>
      <c r="G33" s="31">
        <v>11</v>
      </c>
      <c r="H33" s="31">
        <v>70</v>
      </c>
    </row>
    <row r="34" spans="1:8" x14ac:dyDescent="0.25">
      <c r="A34" s="27">
        <v>130</v>
      </c>
      <c r="B34" s="28" t="s">
        <v>127</v>
      </c>
      <c r="C34" s="29">
        <v>29.78</v>
      </c>
      <c r="D34" s="34">
        <v>4.08</v>
      </c>
      <c r="E34" s="31">
        <v>28.4</v>
      </c>
      <c r="F34" s="31">
        <v>28.9</v>
      </c>
      <c r="G34" s="31">
        <v>4</v>
      </c>
      <c r="H34" s="31">
        <v>14</v>
      </c>
    </row>
    <row r="35" spans="1:8" x14ac:dyDescent="0.25">
      <c r="A35" s="27">
        <v>135</v>
      </c>
      <c r="B35" s="28" t="s">
        <v>128</v>
      </c>
      <c r="C35" s="29">
        <v>32.799999999999997</v>
      </c>
      <c r="D35" s="30">
        <v>0</v>
      </c>
      <c r="E35" s="31">
        <v>33.4</v>
      </c>
      <c r="F35" s="31">
        <v>34</v>
      </c>
      <c r="G35" s="31">
        <v>76</v>
      </c>
      <c r="H35" s="31">
        <v>21</v>
      </c>
    </row>
    <row r="36" spans="1:8" ht="40.5" x14ac:dyDescent="0.25">
      <c r="A36" s="25" t="s">
        <v>97</v>
      </c>
      <c r="B36" s="35" t="s">
        <v>98</v>
      </c>
    </row>
    <row r="37" spans="1:8" x14ac:dyDescent="0.25">
      <c r="A37" s="25"/>
    </row>
    <row r="38" spans="1:8" ht="60" x14ac:dyDescent="0.25">
      <c r="A38" s="36" t="s">
        <v>99</v>
      </c>
    </row>
    <row r="39" spans="1:8" x14ac:dyDescent="0.25">
      <c r="A39" s="97" t="s">
        <v>129</v>
      </c>
    </row>
    <row r="40" spans="1:8" x14ac:dyDescent="0.25">
      <c r="A40" s="97"/>
    </row>
  </sheetData>
  <mergeCells count="1">
    <mergeCell ref="A39:A40"/>
  </mergeCells>
  <hyperlinks>
    <hyperlink ref="A4" r:id="rId1" display="http://finance.yahoo.com/q/op?s=IBM&amp;k=80.000000"/>
    <hyperlink ref="B4" r:id="rId2" display="http://finance.yahoo.com/q?s=IBMFP.X"/>
    <hyperlink ref="A5" r:id="rId3" display="http://finance.yahoo.com/q/op?s=IBM&amp;k=85.000000"/>
    <hyperlink ref="B5" r:id="rId4" display="http://finance.yahoo.com/q?s=IBMFQ.X"/>
    <hyperlink ref="A6" r:id="rId5" display="http://finance.yahoo.com/q/op?s=IBM&amp;k=90.000000"/>
    <hyperlink ref="B6" r:id="rId6" display="http://finance.yahoo.com/q?s=IBMFR.X"/>
    <hyperlink ref="A7" r:id="rId7" display="http://finance.yahoo.com/q/op?s=IBM&amp;k=95.000000"/>
    <hyperlink ref="B7" r:id="rId8" display="http://finance.yahoo.com/q?s=IBMFS.X"/>
    <hyperlink ref="A8" r:id="rId9" display="http://finance.yahoo.com/q/op?s=IBM&amp;k=100.000000"/>
    <hyperlink ref="B8" r:id="rId10" display="http://finance.yahoo.com/q?s=IBMFT.X"/>
    <hyperlink ref="A9" r:id="rId11" display="http://finance.yahoo.com/q/op?s=IBM&amp;k=105.000000"/>
    <hyperlink ref="B9" r:id="rId12" display="http://finance.yahoo.com/q?s=IBMFA.X"/>
    <hyperlink ref="A10" r:id="rId13" display="http://finance.yahoo.com/q/op?s=IBM&amp;k=110.000000"/>
    <hyperlink ref="B10" r:id="rId14" display="http://finance.yahoo.com/q?s=IBMFB.X"/>
    <hyperlink ref="A11" r:id="rId15" display="http://finance.yahoo.com/q/op?s=IBM&amp;k=115.000000"/>
    <hyperlink ref="B11" r:id="rId16" display="http://finance.yahoo.com/q?s=IBMFC.X"/>
    <hyperlink ref="A12" r:id="rId17" display="http://finance.yahoo.com/q/op?s=IBM&amp;k=120.000000"/>
    <hyperlink ref="B12" r:id="rId18" display="http://finance.yahoo.com/q?s=IBMFD.X"/>
    <hyperlink ref="A13" r:id="rId19" display="http://finance.yahoo.com/q/op?s=IBM&amp;k=125.000000"/>
    <hyperlink ref="B13" r:id="rId20" display="http://finance.yahoo.com/q?s=IBMFE.X"/>
    <hyperlink ref="A14" r:id="rId21" display="http://finance.yahoo.com/q/op?s=IBM&amp;k=130.000000"/>
    <hyperlink ref="B14" r:id="rId22" display="http://finance.yahoo.com/q?s=IBMFF.X"/>
    <hyperlink ref="A15" r:id="rId23" display="http://finance.yahoo.com/q/op?s=IBM&amp;k=140.000000"/>
    <hyperlink ref="B15" r:id="rId24" display="http://finance.yahoo.com/q?s=IBMFH.X"/>
    <hyperlink ref="A20" r:id="rId25" display="http://finance.yahoo.com/q/op?s=IBM&amp;k=60.000000"/>
    <hyperlink ref="B20" r:id="rId26" display="http://finance.yahoo.com/q?s=IBMRL.X"/>
    <hyperlink ref="A21" r:id="rId27" display="http://finance.yahoo.com/q/op?s=IBM&amp;k=65.000000"/>
    <hyperlink ref="B21" r:id="rId28" display="http://finance.yahoo.com/q?s=IBMRM.X"/>
    <hyperlink ref="A22" r:id="rId29" display="http://finance.yahoo.com/q/op?s=IBM&amp;k=70.000000"/>
    <hyperlink ref="B22" r:id="rId30" display="http://finance.yahoo.com/q?s=IBMRN.X"/>
    <hyperlink ref="A23" r:id="rId31" display="http://finance.yahoo.com/q/op?s=IBM&amp;k=75.000000"/>
    <hyperlink ref="B23" r:id="rId32" display="http://finance.yahoo.com/q?s=IBMRO.X"/>
    <hyperlink ref="A24" r:id="rId33" display="http://finance.yahoo.com/q/op?s=IBM&amp;k=80.000000"/>
    <hyperlink ref="B24" r:id="rId34" display="http://finance.yahoo.com/q?s=IBMRP.X"/>
    <hyperlink ref="A25" r:id="rId35" display="http://finance.yahoo.com/q/op?s=IBM&amp;k=85.000000"/>
    <hyperlink ref="B25" r:id="rId36" display="http://finance.yahoo.com/q?s=IBMRQ.X"/>
    <hyperlink ref="A26" r:id="rId37" display="http://finance.yahoo.com/q/op?s=IBM&amp;k=90.000000"/>
    <hyperlink ref="B26" r:id="rId38" display="http://finance.yahoo.com/q?s=IBMRR.X"/>
    <hyperlink ref="A27" r:id="rId39" display="http://finance.yahoo.com/q/op?s=IBM&amp;k=95.000000"/>
    <hyperlink ref="B27" r:id="rId40" display="http://finance.yahoo.com/q?s=IBMRS.X"/>
    <hyperlink ref="A28" r:id="rId41" display="http://finance.yahoo.com/q/op?s=IBM&amp;k=100.000000"/>
    <hyperlink ref="B28" r:id="rId42" display="http://finance.yahoo.com/q?s=IBMRT.X"/>
    <hyperlink ref="A29" r:id="rId43" display="http://finance.yahoo.com/q/op?s=IBM&amp;k=105.000000"/>
    <hyperlink ref="B29" r:id="rId44" display="http://finance.yahoo.com/q?s=IBMRA.X"/>
    <hyperlink ref="A30" r:id="rId45" display="http://finance.yahoo.com/q/op?s=IBM&amp;k=110.000000"/>
    <hyperlink ref="B30" r:id="rId46" display="http://finance.yahoo.com/q?s=IBMRB.X"/>
    <hyperlink ref="A31" r:id="rId47" display="http://finance.yahoo.com/q/op?s=IBM&amp;k=115.000000"/>
    <hyperlink ref="B31" r:id="rId48" display="http://finance.yahoo.com/q?s=IBMRC.X"/>
    <hyperlink ref="A32" r:id="rId49" display="http://finance.yahoo.com/q/op?s=IBM&amp;k=120.000000"/>
    <hyperlink ref="B32" r:id="rId50" display="http://finance.yahoo.com/q?s=IBMRD.X"/>
    <hyperlink ref="A33" r:id="rId51" display="http://finance.yahoo.com/q/op?s=IBM&amp;k=125.000000"/>
    <hyperlink ref="B33" r:id="rId52" display="http://finance.yahoo.com/q?s=IBMRE.X"/>
    <hyperlink ref="A34" r:id="rId53" display="http://finance.yahoo.com/q/op?s=IBM&amp;k=130.000000"/>
    <hyperlink ref="B34" r:id="rId54" display="http://finance.yahoo.com/q?s=IBMRF.X"/>
    <hyperlink ref="A35" r:id="rId55" display="http://finance.yahoo.com/q/op?s=IBM&amp;k=135.000000"/>
    <hyperlink ref="B35" r:id="rId56" display="http://finance.yahoo.com/q?s=IBMRG.X"/>
    <hyperlink ref="A38" r:id="rId57" display="http://finance.yahoo.com/q/os?s=IBM&amp;m=2009-06-19"/>
  </hyperlinks>
  <pageMargins left="0.7" right="0.7" top="0.75" bottom="0.75" header="0.3" footer="0.3"/>
  <drawing r:id="rId58"/>
  <legacyDrawing r:id="rId59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P48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16" x14ac:dyDescent="0.25">
      <c r="A1" s="21" t="s">
        <v>130</v>
      </c>
    </row>
    <row r="2" spans="1:16" x14ac:dyDescent="0.25">
      <c r="A2" s="26" t="s">
        <v>57</v>
      </c>
      <c r="B2" s="26" t="s">
        <v>59</v>
      </c>
      <c r="C2" s="26" t="s">
        <v>60</v>
      </c>
      <c r="D2" s="26" t="s">
        <v>61</v>
      </c>
      <c r="E2" s="26" t="s">
        <v>62</v>
      </c>
      <c r="F2" s="26" t="s">
        <v>63</v>
      </c>
      <c r="G2" s="26" t="s">
        <v>64</v>
      </c>
    </row>
    <row r="3" spans="1:16" x14ac:dyDescent="0.25">
      <c r="I3" s="21">
        <v>40</v>
      </c>
      <c r="J3" s="28"/>
      <c r="K3" s="29">
        <v>0.05</v>
      </c>
      <c r="L3" s="30">
        <v>0</v>
      </c>
      <c r="M3" s="31" t="s">
        <v>75</v>
      </c>
      <c r="N3" s="31">
        <v>0.05</v>
      </c>
      <c r="O3" s="31">
        <v>1</v>
      </c>
      <c r="P3" s="33">
        <v>5930</v>
      </c>
    </row>
    <row r="4" spans="1:16" x14ac:dyDescent="0.25">
      <c r="A4" s="21">
        <v>45</v>
      </c>
      <c r="B4" s="29">
        <v>60.8</v>
      </c>
      <c r="C4" s="30">
        <v>0</v>
      </c>
      <c r="D4" s="31">
        <v>56.1</v>
      </c>
      <c r="E4" s="31">
        <v>56.7</v>
      </c>
      <c r="F4" s="31">
        <v>204</v>
      </c>
      <c r="G4" s="31">
        <v>1</v>
      </c>
      <c r="I4" s="21">
        <v>45</v>
      </c>
      <c r="J4" s="28"/>
      <c r="K4" s="29">
        <v>0.05</v>
      </c>
      <c r="L4" s="30">
        <v>0</v>
      </c>
      <c r="M4" s="31" t="s">
        <v>75</v>
      </c>
      <c r="N4" s="31">
        <v>0.05</v>
      </c>
      <c r="O4" s="31">
        <v>5</v>
      </c>
      <c r="P4" s="31">
        <v>554</v>
      </c>
    </row>
    <row r="5" spans="1:16" x14ac:dyDescent="0.25">
      <c r="I5" s="21">
        <v>50</v>
      </c>
      <c r="J5" s="28"/>
      <c r="K5" s="29">
        <v>0.1</v>
      </c>
      <c r="L5" s="30">
        <v>0</v>
      </c>
      <c r="M5" s="31" t="s">
        <v>75</v>
      </c>
      <c r="N5" s="31">
        <v>0.05</v>
      </c>
      <c r="O5" s="31">
        <v>4</v>
      </c>
      <c r="P5" s="33">
        <v>1078</v>
      </c>
    </row>
    <row r="6" spans="1:16" x14ac:dyDescent="0.25">
      <c r="A6" s="21">
        <v>55</v>
      </c>
      <c r="B6" s="29">
        <v>50.8</v>
      </c>
      <c r="C6" s="30">
        <v>0</v>
      </c>
      <c r="D6" s="31">
        <v>46.1</v>
      </c>
      <c r="E6" s="31">
        <v>46.7</v>
      </c>
      <c r="F6" s="31">
        <v>804</v>
      </c>
      <c r="G6" s="31">
        <v>1</v>
      </c>
      <c r="I6" s="21">
        <v>55</v>
      </c>
      <c r="J6" s="28"/>
      <c r="K6" s="29">
        <v>0.1</v>
      </c>
      <c r="L6" s="30">
        <v>0</v>
      </c>
      <c r="M6" s="31" t="s">
        <v>75</v>
      </c>
      <c r="N6" s="31">
        <v>0.1</v>
      </c>
      <c r="O6" s="31">
        <v>5</v>
      </c>
      <c r="P6" s="31">
        <v>763</v>
      </c>
    </row>
    <row r="7" spans="1:16" x14ac:dyDescent="0.25">
      <c r="I7" s="21">
        <v>60</v>
      </c>
      <c r="J7" s="28"/>
      <c r="K7" s="29">
        <v>0.1</v>
      </c>
      <c r="L7" s="30">
        <v>0</v>
      </c>
      <c r="M7" s="31" t="s">
        <v>75</v>
      </c>
      <c r="N7" s="31">
        <v>0.1</v>
      </c>
      <c r="O7" s="31">
        <v>50</v>
      </c>
      <c r="P7" s="33">
        <v>1126</v>
      </c>
    </row>
    <row r="8" spans="1:16" x14ac:dyDescent="0.25">
      <c r="A8" s="21">
        <v>65</v>
      </c>
      <c r="B8" s="29">
        <v>40.799999999999997</v>
      </c>
      <c r="C8" s="30">
        <v>0</v>
      </c>
      <c r="D8" s="31">
        <v>36.200000000000003</v>
      </c>
      <c r="E8" s="31">
        <v>36.799999999999997</v>
      </c>
      <c r="F8" s="33">
        <v>2004</v>
      </c>
      <c r="G8" s="31">
        <v>1</v>
      </c>
      <c r="I8" s="21">
        <v>65</v>
      </c>
      <c r="J8" s="28"/>
      <c r="K8" s="29">
        <v>0.15</v>
      </c>
      <c r="L8" s="30">
        <v>0</v>
      </c>
      <c r="M8" s="31">
        <v>0.05</v>
      </c>
      <c r="N8" s="31">
        <v>0.15</v>
      </c>
      <c r="O8" s="31">
        <v>8</v>
      </c>
      <c r="P8" s="33">
        <v>1697</v>
      </c>
    </row>
    <row r="9" spans="1:16" x14ac:dyDescent="0.25">
      <c r="A9" s="21">
        <v>70</v>
      </c>
      <c r="B9" s="29">
        <v>35.799999999999997</v>
      </c>
      <c r="C9" s="30">
        <v>0</v>
      </c>
      <c r="D9" s="31">
        <v>31.3</v>
      </c>
      <c r="E9" s="31">
        <v>31.9</v>
      </c>
      <c r="F9" s="33">
        <v>1704</v>
      </c>
      <c r="G9" s="31">
        <v>11</v>
      </c>
      <c r="I9" s="21">
        <v>70</v>
      </c>
      <c r="J9" s="28"/>
      <c r="K9" s="29">
        <v>0.25</v>
      </c>
      <c r="L9" s="30">
        <v>0</v>
      </c>
      <c r="M9" s="31">
        <v>0.15</v>
      </c>
      <c r="N9" s="31">
        <v>0.25</v>
      </c>
      <c r="O9" s="31">
        <v>5</v>
      </c>
      <c r="P9" s="33">
        <v>2250</v>
      </c>
    </row>
    <row r="10" spans="1:16" x14ac:dyDescent="0.25">
      <c r="A10" s="21">
        <v>75</v>
      </c>
      <c r="B10" s="29">
        <v>31.3</v>
      </c>
      <c r="C10" s="30">
        <v>0</v>
      </c>
      <c r="D10" s="31">
        <v>26.7</v>
      </c>
      <c r="E10" s="31">
        <v>27</v>
      </c>
      <c r="F10" s="31">
        <v>10</v>
      </c>
      <c r="G10" s="31">
        <v>11</v>
      </c>
      <c r="I10" s="21">
        <v>75</v>
      </c>
      <c r="J10" s="28"/>
      <c r="K10" s="29">
        <v>0.4</v>
      </c>
      <c r="L10" s="34">
        <v>0.05</v>
      </c>
      <c r="M10" s="31">
        <v>0.35</v>
      </c>
      <c r="N10" s="31">
        <v>0.45</v>
      </c>
      <c r="O10" s="31">
        <v>65</v>
      </c>
      <c r="P10" s="33">
        <v>8005</v>
      </c>
    </row>
    <row r="11" spans="1:16" x14ac:dyDescent="0.25">
      <c r="A11" s="21">
        <v>80</v>
      </c>
      <c r="B11" s="29">
        <v>20.99</v>
      </c>
      <c r="C11" s="32">
        <v>2.21</v>
      </c>
      <c r="D11" s="31">
        <v>22.1</v>
      </c>
      <c r="E11" s="31">
        <v>22.3</v>
      </c>
      <c r="F11" s="31">
        <v>3</v>
      </c>
      <c r="G11" s="31">
        <v>926</v>
      </c>
      <c r="I11" s="21">
        <v>80</v>
      </c>
      <c r="J11" s="28"/>
      <c r="K11" s="29">
        <v>0.7</v>
      </c>
      <c r="L11" s="34">
        <v>0.05</v>
      </c>
      <c r="M11" s="31">
        <v>0.65</v>
      </c>
      <c r="N11" s="31">
        <v>0.75</v>
      </c>
      <c r="O11" s="31">
        <v>57</v>
      </c>
      <c r="P11" s="33">
        <v>3206</v>
      </c>
    </row>
    <row r="12" spans="1:16" x14ac:dyDescent="0.25">
      <c r="A12" s="21">
        <v>85</v>
      </c>
      <c r="B12" s="29">
        <v>16.399999999999999</v>
      </c>
      <c r="C12" s="32">
        <v>4.0999999999999996</v>
      </c>
      <c r="D12" s="31">
        <v>17.5</v>
      </c>
      <c r="E12" s="31">
        <v>17.8</v>
      </c>
      <c r="F12" s="31">
        <v>16</v>
      </c>
      <c r="G12" s="33">
        <v>1502</v>
      </c>
      <c r="I12" s="21">
        <v>85</v>
      </c>
      <c r="J12" s="28"/>
      <c r="K12" s="29">
        <v>1.18</v>
      </c>
      <c r="L12" s="34">
        <v>0.08</v>
      </c>
      <c r="M12" s="31">
        <v>1.1499999999999999</v>
      </c>
      <c r="N12" s="31">
        <v>1.2</v>
      </c>
      <c r="O12" s="31">
        <v>362</v>
      </c>
      <c r="P12" s="33">
        <v>4744</v>
      </c>
    </row>
    <row r="13" spans="1:16" x14ac:dyDescent="0.25">
      <c r="A13" s="21">
        <v>90</v>
      </c>
      <c r="B13" s="29">
        <v>13.3</v>
      </c>
      <c r="C13" s="32">
        <v>1.34</v>
      </c>
      <c r="D13" s="31">
        <v>13.4</v>
      </c>
      <c r="E13" s="31">
        <v>13.6</v>
      </c>
      <c r="F13" s="31">
        <v>467</v>
      </c>
      <c r="G13" s="33">
        <v>4626</v>
      </c>
      <c r="I13" s="21">
        <v>90</v>
      </c>
      <c r="J13" s="28"/>
      <c r="K13" s="29">
        <v>2.0499999999999998</v>
      </c>
      <c r="L13" s="34">
        <v>0.2</v>
      </c>
      <c r="M13" s="31">
        <v>1.95</v>
      </c>
      <c r="N13" s="31">
        <v>2.0499999999999998</v>
      </c>
      <c r="O13" s="31">
        <v>351</v>
      </c>
      <c r="P13" s="33">
        <v>7195</v>
      </c>
    </row>
    <row r="14" spans="1:16" x14ac:dyDescent="0.25">
      <c r="A14" s="21">
        <v>95</v>
      </c>
      <c r="B14" s="29">
        <v>9.1</v>
      </c>
      <c r="C14" s="32">
        <v>1.47</v>
      </c>
      <c r="D14" s="31">
        <v>9.6</v>
      </c>
      <c r="E14" s="31">
        <v>9.8000000000000007</v>
      </c>
      <c r="F14" s="31">
        <v>261</v>
      </c>
      <c r="G14" s="33">
        <v>8069</v>
      </c>
      <c r="I14" s="21">
        <v>95</v>
      </c>
      <c r="J14" s="28"/>
      <c r="K14" s="29">
        <v>3.3</v>
      </c>
      <c r="L14" s="34">
        <v>0.3</v>
      </c>
      <c r="M14" s="31">
        <v>3.1</v>
      </c>
      <c r="N14" s="31">
        <v>3.3</v>
      </c>
      <c r="O14" s="31">
        <v>113</v>
      </c>
      <c r="P14" s="33">
        <v>5698</v>
      </c>
    </row>
    <row r="15" spans="1:16" x14ac:dyDescent="0.25">
      <c r="A15" s="21">
        <v>100</v>
      </c>
      <c r="B15" s="29">
        <v>6.4</v>
      </c>
      <c r="C15" s="32">
        <v>0.9</v>
      </c>
      <c r="D15" s="31">
        <v>6.4</v>
      </c>
      <c r="E15" s="31">
        <v>6.6</v>
      </c>
      <c r="F15" s="31">
        <v>784</v>
      </c>
      <c r="G15" s="33">
        <v>13940</v>
      </c>
      <c r="I15" s="21">
        <v>100</v>
      </c>
      <c r="J15" s="28"/>
      <c r="K15" s="29">
        <v>5.2</v>
      </c>
      <c r="L15" s="34">
        <v>0.6</v>
      </c>
      <c r="M15" s="31">
        <v>5</v>
      </c>
      <c r="N15" s="31">
        <v>5.0999999999999996</v>
      </c>
      <c r="O15" s="31">
        <v>150</v>
      </c>
      <c r="P15" s="33">
        <v>4311</v>
      </c>
    </row>
    <row r="16" spans="1:16" x14ac:dyDescent="0.25">
      <c r="A16" s="21">
        <v>105</v>
      </c>
      <c r="B16" s="29">
        <v>4</v>
      </c>
      <c r="C16" s="32">
        <v>0.7</v>
      </c>
      <c r="D16" s="31">
        <v>4</v>
      </c>
      <c r="E16" s="31">
        <v>4.0999999999999996</v>
      </c>
      <c r="F16" s="31">
        <v>282</v>
      </c>
      <c r="G16" s="33">
        <v>13184</v>
      </c>
      <c r="I16" s="21">
        <v>105</v>
      </c>
      <c r="J16" s="28"/>
      <c r="K16" s="29">
        <v>7.7</v>
      </c>
      <c r="L16" s="34">
        <v>0.6</v>
      </c>
      <c r="M16" s="31">
        <v>7.5</v>
      </c>
      <c r="N16" s="31">
        <v>7.7</v>
      </c>
      <c r="O16" s="31">
        <v>233</v>
      </c>
      <c r="P16" s="33">
        <v>1843</v>
      </c>
    </row>
    <row r="17" spans="1:16" x14ac:dyDescent="0.25">
      <c r="A17" s="21">
        <v>110</v>
      </c>
      <c r="B17" s="29">
        <v>2.2400000000000002</v>
      </c>
      <c r="C17" s="32">
        <v>0.36</v>
      </c>
      <c r="D17" s="31">
        <v>2.2000000000000002</v>
      </c>
      <c r="E17" s="31">
        <v>2.35</v>
      </c>
      <c r="F17" s="31">
        <v>513</v>
      </c>
      <c r="G17" s="33">
        <v>7385</v>
      </c>
      <c r="I17" s="21">
        <v>110</v>
      </c>
      <c r="J17" s="28"/>
      <c r="K17" s="29">
        <v>11</v>
      </c>
      <c r="L17" s="34">
        <v>1.2</v>
      </c>
      <c r="M17" s="31">
        <v>10.7</v>
      </c>
      <c r="N17" s="31">
        <v>10.9</v>
      </c>
      <c r="O17" s="31">
        <v>55</v>
      </c>
      <c r="P17" s="33">
        <v>3228</v>
      </c>
    </row>
    <row r="18" spans="1:16" x14ac:dyDescent="0.25">
      <c r="A18" s="21">
        <v>115</v>
      </c>
      <c r="B18" s="29">
        <v>1.1000000000000001</v>
      </c>
      <c r="C18" s="32">
        <v>0.3</v>
      </c>
      <c r="D18" s="31">
        <v>1.1000000000000001</v>
      </c>
      <c r="E18" s="31">
        <v>1.2</v>
      </c>
      <c r="F18" s="31">
        <v>124</v>
      </c>
      <c r="G18" s="33">
        <v>5618</v>
      </c>
      <c r="I18" s="21">
        <v>115</v>
      </c>
      <c r="J18" s="28"/>
      <c r="K18" s="29">
        <v>15.2</v>
      </c>
      <c r="L18" s="34">
        <v>1.1000000000000001</v>
      </c>
      <c r="M18" s="31">
        <v>14.6</v>
      </c>
      <c r="N18" s="31">
        <v>14.8</v>
      </c>
      <c r="O18" s="31">
        <v>53</v>
      </c>
      <c r="P18" s="31">
        <v>373</v>
      </c>
    </row>
    <row r="19" spans="1:16" x14ac:dyDescent="0.25">
      <c r="A19" s="21">
        <v>120</v>
      </c>
      <c r="B19" s="29">
        <v>0.52</v>
      </c>
      <c r="C19" s="32">
        <v>0.18</v>
      </c>
      <c r="D19" s="31">
        <v>0.5</v>
      </c>
      <c r="E19" s="31">
        <v>0.6</v>
      </c>
      <c r="F19" s="31">
        <v>501</v>
      </c>
      <c r="G19" s="33">
        <v>3437</v>
      </c>
      <c r="I19" s="21">
        <v>120</v>
      </c>
      <c r="J19" s="28"/>
      <c r="K19" s="29">
        <v>19.7</v>
      </c>
      <c r="L19" s="34">
        <v>3.8</v>
      </c>
      <c r="M19" s="31">
        <v>19</v>
      </c>
      <c r="N19" s="31">
        <v>19.2</v>
      </c>
      <c r="O19" s="31">
        <v>7</v>
      </c>
      <c r="P19" s="31">
        <v>195</v>
      </c>
    </row>
    <row r="20" spans="1:16" x14ac:dyDescent="0.25">
      <c r="A20" s="21">
        <v>125</v>
      </c>
      <c r="B20" s="29">
        <v>0.25</v>
      </c>
      <c r="C20" s="32">
        <v>0.05</v>
      </c>
      <c r="D20" s="31">
        <v>0.2</v>
      </c>
      <c r="E20" s="31">
        <v>0.3</v>
      </c>
      <c r="F20" s="31">
        <v>292</v>
      </c>
      <c r="G20" s="33">
        <v>2802</v>
      </c>
      <c r="I20" s="21">
        <v>125</v>
      </c>
      <c r="J20" s="28"/>
      <c r="K20" s="29">
        <v>21.3</v>
      </c>
      <c r="L20" s="30">
        <v>0</v>
      </c>
      <c r="M20" s="31">
        <v>23.7</v>
      </c>
      <c r="N20" s="31">
        <v>23.9</v>
      </c>
      <c r="O20" s="31">
        <v>10</v>
      </c>
      <c r="P20" s="31">
        <v>130</v>
      </c>
    </row>
    <row r="21" spans="1:16" x14ac:dyDescent="0.25">
      <c r="A21" s="21">
        <v>130</v>
      </c>
      <c r="B21" s="29">
        <v>0.1</v>
      </c>
      <c r="C21" s="32">
        <v>0.05</v>
      </c>
      <c r="D21" s="31">
        <v>0.05</v>
      </c>
      <c r="E21" s="31">
        <v>0.15</v>
      </c>
      <c r="F21" s="31">
        <v>12</v>
      </c>
      <c r="G21" s="31">
        <v>645</v>
      </c>
      <c r="I21" s="21">
        <v>130</v>
      </c>
      <c r="J21" s="28"/>
      <c r="K21" s="29">
        <v>29.7</v>
      </c>
      <c r="L21" s="30">
        <v>0</v>
      </c>
      <c r="M21" s="31">
        <v>28.5</v>
      </c>
      <c r="N21" s="31">
        <v>28.8</v>
      </c>
      <c r="O21" s="31">
        <v>0</v>
      </c>
      <c r="P21" s="31">
        <v>269</v>
      </c>
    </row>
    <row r="22" spans="1:16" x14ac:dyDescent="0.25">
      <c r="A22" s="21">
        <v>135</v>
      </c>
      <c r="B22" s="29">
        <v>0.15</v>
      </c>
      <c r="C22" s="30">
        <v>0</v>
      </c>
      <c r="D22" s="31">
        <v>0.05</v>
      </c>
      <c r="E22" s="31">
        <v>0.1</v>
      </c>
      <c r="F22" s="31">
        <v>20</v>
      </c>
      <c r="G22" s="31">
        <v>192</v>
      </c>
      <c r="I22" s="21">
        <v>135</v>
      </c>
      <c r="J22" s="28"/>
      <c r="K22" s="29">
        <v>31</v>
      </c>
      <c r="L22" s="30">
        <v>0</v>
      </c>
      <c r="M22" s="31">
        <v>33.5</v>
      </c>
      <c r="N22" s="31">
        <v>33.700000000000003</v>
      </c>
      <c r="O22" s="31">
        <v>10</v>
      </c>
      <c r="P22" s="31">
        <v>53</v>
      </c>
    </row>
    <row r="23" spans="1:16" x14ac:dyDescent="0.25">
      <c r="A23" s="25"/>
    </row>
    <row r="24" spans="1:16" x14ac:dyDescent="0.25">
      <c r="B24" s="29"/>
      <c r="C24" s="30"/>
      <c r="D24" s="31"/>
      <c r="E24" s="31"/>
      <c r="F24" s="31"/>
      <c r="G24" s="33"/>
    </row>
    <row r="25" spans="1:16" x14ac:dyDescent="0.25">
      <c r="B25" s="29"/>
      <c r="C25" s="30"/>
      <c r="D25" s="31"/>
      <c r="E25" s="31"/>
      <c r="F25" s="31"/>
      <c r="G25" s="31"/>
    </row>
    <row r="26" spans="1:16" x14ac:dyDescent="0.25">
      <c r="B26" s="29"/>
      <c r="C26" s="30"/>
      <c r="D26" s="31"/>
      <c r="E26" s="31"/>
      <c r="F26" s="31"/>
      <c r="G26" s="33"/>
    </row>
    <row r="27" spans="1:16" x14ac:dyDescent="0.25">
      <c r="B27" s="29"/>
      <c r="C27" s="30"/>
      <c r="D27" s="31"/>
      <c r="E27" s="31"/>
      <c r="F27" s="31"/>
      <c r="G27" s="31"/>
    </row>
    <row r="28" spans="1:16" x14ac:dyDescent="0.25">
      <c r="B28" s="29"/>
      <c r="C28" s="30"/>
      <c r="D28" s="31"/>
      <c r="E28" s="31"/>
      <c r="F28" s="31"/>
      <c r="G28" s="33"/>
    </row>
    <row r="29" spans="1:16" x14ac:dyDescent="0.25">
      <c r="B29" s="29"/>
      <c r="C29" s="30"/>
      <c r="D29" s="31"/>
      <c r="E29" s="31"/>
      <c r="F29" s="31"/>
      <c r="G29" s="33"/>
    </row>
    <row r="30" spans="1:16" x14ac:dyDescent="0.25">
      <c r="B30" s="29"/>
      <c r="C30" s="30"/>
      <c r="D30" s="31"/>
      <c r="E30" s="31"/>
      <c r="F30" s="31"/>
      <c r="G30" s="33"/>
    </row>
    <row r="31" spans="1:16" x14ac:dyDescent="0.25">
      <c r="B31" s="29"/>
      <c r="C31" s="34"/>
      <c r="D31" s="31"/>
      <c r="E31" s="31"/>
      <c r="F31" s="31"/>
      <c r="G31" s="33"/>
    </row>
    <row r="32" spans="1:16" x14ac:dyDescent="0.25">
      <c r="B32" s="29"/>
      <c r="C32" s="34"/>
      <c r="D32" s="31"/>
      <c r="E32" s="31"/>
      <c r="F32" s="31"/>
      <c r="G32" s="33"/>
    </row>
    <row r="33" spans="1:7" x14ac:dyDescent="0.25">
      <c r="B33" s="29"/>
      <c r="C33" s="34"/>
      <c r="D33" s="31"/>
      <c r="E33" s="31"/>
      <c r="F33" s="31"/>
      <c r="G33" s="33"/>
    </row>
    <row r="34" spans="1:7" x14ac:dyDescent="0.25">
      <c r="B34" s="29"/>
      <c r="C34" s="34"/>
      <c r="D34" s="31"/>
      <c r="E34" s="31"/>
      <c r="F34" s="31"/>
      <c r="G34" s="33"/>
    </row>
    <row r="35" spans="1:7" x14ac:dyDescent="0.25">
      <c r="B35" s="29"/>
      <c r="C35" s="34"/>
      <c r="D35" s="31"/>
      <c r="E35" s="31"/>
      <c r="F35" s="31"/>
      <c r="G35" s="33"/>
    </row>
    <row r="36" spans="1:7" x14ac:dyDescent="0.25">
      <c r="B36" s="29"/>
      <c r="C36" s="34"/>
      <c r="D36" s="31"/>
      <c r="E36" s="31"/>
      <c r="F36" s="31"/>
      <c r="G36" s="33"/>
    </row>
    <row r="37" spans="1:7" x14ac:dyDescent="0.25">
      <c r="B37" s="29"/>
      <c r="C37" s="34"/>
      <c r="D37" s="31"/>
      <c r="E37" s="31"/>
      <c r="F37" s="31"/>
      <c r="G37" s="33"/>
    </row>
    <row r="38" spans="1:7" x14ac:dyDescent="0.25">
      <c r="B38" s="29"/>
      <c r="C38" s="34"/>
      <c r="D38" s="31"/>
      <c r="E38" s="31"/>
      <c r="F38" s="31"/>
      <c r="G38" s="33"/>
    </row>
    <row r="39" spans="1:7" x14ac:dyDescent="0.25">
      <c r="B39" s="29"/>
      <c r="C39" s="34"/>
      <c r="D39" s="31"/>
      <c r="E39" s="31"/>
      <c r="F39" s="31"/>
      <c r="G39" s="31"/>
    </row>
    <row r="40" spans="1:7" x14ac:dyDescent="0.25">
      <c r="B40" s="29"/>
      <c r="C40" s="34"/>
      <c r="D40" s="31"/>
      <c r="E40" s="31"/>
      <c r="F40" s="31"/>
      <c r="G40" s="31"/>
    </row>
    <row r="41" spans="1:7" x14ac:dyDescent="0.25">
      <c r="B41" s="29"/>
      <c r="C41" s="30"/>
      <c r="D41" s="31"/>
      <c r="E41" s="31"/>
      <c r="F41" s="31"/>
      <c r="G41" s="31"/>
    </row>
    <row r="42" spans="1:7" x14ac:dyDescent="0.25">
      <c r="B42" s="29"/>
      <c r="C42" s="30"/>
      <c r="D42" s="31"/>
      <c r="E42" s="31"/>
      <c r="F42" s="31"/>
      <c r="G42" s="31"/>
    </row>
    <row r="43" spans="1:7" x14ac:dyDescent="0.25">
      <c r="B43" s="29"/>
      <c r="C43" s="30"/>
      <c r="D43" s="31"/>
      <c r="E43" s="31"/>
      <c r="F43" s="31"/>
      <c r="G43" s="31"/>
    </row>
    <row r="44" spans="1:7" x14ac:dyDescent="0.25">
      <c r="A44" s="25"/>
    </row>
    <row r="45" spans="1:7" x14ac:dyDescent="0.25">
      <c r="A45" s="25"/>
    </row>
    <row r="46" spans="1:7" x14ac:dyDescent="0.25">
      <c r="A46" s="36"/>
    </row>
    <row r="47" spans="1:7" x14ac:dyDescent="0.25">
      <c r="A47" s="97"/>
    </row>
    <row r="48" spans="1:7" x14ac:dyDescent="0.25">
      <c r="A48" s="97"/>
    </row>
  </sheetData>
  <mergeCells count="1">
    <mergeCell ref="A47:A48"/>
  </mergeCells>
  <pageMargins left="0.7" right="0.7" top="0.75" bottom="0.75" header="0.3" footer="0.3"/>
  <drawing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51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9" x14ac:dyDescent="0.25">
      <c r="A1" s="21" t="s">
        <v>131</v>
      </c>
    </row>
    <row r="2" spans="1:9" x14ac:dyDescent="0.25">
      <c r="A2" s="25"/>
    </row>
    <row r="3" spans="1:9" ht="60" x14ac:dyDescent="0.25">
      <c r="A3" s="23" t="s">
        <v>55</v>
      </c>
      <c r="B3" s="24" t="s">
        <v>132</v>
      </c>
    </row>
    <row r="4" spans="1:9" x14ac:dyDescent="0.25">
      <c r="A4" s="25"/>
    </row>
    <row r="5" spans="1:9" x14ac:dyDescent="0.25">
      <c r="A5" s="26" t="s">
        <v>57</v>
      </c>
      <c r="B5" s="26" t="s">
        <v>58</v>
      </c>
      <c r="C5" s="26" t="s">
        <v>59</v>
      </c>
      <c r="D5" s="26" t="s">
        <v>60</v>
      </c>
      <c r="E5" s="26" t="s">
        <v>61</v>
      </c>
      <c r="F5" s="26" t="s">
        <v>62</v>
      </c>
      <c r="G5" s="26" t="s">
        <v>63</v>
      </c>
      <c r="H5" s="26" t="s">
        <v>64</v>
      </c>
    </row>
    <row r="6" spans="1:9" x14ac:dyDescent="0.25">
      <c r="A6" s="27">
        <v>50</v>
      </c>
      <c r="B6" s="28" t="s">
        <v>133</v>
      </c>
      <c r="C6" s="29">
        <v>50.4</v>
      </c>
      <c r="D6" s="32">
        <v>2.6</v>
      </c>
      <c r="E6" s="31">
        <v>51.2</v>
      </c>
      <c r="F6" s="31">
        <v>51.8</v>
      </c>
      <c r="G6" s="31">
        <v>2</v>
      </c>
      <c r="H6" s="31">
        <v>12</v>
      </c>
      <c r="I6" s="21">
        <f>A6</f>
        <v>50</v>
      </c>
    </row>
    <row r="7" spans="1:9" x14ac:dyDescent="0.25">
      <c r="A7" s="27">
        <v>55</v>
      </c>
      <c r="B7" s="28" t="s">
        <v>134</v>
      </c>
      <c r="C7" s="29">
        <v>47.3</v>
      </c>
      <c r="D7" s="30">
        <v>0</v>
      </c>
      <c r="E7" s="31">
        <v>46.4</v>
      </c>
      <c r="F7" s="31">
        <v>46.8</v>
      </c>
      <c r="G7" s="31">
        <v>0</v>
      </c>
      <c r="H7" s="31">
        <v>8</v>
      </c>
      <c r="I7" s="21">
        <f t="shared" ref="I7:I25" si="0">A7</f>
        <v>55</v>
      </c>
    </row>
    <row r="8" spans="1:9" x14ac:dyDescent="0.25">
      <c r="A8" s="27">
        <v>60</v>
      </c>
      <c r="B8" s="28" t="s">
        <v>135</v>
      </c>
      <c r="C8" s="29">
        <v>41.3</v>
      </c>
      <c r="D8" s="32">
        <v>3.5</v>
      </c>
      <c r="E8" s="31">
        <v>41.6</v>
      </c>
      <c r="F8" s="31">
        <v>41.9</v>
      </c>
      <c r="G8" s="31">
        <v>3</v>
      </c>
      <c r="H8" s="31">
        <v>57</v>
      </c>
      <c r="I8" s="21">
        <f t="shared" si="0"/>
        <v>60</v>
      </c>
    </row>
    <row r="9" spans="1:9" x14ac:dyDescent="0.25">
      <c r="A9" s="27">
        <v>65</v>
      </c>
      <c r="B9" s="28" t="s">
        <v>136</v>
      </c>
      <c r="C9" s="29">
        <v>41.3</v>
      </c>
      <c r="D9" s="30">
        <v>0</v>
      </c>
      <c r="E9" s="31">
        <v>36.799999999999997</v>
      </c>
      <c r="F9" s="31">
        <v>37.1</v>
      </c>
      <c r="G9" s="31">
        <v>5</v>
      </c>
      <c r="H9" s="31">
        <v>4</v>
      </c>
      <c r="I9" s="21">
        <f t="shared" si="0"/>
        <v>65</v>
      </c>
    </row>
    <row r="10" spans="1:9" x14ac:dyDescent="0.25">
      <c r="A10" s="27">
        <v>70</v>
      </c>
      <c r="B10" s="28" t="s">
        <v>137</v>
      </c>
      <c r="C10" s="29">
        <v>33.299999999999997</v>
      </c>
      <c r="D10" s="30">
        <v>0</v>
      </c>
      <c r="E10" s="31">
        <v>32.200000000000003</v>
      </c>
      <c r="F10" s="31">
        <v>32.4</v>
      </c>
      <c r="G10" s="31">
        <v>4</v>
      </c>
      <c r="H10" s="31">
        <v>460</v>
      </c>
      <c r="I10" s="21">
        <f t="shared" si="0"/>
        <v>70</v>
      </c>
    </row>
    <row r="11" spans="1:9" x14ac:dyDescent="0.25">
      <c r="A11" s="27">
        <v>75</v>
      </c>
      <c r="B11" s="28" t="s">
        <v>138</v>
      </c>
      <c r="C11" s="29">
        <v>26.85</v>
      </c>
      <c r="D11" s="32">
        <v>0.95</v>
      </c>
      <c r="E11" s="31">
        <v>27.6</v>
      </c>
      <c r="F11" s="31">
        <v>27.9</v>
      </c>
      <c r="G11" s="31">
        <v>2</v>
      </c>
      <c r="H11" s="31">
        <v>340</v>
      </c>
      <c r="I11" s="21">
        <f t="shared" si="0"/>
        <v>75</v>
      </c>
    </row>
    <row r="12" spans="1:9" x14ac:dyDescent="0.25">
      <c r="A12" s="27">
        <v>80</v>
      </c>
      <c r="B12" s="28" t="s">
        <v>139</v>
      </c>
      <c r="C12" s="29">
        <v>22.7</v>
      </c>
      <c r="D12" s="32">
        <v>1.4</v>
      </c>
      <c r="E12" s="31">
        <v>23.3</v>
      </c>
      <c r="F12" s="31">
        <v>23.6</v>
      </c>
      <c r="G12" s="31">
        <v>6</v>
      </c>
      <c r="H12" s="31">
        <v>454</v>
      </c>
      <c r="I12" s="21">
        <f t="shared" si="0"/>
        <v>80</v>
      </c>
    </row>
    <row r="13" spans="1:9" x14ac:dyDescent="0.25">
      <c r="A13" s="27">
        <v>85</v>
      </c>
      <c r="B13" s="28" t="s">
        <v>140</v>
      </c>
      <c r="C13" s="29">
        <v>18.399999999999999</v>
      </c>
      <c r="D13" s="32">
        <v>1.8</v>
      </c>
      <c r="E13" s="31">
        <v>19.3</v>
      </c>
      <c r="F13" s="31">
        <v>19.5</v>
      </c>
      <c r="G13" s="31">
        <v>50</v>
      </c>
      <c r="H13" s="31">
        <v>493</v>
      </c>
      <c r="I13" s="21">
        <f t="shared" si="0"/>
        <v>85</v>
      </c>
    </row>
    <row r="14" spans="1:9" x14ac:dyDescent="0.25">
      <c r="A14" s="27">
        <v>90</v>
      </c>
      <c r="B14" s="28" t="s">
        <v>141</v>
      </c>
      <c r="C14" s="29">
        <v>14.7</v>
      </c>
      <c r="D14" s="32">
        <v>1.8</v>
      </c>
      <c r="E14" s="31">
        <v>15.6</v>
      </c>
      <c r="F14" s="31">
        <v>15.8</v>
      </c>
      <c r="G14" s="31">
        <v>2</v>
      </c>
      <c r="H14" s="33">
        <v>2044</v>
      </c>
      <c r="I14" s="21">
        <f t="shared" si="0"/>
        <v>90</v>
      </c>
    </row>
    <row r="15" spans="1:9" x14ac:dyDescent="0.25">
      <c r="A15" s="27">
        <v>95</v>
      </c>
      <c r="B15" s="28" t="s">
        <v>142</v>
      </c>
      <c r="C15" s="29">
        <v>12</v>
      </c>
      <c r="D15" s="32">
        <v>1.3</v>
      </c>
      <c r="E15" s="31">
        <v>12.2</v>
      </c>
      <c r="F15" s="31">
        <v>12.5</v>
      </c>
      <c r="G15" s="31">
        <v>141</v>
      </c>
      <c r="H15" s="31">
        <v>715</v>
      </c>
      <c r="I15" s="21">
        <f t="shared" si="0"/>
        <v>95</v>
      </c>
    </row>
    <row r="16" spans="1:9" x14ac:dyDescent="0.25">
      <c r="A16" s="27">
        <v>100</v>
      </c>
      <c r="B16" s="28" t="s">
        <v>143</v>
      </c>
      <c r="C16" s="29">
        <v>9.5</v>
      </c>
      <c r="D16" s="32">
        <v>0.5</v>
      </c>
      <c r="E16" s="31">
        <v>9.3000000000000007</v>
      </c>
      <c r="F16" s="31">
        <v>9.6</v>
      </c>
      <c r="G16" s="31">
        <v>91</v>
      </c>
      <c r="H16" s="33">
        <v>1840</v>
      </c>
      <c r="I16" s="21">
        <f t="shared" si="0"/>
        <v>100</v>
      </c>
    </row>
    <row r="17" spans="1:9" x14ac:dyDescent="0.25">
      <c r="A17" s="27">
        <v>105</v>
      </c>
      <c r="B17" s="28" t="s">
        <v>144</v>
      </c>
      <c r="C17" s="29">
        <v>6.76</v>
      </c>
      <c r="D17" s="32">
        <v>0.74</v>
      </c>
      <c r="E17" s="31">
        <v>6.9</v>
      </c>
      <c r="F17" s="31">
        <v>7.1</v>
      </c>
      <c r="G17" s="31">
        <v>105</v>
      </c>
      <c r="H17" s="33">
        <v>5796</v>
      </c>
      <c r="I17" s="21">
        <f t="shared" si="0"/>
        <v>105</v>
      </c>
    </row>
    <row r="18" spans="1:9" x14ac:dyDescent="0.25">
      <c r="A18" s="27">
        <v>110</v>
      </c>
      <c r="B18" s="28" t="s">
        <v>145</v>
      </c>
      <c r="C18" s="29">
        <v>5</v>
      </c>
      <c r="D18" s="32">
        <v>0.62</v>
      </c>
      <c r="E18" s="31">
        <v>4.9000000000000004</v>
      </c>
      <c r="F18" s="31">
        <v>5.0999999999999996</v>
      </c>
      <c r="G18" s="31">
        <v>440</v>
      </c>
      <c r="H18" s="33">
        <v>16640</v>
      </c>
      <c r="I18" s="21">
        <f t="shared" si="0"/>
        <v>110</v>
      </c>
    </row>
    <row r="19" spans="1:9" x14ac:dyDescent="0.25">
      <c r="A19" s="27">
        <v>115</v>
      </c>
      <c r="B19" s="28" t="s">
        <v>146</v>
      </c>
      <c r="C19" s="29">
        <v>3.4</v>
      </c>
      <c r="D19" s="32">
        <v>0.4</v>
      </c>
      <c r="E19" s="31">
        <v>3.3</v>
      </c>
      <c r="F19" s="31">
        <v>3.5</v>
      </c>
      <c r="G19" s="31">
        <v>97</v>
      </c>
      <c r="H19" s="33">
        <v>2355</v>
      </c>
      <c r="I19" s="21">
        <f t="shared" si="0"/>
        <v>115</v>
      </c>
    </row>
    <row r="20" spans="1:9" x14ac:dyDescent="0.25">
      <c r="A20" s="27">
        <v>120</v>
      </c>
      <c r="B20" s="28" t="s">
        <v>147</v>
      </c>
      <c r="C20" s="29">
        <v>2.15</v>
      </c>
      <c r="D20" s="32">
        <v>0.5</v>
      </c>
      <c r="E20" s="31">
        <v>2.2000000000000002</v>
      </c>
      <c r="F20" s="31">
        <v>2.2999999999999998</v>
      </c>
      <c r="G20" s="31">
        <v>65</v>
      </c>
      <c r="H20" s="33">
        <v>6813</v>
      </c>
      <c r="I20" s="21">
        <f t="shared" si="0"/>
        <v>120</v>
      </c>
    </row>
    <row r="21" spans="1:9" x14ac:dyDescent="0.25">
      <c r="A21" s="27">
        <v>125</v>
      </c>
      <c r="B21" s="28" t="s">
        <v>148</v>
      </c>
      <c r="C21" s="29">
        <v>1.4</v>
      </c>
      <c r="D21" s="32">
        <v>0.3</v>
      </c>
      <c r="E21" s="31">
        <v>1.35</v>
      </c>
      <c r="F21" s="31">
        <v>1.45</v>
      </c>
      <c r="G21" s="31">
        <v>3</v>
      </c>
      <c r="H21" s="33">
        <v>1006</v>
      </c>
      <c r="I21" s="21">
        <f t="shared" si="0"/>
        <v>125</v>
      </c>
    </row>
    <row r="22" spans="1:9" x14ac:dyDescent="0.25">
      <c r="A22" s="27">
        <v>130</v>
      </c>
      <c r="B22" s="28" t="s">
        <v>149</v>
      </c>
      <c r="C22" s="29">
        <v>0.83</v>
      </c>
      <c r="D22" s="32">
        <v>0.17</v>
      </c>
      <c r="E22" s="31">
        <v>0.75</v>
      </c>
      <c r="F22" s="31">
        <v>0.9</v>
      </c>
      <c r="G22" s="31">
        <v>13</v>
      </c>
      <c r="H22" s="33">
        <v>1399</v>
      </c>
      <c r="I22" s="21">
        <f t="shared" si="0"/>
        <v>130</v>
      </c>
    </row>
    <row r="23" spans="1:9" x14ac:dyDescent="0.25">
      <c r="A23" s="27">
        <v>135</v>
      </c>
      <c r="B23" s="28" t="s">
        <v>150</v>
      </c>
      <c r="C23" s="29">
        <v>0.5</v>
      </c>
      <c r="D23" s="30">
        <v>0</v>
      </c>
      <c r="E23" s="31">
        <v>0.4</v>
      </c>
      <c r="F23" s="31">
        <v>0.5</v>
      </c>
      <c r="G23" s="31">
        <v>15</v>
      </c>
      <c r="H23" s="31">
        <v>409</v>
      </c>
      <c r="I23" s="21">
        <f t="shared" si="0"/>
        <v>135</v>
      </c>
    </row>
    <row r="24" spans="1:9" x14ac:dyDescent="0.25">
      <c r="A24" s="27">
        <v>140</v>
      </c>
      <c r="B24" s="28" t="s">
        <v>151</v>
      </c>
      <c r="C24" s="29">
        <v>0.3</v>
      </c>
      <c r="D24" s="32">
        <v>0.08</v>
      </c>
      <c r="E24" s="31">
        <v>0.25</v>
      </c>
      <c r="F24" s="31">
        <v>0.3</v>
      </c>
      <c r="G24" s="31">
        <v>2</v>
      </c>
      <c r="H24" s="31">
        <v>130</v>
      </c>
      <c r="I24" s="21">
        <f t="shared" si="0"/>
        <v>140</v>
      </c>
    </row>
    <row r="25" spans="1:9" x14ac:dyDescent="0.25">
      <c r="A25" s="27">
        <v>145</v>
      </c>
      <c r="B25" s="28" t="s">
        <v>152</v>
      </c>
      <c r="C25" s="29">
        <v>0.25</v>
      </c>
      <c r="D25" s="30">
        <v>0</v>
      </c>
      <c r="E25" s="31">
        <v>0.1</v>
      </c>
      <c r="F25" s="31">
        <v>0.2</v>
      </c>
      <c r="G25" s="31">
        <v>297</v>
      </c>
      <c r="H25" s="31">
        <v>339</v>
      </c>
      <c r="I25" s="21">
        <f t="shared" si="0"/>
        <v>145</v>
      </c>
    </row>
    <row r="26" spans="1:9" x14ac:dyDescent="0.25">
      <c r="A26" s="25"/>
    </row>
    <row r="27" spans="1:9" ht="60" x14ac:dyDescent="0.25">
      <c r="A27" s="23" t="s">
        <v>80</v>
      </c>
      <c r="B27" s="24" t="s">
        <v>132</v>
      </c>
    </row>
    <row r="28" spans="1:9" x14ac:dyDescent="0.25">
      <c r="A28" s="25"/>
    </row>
    <row r="29" spans="1:9" x14ac:dyDescent="0.25">
      <c r="A29" s="26" t="s">
        <v>57</v>
      </c>
      <c r="B29" s="26" t="s">
        <v>58</v>
      </c>
      <c r="C29" s="26" t="s">
        <v>59</v>
      </c>
      <c r="D29" s="26" t="s">
        <v>60</v>
      </c>
      <c r="E29" s="26" t="s">
        <v>61</v>
      </c>
      <c r="F29" s="26" t="s">
        <v>62</v>
      </c>
      <c r="G29" s="26" t="s">
        <v>63</v>
      </c>
      <c r="H29" s="26" t="s">
        <v>64</v>
      </c>
    </row>
    <row r="30" spans="1:9" x14ac:dyDescent="0.25">
      <c r="A30" s="27">
        <v>45</v>
      </c>
      <c r="B30" s="28" t="s">
        <v>153</v>
      </c>
      <c r="C30" s="29">
        <v>0.1</v>
      </c>
      <c r="D30" s="30">
        <v>0</v>
      </c>
      <c r="E30" s="31">
        <v>0.05</v>
      </c>
      <c r="F30" s="31">
        <v>0.15</v>
      </c>
      <c r="G30" s="31">
        <v>2</v>
      </c>
      <c r="H30" s="31">
        <v>733</v>
      </c>
      <c r="I30" s="21">
        <f>A30</f>
        <v>45</v>
      </c>
    </row>
    <row r="31" spans="1:9" x14ac:dyDescent="0.25">
      <c r="A31" s="27">
        <v>50</v>
      </c>
      <c r="B31" s="28" t="s">
        <v>154</v>
      </c>
      <c r="C31" s="29">
        <v>0.25</v>
      </c>
      <c r="D31" s="30">
        <v>0</v>
      </c>
      <c r="E31" s="31">
        <v>0.1</v>
      </c>
      <c r="F31" s="31">
        <v>0.2</v>
      </c>
      <c r="G31" s="31">
        <v>200</v>
      </c>
      <c r="H31" s="33">
        <v>1020</v>
      </c>
      <c r="I31" s="21">
        <f t="shared" ref="I31:I50" si="1">A31</f>
        <v>50</v>
      </c>
    </row>
    <row r="32" spans="1:9" x14ac:dyDescent="0.25">
      <c r="A32" s="27">
        <v>55</v>
      </c>
      <c r="B32" s="28" t="s">
        <v>155</v>
      </c>
      <c r="C32" s="29">
        <v>0.45</v>
      </c>
      <c r="D32" s="30">
        <v>0</v>
      </c>
      <c r="E32" s="31">
        <v>0.2</v>
      </c>
      <c r="F32" s="31">
        <v>0.3</v>
      </c>
      <c r="G32" s="31">
        <v>0</v>
      </c>
      <c r="H32" s="31">
        <v>447</v>
      </c>
      <c r="I32" s="21">
        <f t="shared" si="1"/>
        <v>55</v>
      </c>
    </row>
    <row r="33" spans="1:9" x14ac:dyDescent="0.25">
      <c r="A33" s="27">
        <v>60</v>
      </c>
      <c r="B33" s="28" t="s">
        <v>156</v>
      </c>
      <c r="C33" s="29">
        <v>0.4</v>
      </c>
      <c r="D33" s="30">
        <v>0</v>
      </c>
      <c r="E33" s="31">
        <v>0.35</v>
      </c>
      <c r="F33" s="31">
        <v>0.5</v>
      </c>
      <c r="G33" s="31">
        <v>10</v>
      </c>
      <c r="H33" s="31">
        <v>422</v>
      </c>
      <c r="I33" s="21">
        <f t="shared" si="1"/>
        <v>60</v>
      </c>
    </row>
    <row r="34" spans="1:9" x14ac:dyDescent="0.25">
      <c r="A34" s="27">
        <v>65</v>
      </c>
      <c r="B34" s="28" t="s">
        <v>157</v>
      </c>
      <c r="C34" s="29">
        <v>0.68</v>
      </c>
      <c r="D34" s="30">
        <v>0</v>
      </c>
      <c r="E34" s="31">
        <v>0.6</v>
      </c>
      <c r="F34" s="31">
        <v>0.7</v>
      </c>
      <c r="G34" s="31">
        <v>5</v>
      </c>
      <c r="H34" s="31">
        <v>905</v>
      </c>
      <c r="I34" s="21">
        <f t="shared" si="1"/>
        <v>65</v>
      </c>
    </row>
    <row r="35" spans="1:9" x14ac:dyDescent="0.25">
      <c r="A35" s="27">
        <v>70</v>
      </c>
      <c r="B35" s="28" t="s">
        <v>158</v>
      </c>
      <c r="C35" s="29">
        <v>1.2</v>
      </c>
      <c r="D35" s="34">
        <v>0.18</v>
      </c>
      <c r="E35" s="31">
        <v>1</v>
      </c>
      <c r="F35" s="31">
        <v>1.1000000000000001</v>
      </c>
      <c r="G35" s="31">
        <v>6</v>
      </c>
      <c r="H35" s="33">
        <v>1044</v>
      </c>
      <c r="I35" s="21">
        <f t="shared" si="1"/>
        <v>70</v>
      </c>
    </row>
    <row r="36" spans="1:9" x14ac:dyDescent="0.25">
      <c r="A36" s="27">
        <v>75</v>
      </c>
      <c r="B36" s="28" t="s">
        <v>159</v>
      </c>
      <c r="C36" s="29">
        <v>1.65</v>
      </c>
      <c r="D36" s="34">
        <v>0.15</v>
      </c>
      <c r="E36" s="31">
        <v>1.5</v>
      </c>
      <c r="F36" s="31">
        <v>1.6</v>
      </c>
      <c r="G36" s="31">
        <v>41</v>
      </c>
      <c r="H36" s="33">
        <v>1473</v>
      </c>
      <c r="I36" s="21">
        <f t="shared" si="1"/>
        <v>75</v>
      </c>
    </row>
    <row r="37" spans="1:9" x14ac:dyDescent="0.25">
      <c r="A37" s="27">
        <v>80</v>
      </c>
      <c r="B37" s="28" t="s">
        <v>160</v>
      </c>
      <c r="C37" s="29">
        <v>2.2999999999999998</v>
      </c>
      <c r="D37" s="34">
        <v>0.1</v>
      </c>
      <c r="E37" s="31">
        <v>2.25</v>
      </c>
      <c r="F37" s="31">
        <v>2.2999999999999998</v>
      </c>
      <c r="G37" s="31">
        <v>9</v>
      </c>
      <c r="H37" s="33">
        <v>1259</v>
      </c>
      <c r="I37" s="21">
        <f t="shared" si="1"/>
        <v>80</v>
      </c>
    </row>
    <row r="38" spans="1:9" x14ac:dyDescent="0.25">
      <c r="A38" s="27">
        <v>85</v>
      </c>
      <c r="B38" s="28" t="s">
        <v>161</v>
      </c>
      <c r="C38" s="29">
        <v>3.3</v>
      </c>
      <c r="D38" s="34">
        <v>0.1</v>
      </c>
      <c r="E38" s="31">
        <v>3.2</v>
      </c>
      <c r="F38" s="31">
        <v>3.3</v>
      </c>
      <c r="G38" s="31">
        <v>96</v>
      </c>
      <c r="H38" s="33">
        <v>1226</v>
      </c>
      <c r="I38" s="21">
        <f t="shared" si="1"/>
        <v>85</v>
      </c>
    </row>
    <row r="39" spans="1:9" x14ac:dyDescent="0.25">
      <c r="A39" s="27">
        <v>90</v>
      </c>
      <c r="B39" s="28" t="s">
        <v>162</v>
      </c>
      <c r="C39" s="29">
        <v>4.6399999999999997</v>
      </c>
      <c r="D39" s="34">
        <v>0.2</v>
      </c>
      <c r="E39" s="31">
        <v>4.4000000000000004</v>
      </c>
      <c r="F39" s="31">
        <v>4.5999999999999996</v>
      </c>
      <c r="G39" s="31">
        <v>70</v>
      </c>
      <c r="H39" s="33">
        <v>3241</v>
      </c>
      <c r="I39" s="21">
        <f t="shared" si="1"/>
        <v>90</v>
      </c>
    </row>
    <row r="40" spans="1:9" x14ac:dyDescent="0.25">
      <c r="A40" s="27">
        <v>95</v>
      </c>
      <c r="B40" s="28" t="s">
        <v>163</v>
      </c>
      <c r="C40" s="29">
        <v>6.3</v>
      </c>
      <c r="D40" s="34">
        <v>0.09</v>
      </c>
      <c r="E40" s="31">
        <v>6.1</v>
      </c>
      <c r="F40" s="31">
        <v>6.3</v>
      </c>
      <c r="G40" s="31">
        <v>21</v>
      </c>
      <c r="H40" s="33">
        <v>1038</v>
      </c>
      <c r="I40" s="21">
        <f t="shared" si="1"/>
        <v>95</v>
      </c>
    </row>
    <row r="41" spans="1:9" x14ac:dyDescent="0.25">
      <c r="A41" s="27">
        <v>100</v>
      </c>
      <c r="B41" s="28" t="s">
        <v>164</v>
      </c>
      <c r="C41" s="29">
        <v>8.51</v>
      </c>
      <c r="D41" s="34">
        <v>0.31</v>
      </c>
      <c r="E41" s="31">
        <v>8.1999999999999993</v>
      </c>
      <c r="F41" s="31">
        <v>8.4</v>
      </c>
      <c r="G41" s="31">
        <v>26</v>
      </c>
      <c r="H41" s="33">
        <v>1661</v>
      </c>
      <c r="I41" s="21">
        <f t="shared" si="1"/>
        <v>100</v>
      </c>
    </row>
    <row r="42" spans="1:9" x14ac:dyDescent="0.25">
      <c r="A42" s="27">
        <v>105</v>
      </c>
      <c r="B42" s="28" t="s">
        <v>165</v>
      </c>
      <c r="C42" s="29">
        <v>11</v>
      </c>
      <c r="D42" s="34">
        <v>0.5</v>
      </c>
      <c r="E42" s="31">
        <v>10.7</v>
      </c>
      <c r="F42" s="31">
        <v>11</v>
      </c>
      <c r="G42" s="31">
        <v>130</v>
      </c>
      <c r="H42" s="33">
        <v>1707</v>
      </c>
      <c r="I42" s="21">
        <f t="shared" si="1"/>
        <v>105</v>
      </c>
    </row>
    <row r="43" spans="1:9" x14ac:dyDescent="0.25">
      <c r="A43" s="27">
        <v>110</v>
      </c>
      <c r="B43" s="28" t="s">
        <v>166</v>
      </c>
      <c r="C43" s="29">
        <v>14.6</v>
      </c>
      <c r="D43" s="34">
        <v>1.1000000000000001</v>
      </c>
      <c r="E43" s="31">
        <v>13.7</v>
      </c>
      <c r="F43" s="31">
        <v>14</v>
      </c>
      <c r="G43" s="31">
        <v>16</v>
      </c>
      <c r="H43" s="33">
        <v>2313</v>
      </c>
      <c r="I43" s="21">
        <f t="shared" si="1"/>
        <v>110</v>
      </c>
    </row>
    <row r="44" spans="1:9" x14ac:dyDescent="0.25">
      <c r="A44" s="27">
        <v>115</v>
      </c>
      <c r="B44" s="28" t="s">
        <v>167</v>
      </c>
      <c r="C44" s="29">
        <v>14.7</v>
      </c>
      <c r="D44" s="30">
        <v>0</v>
      </c>
      <c r="E44" s="31">
        <v>17.100000000000001</v>
      </c>
      <c r="F44" s="31">
        <v>17.399999999999999</v>
      </c>
      <c r="G44" s="31">
        <v>19</v>
      </c>
      <c r="H44" s="31">
        <v>300</v>
      </c>
      <c r="I44" s="21">
        <f t="shared" si="1"/>
        <v>115</v>
      </c>
    </row>
    <row r="45" spans="1:9" x14ac:dyDescent="0.25">
      <c r="A45" s="27">
        <v>120</v>
      </c>
      <c r="B45" s="28" t="s">
        <v>168</v>
      </c>
      <c r="C45" s="29">
        <v>20.9</v>
      </c>
      <c r="D45" s="34">
        <v>2.8</v>
      </c>
      <c r="E45" s="31">
        <v>21</v>
      </c>
      <c r="F45" s="31">
        <v>21.2</v>
      </c>
      <c r="G45" s="31">
        <v>3</v>
      </c>
      <c r="H45" s="31">
        <v>267</v>
      </c>
      <c r="I45" s="21">
        <f t="shared" si="1"/>
        <v>120</v>
      </c>
    </row>
    <row r="46" spans="1:9" x14ac:dyDescent="0.25">
      <c r="A46" s="27">
        <v>125</v>
      </c>
      <c r="B46" s="28" t="s">
        <v>169</v>
      </c>
      <c r="C46" s="29">
        <v>22.8</v>
      </c>
      <c r="D46" s="30">
        <v>0</v>
      </c>
      <c r="E46" s="31">
        <v>25.1</v>
      </c>
      <c r="F46" s="31">
        <v>25.4</v>
      </c>
      <c r="G46" s="31">
        <v>11</v>
      </c>
      <c r="H46" s="31">
        <v>147</v>
      </c>
      <c r="I46" s="21">
        <f t="shared" si="1"/>
        <v>125</v>
      </c>
    </row>
    <row r="47" spans="1:9" x14ac:dyDescent="0.25">
      <c r="A47" s="27">
        <v>130</v>
      </c>
      <c r="B47" s="28" t="s">
        <v>170</v>
      </c>
      <c r="C47" s="29">
        <v>26.2</v>
      </c>
      <c r="D47" s="30">
        <v>0</v>
      </c>
      <c r="E47" s="31">
        <v>29.6</v>
      </c>
      <c r="F47" s="31">
        <v>29.9</v>
      </c>
      <c r="G47" s="33">
        <v>1000</v>
      </c>
      <c r="H47" s="33">
        <v>1104</v>
      </c>
      <c r="I47" s="21">
        <f t="shared" si="1"/>
        <v>130</v>
      </c>
    </row>
    <row r="48" spans="1:9" x14ac:dyDescent="0.25">
      <c r="A48" s="27">
        <v>135</v>
      </c>
      <c r="B48" s="28" t="s">
        <v>171</v>
      </c>
      <c r="C48" s="29">
        <v>34.9</v>
      </c>
      <c r="D48" s="32">
        <v>1.1000000000000001</v>
      </c>
      <c r="E48" s="31">
        <v>34.200000000000003</v>
      </c>
      <c r="F48" s="31">
        <v>34.5</v>
      </c>
      <c r="G48" s="31">
        <v>11</v>
      </c>
      <c r="H48" s="31">
        <v>51</v>
      </c>
      <c r="I48" s="21">
        <f t="shared" si="1"/>
        <v>135</v>
      </c>
    </row>
    <row r="49" spans="1:9" x14ac:dyDescent="0.25">
      <c r="A49" s="27">
        <v>140</v>
      </c>
      <c r="B49" s="28" t="s">
        <v>172</v>
      </c>
      <c r="C49" s="29">
        <v>39.799999999999997</v>
      </c>
      <c r="D49" s="34">
        <v>3.1</v>
      </c>
      <c r="E49" s="31">
        <v>39</v>
      </c>
      <c r="F49" s="31">
        <v>39.299999999999997</v>
      </c>
      <c r="G49" s="31">
        <v>20</v>
      </c>
      <c r="H49" s="31">
        <v>91</v>
      </c>
      <c r="I49" s="21">
        <f t="shared" si="1"/>
        <v>140</v>
      </c>
    </row>
    <row r="50" spans="1:9" x14ac:dyDescent="0.25">
      <c r="A50" s="27">
        <v>145</v>
      </c>
      <c r="B50" s="28" t="s">
        <v>173</v>
      </c>
      <c r="C50" s="29">
        <v>43.2</v>
      </c>
      <c r="D50" s="30">
        <v>0</v>
      </c>
      <c r="E50" s="31">
        <v>43.9</v>
      </c>
      <c r="F50" s="31">
        <v>44.2</v>
      </c>
      <c r="G50" s="31">
        <v>11</v>
      </c>
      <c r="H50" s="31">
        <v>118</v>
      </c>
      <c r="I50" s="21">
        <f t="shared" si="1"/>
        <v>145</v>
      </c>
    </row>
    <row r="51" spans="1:9" ht="40.5" x14ac:dyDescent="0.25">
      <c r="A51" s="25" t="s">
        <v>97</v>
      </c>
      <c r="B51" s="35" t="s">
        <v>98</v>
      </c>
    </row>
  </sheetData>
  <hyperlinks>
    <hyperlink ref="A6" r:id="rId1" display="http://finance.yahoo.com/q/op?s=IBM&amp;k=50.000000"/>
    <hyperlink ref="B6" r:id="rId2" display="http://finance.yahoo.com/q?s=IBMJU.X"/>
    <hyperlink ref="A7" r:id="rId3" display="http://finance.yahoo.com/q/op?s=IBM&amp;k=55.000000"/>
    <hyperlink ref="B7" r:id="rId4" display="http://finance.yahoo.com/q?s=IBMJV.X"/>
    <hyperlink ref="A8" r:id="rId5" display="http://finance.yahoo.com/q/op?s=IBM&amp;k=60.000000"/>
    <hyperlink ref="B8" r:id="rId6" display="http://finance.yahoo.com/q?s=IBMJL.X"/>
    <hyperlink ref="A9" r:id="rId7" display="http://finance.yahoo.com/q/op?s=IBM&amp;k=65.000000"/>
    <hyperlink ref="B9" r:id="rId8" display="http://finance.yahoo.com/q?s=IBMJM.X"/>
    <hyperlink ref="A10" r:id="rId9" display="http://finance.yahoo.com/q/op?s=IBM&amp;k=70.000000"/>
    <hyperlink ref="B10" r:id="rId10" display="http://finance.yahoo.com/q?s=IBMJN.X"/>
    <hyperlink ref="A11" r:id="rId11" display="http://finance.yahoo.com/q/op?s=IBM&amp;k=75.000000"/>
    <hyperlink ref="B11" r:id="rId12" display="http://finance.yahoo.com/q?s=IBMJO.X"/>
    <hyperlink ref="A12" r:id="rId13" display="http://finance.yahoo.com/q/op?s=IBM&amp;k=80.000000"/>
    <hyperlink ref="B12" r:id="rId14" display="http://finance.yahoo.com/q?s=IBMJP.X"/>
    <hyperlink ref="A13" r:id="rId15" display="http://finance.yahoo.com/q/op?s=IBM&amp;k=85.000000"/>
    <hyperlink ref="B13" r:id="rId16" display="http://finance.yahoo.com/q?s=IBMJQ.X"/>
    <hyperlink ref="A14" r:id="rId17" display="http://finance.yahoo.com/q/op?s=IBM&amp;k=90.000000"/>
    <hyperlink ref="B14" r:id="rId18" display="http://finance.yahoo.com/q?s=IBMJR.X"/>
    <hyperlink ref="A15" r:id="rId19" display="http://finance.yahoo.com/q/op?s=IBM&amp;k=95.000000"/>
    <hyperlink ref="B15" r:id="rId20" display="http://finance.yahoo.com/q?s=IBMJS.X"/>
    <hyperlink ref="A16" r:id="rId21" display="http://finance.yahoo.com/q/op?s=IBM&amp;k=100.000000"/>
    <hyperlink ref="B16" r:id="rId22" display="http://finance.yahoo.com/q?s=IBMJT.X"/>
    <hyperlink ref="A17" r:id="rId23" display="http://finance.yahoo.com/q/op?s=IBM&amp;k=105.000000"/>
    <hyperlink ref="B17" r:id="rId24" display="http://finance.yahoo.com/q?s=IBMJA.X"/>
    <hyperlink ref="A18" r:id="rId25" display="http://finance.yahoo.com/q/op?s=IBM&amp;k=110.000000"/>
    <hyperlink ref="B18" r:id="rId26" display="http://finance.yahoo.com/q?s=IBMJB.X"/>
    <hyperlink ref="A19" r:id="rId27" display="http://finance.yahoo.com/q/op?s=IBM&amp;k=115.000000"/>
    <hyperlink ref="B19" r:id="rId28" display="http://finance.yahoo.com/q?s=IBMJC.X"/>
    <hyperlink ref="A20" r:id="rId29" display="http://finance.yahoo.com/q/op?s=IBM&amp;k=120.000000"/>
    <hyperlink ref="B20" r:id="rId30" display="http://finance.yahoo.com/q?s=IBMJD.X"/>
    <hyperlink ref="A21" r:id="rId31" display="http://finance.yahoo.com/q/op?s=IBM&amp;k=125.000000"/>
    <hyperlink ref="B21" r:id="rId32" display="http://finance.yahoo.com/q?s=IBMJE.X"/>
    <hyperlink ref="A22" r:id="rId33" display="http://finance.yahoo.com/q/op?s=IBM&amp;k=130.000000"/>
    <hyperlink ref="B22" r:id="rId34" display="http://finance.yahoo.com/q?s=IBMJF.X"/>
    <hyperlink ref="A23" r:id="rId35" display="http://finance.yahoo.com/q/op?s=IBM&amp;k=135.000000"/>
    <hyperlink ref="B23" r:id="rId36" display="http://finance.yahoo.com/q?s=IBMJG.X"/>
    <hyperlink ref="A24" r:id="rId37" display="http://finance.yahoo.com/q/op?s=IBM&amp;k=140.000000"/>
    <hyperlink ref="B24" r:id="rId38" display="http://finance.yahoo.com/q?s=IBMJH.X"/>
    <hyperlink ref="A25" r:id="rId39" display="http://finance.yahoo.com/q/op?s=IBM&amp;k=145.000000"/>
    <hyperlink ref="B25" r:id="rId40" display="http://finance.yahoo.com/q?s=IBMJI.X"/>
    <hyperlink ref="A30" r:id="rId41" display="http://finance.yahoo.com/q/op?s=IBM&amp;k=45.000000"/>
    <hyperlink ref="B30" r:id="rId42" display="http://finance.yahoo.com/q?s=IBMVX.X"/>
    <hyperlink ref="A31" r:id="rId43" display="http://finance.yahoo.com/q/op?s=IBM&amp;k=50.000000"/>
    <hyperlink ref="B31" r:id="rId44" display="http://finance.yahoo.com/q?s=IBMVU.X"/>
    <hyperlink ref="A32" r:id="rId45" display="http://finance.yahoo.com/q/op?s=IBM&amp;k=55.000000"/>
    <hyperlink ref="B32" r:id="rId46" display="http://finance.yahoo.com/q?s=IBMVV.X"/>
    <hyperlink ref="A33" r:id="rId47" display="http://finance.yahoo.com/q/op?s=IBM&amp;k=60.000000"/>
    <hyperlink ref="B33" r:id="rId48" display="http://finance.yahoo.com/q?s=IBMVL.X"/>
    <hyperlink ref="A34" r:id="rId49" display="http://finance.yahoo.com/q/op?s=IBM&amp;k=65.000000"/>
    <hyperlink ref="B34" r:id="rId50" display="http://finance.yahoo.com/q?s=IBMVM.X"/>
    <hyperlink ref="A35" r:id="rId51" display="http://finance.yahoo.com/q/op?s=IBM&amp;k=70.000000"/>
    <hyperlink ref="B35" r:id="rId52" display="http://finance.yahoo.com/q?s=IBMVN.X"/>
    <hyperlink ref="A36" r:id="rId53" display="http://finance.yahoo.com/q/op?s=IBM&amp;k=75.000000"/>
    <hyperlink ref="B36" r:id="rId54" display="http://finance.yahoo.com/q?s=IBMVO.X"/>
    <hyperlink ref="A37" r:id="rId55" display="http://finance.yahoo.com/q/op?s=IBM&amp;k=80.000000"/>
    <hyperlink ref="B37" r:id="rId56" display="http://finance.yahoo.com/q?s=IBMVP.X"/>
    <hyperlink ref="A38" r:id="rId57" display="http://finance.yahoo.com/q/op?s=IBM&amp;k=85.000000"/>
    <hyperlink ref="B38" r:id="rId58" display="http://finance.yahoo.com/q?s=IBMVQ.X"/>
    <hyperlink ref="A39" r:id="rId59" display="http://finance.yahoo.com/q/op?s=IBM&amp;k=90.000000"/>
    <hyperlink ref="B39" r:id="rId60" display="http://finance.yahoo.com/q?s=IBMVR.X"/>
    <hyperlink ref="A40" r:id="rId61" display="http://finance.yahoo.com/q/op?s=IBM&amp;k=95.000000"/>
    <hyperlink ref="B40" r:id="rId62" display="http://finance.yahoo.com/q?s=IBMVS.X"/>
    <hyperlink ref="A41" r:id="rId63" display="http://finance.yahoo.com/q/op?s=IBM&amp;k=100.000000"/>
    <hyperlink ref="B41" r:id="rId64" display="http://finance.yahoo.com/q?s=IBMVT.X"/>
    <hyperlink ref="A42" r:id="rId65" display="http://finance.yahoo.com/q/op?s=IBM&amp;k=105.000000"/>
    <hyperlink ref="B42" r:id="rId66" display="http://finance.yahoo.com/q?s=IBMVA.X"/>
    <hyperlink ref="A43" r:id="rId67" display="http://finance.yahoo.com/q/op?s=IBM&amp;k=110.000000"/>
    <hyperlink ref="B43" r:id="rId68" display="http://finance.yahoo.com/q?s=IBMVB.X"/>
    <hyperlink ref="A44" r:id="rId69" display="http://finance.yahoo.com/q/op?s=IBM&amp;k=115.000000"/>
    <hyperlink ref="B44" r:id="rId70" display="http://finance.yahoo.com/q?s=IBMVC.X"/>
    <hyperlink ref="A45" r:id="rId71" display="http://finance.yahoo.com/q/op?s=IBM&amp;k=120.000000"/>
    <hyperlink ref="B45" r:id="rId72" display="http://finance.yahoo.com/q?s=IBMVD.X"/>
    <hyperlink ref="A46" r:id="rId73" display="http://finance.yahoo.com/q/op?s=IBM&amp;k=125.000000"/>
    <hyperlink ref="B46" r:id="rId74" display="http://finance.yahoo.com/q?s=IBMVE.X"/>
    <hyperlink ref="A47" r:id="rId75" display="http://finance.yahoo.com/q/op?s=IBM&amp;k=130.000000"/>
    <hyperlink ref="B47" r:id="rId76" display="http://finance.yahoo.com/q?s=IBMVF.X"/>
    <hyperlink ref="A48" r:id="rId77" display="http://finance.yahoo.com/q/op?s=IBM&amp;k=135.000000"/>
    <hyperlink ref="B48" r:id="rId78" display="http://finance.yahoo.com/q?s=IBMVG.X"/>
    <hyperlink ref="A49" r:id="rId79" display="http://finance.yahoo.com/q/op?s=IBM&amp;k=140.000000"/>
    <hyperlink ref="B49" r:id="rId80" display="http://finance.yahoo.com/q?s=IBMVH.X"/>
    <hyperlink ref="A50" r:id="rId81" display="http://finance.yahoo.com/q/op?s=IBM&amp;k=145.000000"/>
    <hyperlink ref="B50" r:id="rId82" display="http://finance.yahoo.com/q?s=IBMVI.X"/>
  </hyperlinks>
  <pageMargins left="0.7" right="0.7" top="0.75" bottom="0.75" header="0.3" footer="0.3"/>
  <drawing r:id="rId8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6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8" ht="60" x14ac:dyDescent="0.25">
      <c r="A1" s="23" t="s">
        <v>55</v>
      </c>
      <c r="B1" s="24" t="s">
        <v>174</v>
      </c>
    </row>
    <row r="2" spans="1:8" x14ac:dyDescent="0.25">
      <c r="A2" s="25"/>
    </row>
    <row r="3" spans="1:8" x14ac:dyDescent="0.25">
      <c r="A3" s="26" t="s">
        <v>57</v>
      </c>
      <c r="B3" s="26" t="s">
        <v>58</v>
      </c>
      <c r="C3" s="26" t="s">
        <v>59</v>
      </c>
      <c r="D3" s="26" t="s">
        <v>60</v>
      </c>
      <c r="E3" s="26" t="s">
        <v>61</v>
      </c>
      <c r="F3" s="26" t="s">
        <v>62</v>
      </c>
      <c r="G3" s="26" t="s">
        <v>63</v>
      </c>
      <c r="H3" s="26" t="s">
        <v>64</v>
      </c>
    </row>
    <row r="4" spans="1:8" ht="30" x14ac:dyDescent="0.25">
      <c r="A4" s="27">
        <v>55</v>
      </c>
      <c r="B4" s="28" t="s">
        <v>175</v>
      </c>
      <c r="C4" s="29">
        <v>47.7</v>
      </c>
      <c r="D4" s="30">
        <v>0</v>
      </c>
      <c r="E4" s="31">
        <v>46.4</v>
      </c>
      <c r="F4" s="31">
        <v>47</v>
      </c>
      <c r="G4" s="31">
        <v>1</v>
      </c>
      <c r="H4" s="31">
        <v>15</v>
      </c>
    </row>
    <row r="5" spans="1:8" x14ac:dyDescent="0.25">
      <c r="A5" s="27">
        <v>60</v>
      </c>
      <c r="B5" s="28" t="s">
        <v>176</v>
      </c>
      <c r="C5" s="29">
        <v>42.36</v>
      </c>
      <c r="D5" s="32">
        <v>3.72</v>
      </c>
      <c r="E5" s="31">
        <v>41.7</v>
      </c>
      <c r="F5" s="31">
        <v>42.2</v>
      </c>
      <c r="G5" s="31">
        <v>5</v>
      </c>
      <c r="H5" s="31">
        <v>74</v>
      </c>
    </row>
    <row r="6" spans="1:8" x14ac:dyDescent="0.25">
      <c r="A6" s="27">
        <v>65</v>
      </c>
      <c r="B6" s="28" t="s">
        <v>177</v>
      </c>
      <c r="C6" s="29">
        <v>38.9</v>
      </c>
      <c r="D6" s="30">
        <v>0</v>
      </c>
      <c r="E6" s="31">
        <v>37</v>
      </c>
      <c r="F6" s="31">
        <v>37.6</v>
      </c>
      <c r="G6" s="31">
        <v>10</v>
      </c>
      <c r="H6" s="31">
        <v>60</v>
      </c>
    </row>
    <row r="7" spans="1:8" x14ac:dyDescent="0.25">
      <c r="A7" s="27">
        <v>70</v>
      </c>
      <c r="B7" s="28" t="s">
        <v>178</v>
      </c>
      <c r="C7" s="29">
        <v>34.4</v>
      </c>
      <c r="D7" s="30">
        <v>0</v>
      </c>
      <c r="E7" s="31">
        <v>32.5</v>
      </c>
      <c r="F7" s="31">
        <v>33.200000000000003</v>
      </c>
      <c r="G7" s="31">
        <v>4</v>
      </c>
      <c r="H7" s="31">
        <v>864</v>
      </c>
    </row>
    <row r="8" spans="1:8" x14ac:dyDescent="0.25">
      <c r="A8" s="27">
        <v>75</v>
      </c>
      <c r="B8" s="28" t="s">
        <v>179</v>
      </c>
      <c r="C8" s="29">
        <v>30.1</v>
      </c>
      <c r="D8" s="30">
        <v>0</v>
      </c>
      <c r="E8" s="31">
        <v>28.2</v>
      </c>
      <c r="F8" s="31">
        <v>28.8</v>
      </c>
      <c r="G8" s="31">
        <v>4</v>
      </c>
      <c r="H8" s="31">
        <v>132</v>
      </c>
    </row>
    <row r="9" spans="1:8" x14ac:dyDescent="0.25">
      <c r="A9" s="27">
        <v>80</v>
      </c>
      <c r="B9" s="28" t="s">
        <v>180</v>
      </c>
      <c r="C9" s="29">
        <v>23.6</v>
      </c>
      <c r="D9" s="32">
        <v>2.4</v>
      </c>
      <c r="E9" s="31">
        <v>24.4</v>
      </c>
      <c r="F9" s="31">
        <v>24.8</v>
      </c>
      <c r="G9" s="31">
        <v>5</v>
      </c>
      <c r="H9" s="33">
        <v>1595</v>
      </c>
    </row>
    <row r="10" spans="1:8" x14ac:dyDescent="0.25">
      <c r="A10" s="27">
        <v>85</v>
      </c>
      <c r="B10" s="28" t="s">
        <v>181</v>
      </c>
      <c r="C10" s="29">
        <v>22.1</v>
      </c>
      <c r="D10" s="30">
        <v>0</v>
      </c>
      <c r="E10" s="31">
        <v>20.399999999999999</v>
      </c>
      <c r="F10" s="31">
        <v>21</v>
      </c>
      <c r="G10" s="31">
        <v>200</v>
      </c>
      <c r="H10" s="33">
        <v>1360</v>
      </c>
    </row>
    <row r="11" spans="1:8" x14ac:dyDescent="0.25">
      <c r="A11" s="27">
        <v>90</v>
      </c>
      <c r="B11" s="28" t="s">
        <v>182</v>
      </c>
      <c r="C11" s="29">
        <v>16.68</v>
      </c>
      <c r="D11" s="32">
        <v>1.42</v>
      </c>
      <c r="E11" s="31">
        <v>16.899999999999999</v>
      </c>
      <c r="F11" s="31">
        <v>17.5</v>
      </c>
      <c r="G11" s="31">
        <v>12</v>
      </c>
      <c r="H11" s="33">
        <v>7069</v>
      </c>
    </row>
    <row r="12" spans="1:8" x14ac:dyDescent="0.25">
      <c r="A12" s="27">
        <v>95</v>
      </c>
      <c r="B12" s="28" t="s">
        <v>183</v>
      </c>
      <c r="C12" s="29">
        <v>13.8</v>
      </c>
      <c r="D12" s="32">
        <v>1.4</v>
      </c>
      <c r="E12" s="31">
        <v>13.7</v>
      </c>
      <c r="F12" s="31">
        <v>14.3</v>
      </c>
      <c r="G12" s="31">
        <v>1</v>
      </c>
      <c r="H12" s="33">
        <v>3043</v>
      </c>
    </row>
    <row r="13" spans="1:8" x14ac:dyDescent="0.25">
      <c r="A13" s="27">
        <v>100</v>
      </c>
      <c r="B13" s="28" t="s">
        <v>184</v>
      </c>
      <c r="C13" s="29">
        <v>11</v>
      </c>
      <c r="D13" s="32">
        <v>1.08</v>
      </c>
      <c r="E13" s="31">
        <v>10.9</v>
      </c>
      <c r="F13" s="31">
        <v>11.5</v>
      </c>
      <c r="G13" s="31">
        <v>492</v>
      </c>
      <c r="H13" s="33">
        <v>12339</v>
      </c>
    </row>
    <row r="14" spans="1:8" x14ac:dyDescent="0.25">
      <c r="A14" s="27">
        <v>105</v>
      </c>
      <c r="B14" s="28" t="s">
        <v>185</v>
      </c>
      <c r="C14" s="29">
        <v>8.51</v>
      </c>
      <c r="D14" s="32">
        <v>1.0900000000000001</v>
      </c>
      <c r="E14" s="31">
        <v>8.5</v>
      </c>
      <c r="F14" s="31">
        <v>9</v>
      </c>
      <c r="G14" s="31">
        <v>22</v>
      </c>
      <c r="H14" s="33">
        <v>3895</v>
      </c>
    </row>
    <row r="15" spans="1:8" x14ac:dyDescent="0.25">
      <c r="A15" s="27">
        <v>110</v>
      </c>
      <c r="B15" s="28" t="s">
        <v>186</v>
      </c>
      <c r="C15" s="29">
        <v>6.5</v>
      </c>
      <c r="D15" s="32">
        <v>1</v>
      </c>
      <c r="E15" s="31">
        <v>6.4</v>
      </c>
      <c r="F15" s="31">
        <v>6.9</v>
      </c>
      <c r="G15" s="31">
        <v>50</v>
      </c>
      <c r="H15" s="33">
        <v>9338</v>
      </c>
    </row>
    <row r="16" spans="1:8" x14ac:dyDescent="0.25">
      <c r="A16" s="27">
        <v>115</v>
      </c>
      <c r="B16" s="28" t="s">
        <v>187</v>
      </c>
      <c r="C16" s="29">
        <v>4.5999999999999996</v>
      </c>
      <c r="D16" s="32">
        <v>1.2</v>
      </c>
      <c r="E16" s="31">
        <v>4.8</v>
      </c>
      <c r="F16" s="31">
        <v>5.2</v>
      </c>
      <c r="G16" s="31">
        <v>46</v>
      </c>
      <c r="H16" s="33">
        <v>2725</v>
      </c>
    </row>
    <row r="17" spans="1:8" x14ac:dyDescent="0.25">
      <c r="A17" s="27">
        <v>120</v>
      </c>
      <c r="B17" s="28" t="s">
        <v>188</v>
      </c>
      <c r="C17" s="29">
        <v>3.7</v>
      </c>
      <c r="D17" s="32">
        <v>0.5</v>
      </c>
      <c r="E17" s="31">
        <v>3.6</v>
      </c>
      <c r="F17" s="31">
        <v>3.8</v>
      </c>
      <c r="G17" s="31">
        <v>141</v>
      </c>
      <c r="H17" s="33">
        <v>6636</v>
      </c>
    </row>
    <row r="18" spans="1:8" x14ac:dyDescent="0.25">
      <c r="A18" s="27">
        <v>125</v>
      </c>
      <c r="B18" s="28" t="s">
        <v>189</v>
      </c>
      <c r="C18" s="29">
        <v>2.4</v>
      </c>
      <c r="D18" s="32">
        <v>0.53</v>
      </c>
      <c r="E18" s="31">
        <v>2.5499999999999998</v>
      </c>
      <c r="F18" s="31">
        <v>2.65</v>
      </c>
      <c r="G18" s="31">
        <v>158</v>
      </c>
      <c r="H18" s="33">
        <v>3588</v>
      </c>
    </row>
    <row r="19" spans="1:8" x14ac:dyDescent="0.25">
      <c r="A19" s="27">
        <v>130</v>
      </c>
      <c r="B19" s="28" t="s">
        <v>190</v>
      </c>
      <c r="C19" s="29">
        <v>1.7</v>
      </c>
      <c r="D19" s="32">
        <v>0.35</v>
      </c>
      <c r="E19" s="31">
        <v>1.7</v>
      </c>
      <c r="F19" s="31">
        <v>1.85</v>
      </c>
      <c r="G19" s="31">
        <v>55</v>
      </c>
      <c r="H19" s="33">
        <v>3717</v>
      </c>
    </row>
    <row r="20" spans="1:8" x14ac:dyDescent="0.25">
      <c r="A20" s="27">
        <v>135</v>
      </c>
      <c r="B20" s="28" t="s">
        <v>191</v>
      </c>
      <c r="C20" s="29">
        <v>1.55</v>
      </c>
      <c r="D20" s="30">
        <v>0</v>
      </c>
      <c r="E20" s="31">
        <v>1.1000000000000001</v>
      </c>
      <c r="F20" s="31">
        <v>1.25</v>
      </c>
      <c r="G20" s="31">
        <v>61</v>
      </c>
      <c r="H20" s="33">
        <v>1003</v>
      </c>
    </row>
    <row r="21" spans="1:8" x14ac:dyDescent="0.25">
      <c r="A21" s="27">
        <v>140</v>
      </c>
      <c r="B21" s="28" t="s">
        <v>192</v>
      </c>
      <c r="C21" s="29">
        <v>0.8</v>
      </c>
      <c r="D21" s="32">
        <v>0.16</v>
      </c>
      <c r="E21" s="31">
        <v>0.7</v>
      </c>
      <c r="F21" s="31">
        <v>0.8</v>
      </c>
      <c r="G21" s="31">
        <v>34</v>
      </c>
      <c r="H21" s="33">
        <v>3878</v>
      </c>
    </row>
    <row r="22" spans="1:8" x14ac:dyDescent="0.25">
      <c r="A22" s="27">
        <v>145</v>
      </c>
      <c r="B22" s="28" t="s">
        <v>193</v>
      </c>
      <c r="C22" s="29">
        <v>0.65</v>
      </c>
      <c r="D22" s="30">
        <v>0</v>
      </c>
      <c r="E22" s="31">
        <v>0.4</v>
      </c>
      <c r="F22" s="31">
        <v>0.55000000000000004</v>
      </c>
      <c r="G22" s="31">
        <v>23</v>
      </c>
      <c r="H22" s="31">
        <v>451</v>
      </c>
    </row>
    <row r="23" spans="1:8" x14ac:dyDescent="0.25">
      <c r="A23" s="27">
        <v>150</v>
      </c>
      <c r="B23" s="28" t="s">
        <v>194</v>
      </c>
      <c r="C23" s="29">
        <v>0.35</v>
      </c>
      <c r="D23" s="32">
        <v>0.1</v>
      </c>
      <c r="E23" s="31">
        <v>0.25</v>
      </c>
      <c r="F23" s="31">
        <v>0.4</v>
      </c>
      <c r="G23" s="31">
        <v>12</v>
      </c>
      <c r="H23" s="33">
        <v>1105</v>
      </c>
    </row>
    <row r="24" spans="1:8" x14ac:dyDescent="0.25">
      <c r="A24" s="27">
        <v>155</v>
      </c>
      <c r="B24" s="28" t="s">
        <v>195</v>
      </c>
      <c r="C24" s="29">
        <v>0.55000000000000004</v>
      </c>
      <c r="D24" s="30">
        <v>0</v>
      </c>
      <c r="E24" s="31">
        <v>0.15</v>
      </c>
      <c r="F24" s="31">
        <v>0.3</v>
      </c>
      <c r="G24" s="31">
        <v>0</v>
      </c>
      <c r="H24" s="31">
        <v>404</v>
      </c>
    </row>
    <row r="25" spans="1:8" x14ac:dyDescent="0.25">
      <c r="A25" s="27">
        <v>160</v>
      </c>
      <c r="B25" s="28" t="s">
        <v>196</v>
      </c>
      <c r="C25" s="29">
        <v>0.2</v>
      </c>
      <c r="D25" s="30">
        <v>0</v>
      </c>
      <c r="E25" s="31">
        <v>0.1</v>
      </c>
      <c r="F25" s="31">
        <v>0.2</v>
      </c>
      <c r="G25" s="31">
        <v>10</v>
      </c>
      <c r="H25" s="31">
        <v>848</v>
      </c>
    </row>
    <row r="26" spans="1:8" ht="30" x14ac:dyDescent="0.25">
      <c r="A26" s="27">
        <v>165</v>
      </c>
      <c r="B26" s="28" t="s">
        <v>197</v>
      </c>
      <c r="C26" s="29">
        <v>0.15</v>
      </c>
      <c r="D26" s="30">
        <v>0</v>
      </c>
      <c r="E26" s="31">
        <v>0.05</v>
      </c>
      <c r="F26" s="31">
        <v>0.15</v>
      </c>
      <c r="G26" s="31">
        <v>10</v>
      </c>
      <c r="H26" s="31">
        <v>134</v>
      </c>
    </row>
    <row r="27" spans="1:8" x14ac:dyDescent="0.25">
      <c r="A27" s="27">
        <v>170</v>
      </c>
      <c r="B27" s="28" t="s">
        <v>198</v>
      </c>
      <c r="C27" s="29">
        <v>0.15</v>
      </c>
      <c r="D27" s="30">
        <v>0</v>
      </c>
      <c r="E27" s="31" t="s">
        <v>75</v>
      </c>
      <c r="F27" s="31">
        <v>0.15</v>
      </c>
      <c r="G27" s="31">
        <v>0</v>
      </c>
      <c r="H27" s="31">
        <v>485</v>
      </c>
    </row>
    <row r="28" spans="1:8" x14ac:dyDescent="0.25">
      <c r="A28" s="27">
        <v>180</v>
      </c>
      <c r="B28" s="28" t="s">
        <v>199</v>
      </c>
      <c r="C28" s="29">
        <v>0.05</v>
      </c>
      <c r="D28" s="32">
        <v>0.05</v>
      </c>
      <c r="E28" s="31" t="s">
        <v>75</v>
      </c>
      <c r="F28" s="31">
        <v>0.1</v>
      </c>
      <c r="G28" s="31">
        <v>24</v>
      </c>
      <c r="H28" s="33">
        <v>1804</v>
      </c>
    </row>
    <row r="29" spans="1:8" x14ac:dyDescent="0.25">
      <c r="A29" s="27">
        <v>190</v>
      </c>
      <c r="B29" s="28" t="s">
        <v>200</v>
      </c>
      <c r="C29" s="29">
        <v>0.05</v>
      </c>
      <c r="D29" s="30">
        <v>0</v>
      </c>
      <c r="E29" s="31" t="s">
        <v>75</v>
      </c>
      <c r="F29" s="31">
        <v>0.1</v>
      </c>
      <c r="G29" s="31">
        <v>0</v>
      </c>
      <c r="H29" s="31">
        <v>665</v>
      </c>
    </row>
    <row r="30" spans="1:8" x14ac:dyDescent="0.25">
      <c r="A30" s="25"/>
    </row>
    <row r="31" spans="1:8" ht="60" x14ac:dyDescent="0.25">
      <c r="A31" s="23" t="s">
        <v>80</v>
      </c>
      <c r="B31" s="24" t="s">
        <v>174</v>
      </c>
    </row>
    <row r="32" spans="1:8" x14ac:dyDescent="0.25">
      <c r="A32" s="25"/>
    </row>
    <row r="33" spans="1:8" x14ac:dyDescent="0.25">
      <c r="A33" s="26" t="s">
        <v>57</v>
      </c>
      <c r="B33" s="26" t="s">
        <v>58</v>
      </c>
      <c r="C33" s="26" t="s">
        <v>59</v>
      </c>
      <c r="D33" s="26" t="s">
        <v>60</v>
      </c>
      <c r="E33" s="26" t="s">
        <v>61</v>
      </c>
      <c r="F33" s="26" t="s">
        <v>62</v>
      </c>
      <c r="G33" s="26" t="s">
        <v>63</v>
      </c>
      <c r="H33" s="26" t="s">
        <v>64</v>
      </c>
    </row>
    <row r="34" spans="1:8" ht="30" x14ac:dyDescent="0.25">
      <c r="A34" s="27">
        <v>55</v>
      </c>
      <c r="B34" s="28" t="s">
        <v>201</v>
      </c>
      <c r="C34" s="29">
        <v>0.65</v>
      </c>
      <c r="D34" s="34">
        <v>0.05</v>
      </c>
      <c r="E34" s="31">
        <v>0.55000000000000004</v>
      </c>
      <c r="F34" s="31">
        <v>0.7</v>
      </c>
      <c r="G34" s="31">
        <v>26</v>
      </c>
      <c r="H34" s="33">
        <v>1778</v>
      </c>
    </row>
    <row r="35" spans="1:8" x14ac:dyDescent="0.25">
      <c r="A35" s="27">
        <v>60</v>
      </c>
      <c r="B35" s="28" t="s">
        <v>202</v>
      </c>
      <c r="C35" s="29">
        <v>1</v>
      </c>
      <c r="D35" s="34">
        <v>0.12</v>
      </c>
      <c r="E35" s="31">
        <v>0.95</v>
      </c>
      <c r="F35" s="31">
        <v>1</v>
      </c>
      <c r="G35" s="31">
        <v>27</v>
      </c>
      <c r="H35" s="33">
        <v>3197</v>
      </c>
    </row>
    <row r="36" spans="1:8" x14ac:dyDescent="0.25">
      <c r="A36" s="27">
        <v>65</v>
      </c>
      <c r="B36" s="28" t="s">
        <v>203</v>
      </c>
      <c r="C36" s="29">
        <v>1.3</v>
      </c>
      <c r="D36" s="30">
        <v>0</v>
      </c>
      <c r="E36" s="31">
        <v>1.35</v>
      </c>
      <c r="F36" s="31">
        <v>1.5</v>
      </c>
      <c r="G36" s="31">
        <v>2</v>
      </c>
      <c r="H36" s="33">
        <v>4179</v>
      </c>
    </row>
    <row r="37" spans="1:8" ht="30" x14ac:dyDescent="0.25">
      <c r="A37" s="27">
        <v>70</v>
      </c>
      <c r="B37" s="28" t="s">
        <v>204</v>
      </c>
      <c r="C37" s="29">
        <v>1.95</v>
      </c>
      <c r="D37" s="30">
        <v>0</v>
      </c>
      <c r="E37" s="31">
        <v>1.95</v>
      </c>
      <c r="F37" s="31">
        <v>2.1</v>
      </c>
      <c r="G37" s="31">
        <v>56</v>
      </c>
      <c r="H37" s="33">
        <v>4690</v>
      </c>
    </row>
    <row r="38" spans="1:8" ht="30" x14ac:dyDescent="0.25">
      <c r="A38" s="27">
        <v>75</v>
      </c>
      <c r="B38" s="28" t="s">
        <v>205</v>
      </c>
      <c r="C38" s="29">
        <v>2.75</v>
      </c>
      <c r="D38" s="30">
        <v>0</v>
      </c>
      <c r="E38" s="31">
        <v>2.7</v>
      </c>
      <c r="F38" s="31">
        <v>2.8</v>
      </c>
      <c r="G38" s="31">
        <v>58</v>
      </c>
      <c r="H38" s="33">
        <v>2850</v>
      </c>
    </row>
    <row r="39" spans="1:8" x14ac:dyDescent="0.25">
      <c r="A39" s="27">
        <v>80</v>
      </c>
      <c r="B39" s="28" t="s">
        <v>206</v>
      </c>
      <c r="C39" s="29">
        <v>3.9</v>
      </c>
      <c r="D39" s="34">
        <v>0.2</v>
      </c>
      <c r="E39" s="31">
        <v>3.7</v>
      </c>
      <c r="F39" s="31">
        <v>3.8</v>
      </c>
      <c r="G39" s="31">
        <v>66</v>
      </c>
      <c r="H39" s="33">
        <v>5887</v>
      </c>
    </row>
    <row r="40" spans="1:8" ht="30" x14ac:dyDescent="0.25">
      <c r="A40" s="27">
        <v>85</v>
      </c>
      <c r="B40" s="28" t="s">
        <v>207</v>
      </c>
      <c r="C40" s="29">
        <v>5.3</v>
      </c>
      <c r="D40" s="34">
        <v>0.4</v>
      </c>
      <c r="E40" s="31">
        <v>4.9000000000000004</v>
      </c>
      <c r="F40" s="31">
        <v>5.0999999999999996</v>
      </c>
      <c r="G40" s="31">
        <v>110</v>
      </c>
      <c r="H40" s="33">
        <v>2832</v>
      </c>
    </row>
    <row r="41" spans="1:8" x14ac:dyDescent="0.25">
      <c r="A41" s="27">
        <v>90</v>
      </c>
      <c r="B41" s="28" t="s">
        <v>208</v>
      </c>
      <c r="C41" s="29">
        <v>6.83</v>
      </c>
      <c r="D41" s="34">
        <v>0.43</v>
      </c>
      <c r="E41" s="31">
        <v>6.4</v>
      </c>
      <c r="F41" s="31">
        <v>6.8</v>
      </c>
      <c r="G41" s="31">
        <v>2</v>
      </c>
      <c r="H41" s="33">
        <v>6514</v>
      </c>
    </row>
    <row r="42" spans="1:8" x14ac:dyDescent="0.25">
      <c r="A42" s="27">
        <v>95</v>
      </c>
      <c r="B42" s="28" t="s">
        <v>209</v>
      </c>
      <c r="C42" s="29">
        <v>8.6</v>
      </c>
      <c r="D42" s="34">
        <v>0.3</v>
      </c>
      <c r="E42" s="31">
        <v>8.1999999999999993</v>
      </c>
      <c r="F42" s="31">
        <v>8.4</v>
      </c>
      <c r="G42" s="31">
        <v>68</v>
      </c>
      <c r="H42" s="33">
        <v>2889</v>
      </c>
    </row>
    <row r="43" spans="1:8" x14ac:dyDescent="0.25">
      <c r="A43" s="27">
        <v>100</v>
      </c>
      <c r="B43" s="28" t="s">
        <v>210</v>
      </c>
      <c r="C43" s="29">
        <v>11</v>
      </c>
      <c r="D43" s="34">
        <v>0.7</v>
      </c>
      <c r="E43" s="31">
        <v>10.4</v>
      </c>
      <c r="F43" s="31">
        <v>10.6</v>
      </c>
      <c r="G43" s="31">
        <v>73</v>
      </c>
      <c r="H43" s="33">
        <v>6963</v>
      </c>
    </row>
    <row r="44" spans="1:8" ht="30" x14ac:dyDescent="0.25">
      <c r="A44" s="27">
        <v>105</v>
      </c>
      <c r="B44" s="28" t="s">
        <v>211</v>
      </c>
      <c r="C44" s="29">
        <v>13.7</v>
      </c>
      <c r="D44" s="34">
        <v>1.1000000000000001</v>
      </c>
      <c r="E44" s="31">
        <v>12.9</v>
      </c>
      <c r="F44" s="31">
        <v>13.3</v>
      </c>
      <c r="G44" s="31">
        <v>14</v>
      </c>
      <c r="H44" s="33">
        <v>1762</v>
      </c>
    </row>
    <row r="45" spans="1:8" x14ac:dyDescent="0.25">
      <c r="A45" s="27">
        <v>110</v>
      </c>
      <c r="B45" s="28" t="s">
        <v>212</v>
      </c>
      <c r="C45" s="29">
        <v>16.600000000000001</v>
      </c>
      <c r="D45" s="34">
        <v>1.9</v>
      </c>
      <c r="E45" s="31">
        <v>15.9</v>
      </c>
      <c r="F45" s="31">
        <v>16.2</v>
      </c>
      <c r="G45" s="31">
        <v>20</v>
      </c>
      <c r="H45" s="33">
        <v>4021</v>
      </c>
    </row>
    <row r="46" spans="1:8" x14ac:dyDescent="0.25">
      <c r="A46" s="27">
        <v>115</v>
      </c>
      <c r="B46" s="28" t="s">
        <v>213</v>
      </c>
      <c r="C46" s="29">
        <v>18.8</v>
      </c>
      <c r="D46" s="30">
        <v>0</v>
      </c>
      <c r="E46" s="31">
        <v>19.100000000000001</v>
      </c>
      <c r="F46" s="31">
        <v>19.5</v>
      </c>
      <c r="G46" s="31">
        <v>53</v>
      </c>
      <c r="H46" s="31">
        <v>416</v>
      </c>
    </row>
    <row r="47" spans="1:8" ht="30" x14ac:dyDescent="0.25">
      <c r="A47" s="27">
        <v>120</v>
      </c>
      <c r="B47" s="28" t="s">
        <v>214</v>
      </c>
      <c r="C47" s="29">
        <v>21.8</v>
      </c>
      <c r="D47" s="30">
        <v>0</v>
      </c>
      <c r="E47" s="31">
        <v>22.7</v>
      </c>
      <c r="F47" s="31">
        <v>23.1</v>
      </c>
      <c r="G47" s="31">
        <v>43</v>
      </c>
      <c r="H47" s="33">
        <v>2816</v>
      </c>
    </row>
    <row r="48" spans="1:8" x14ac:dyDescent="0.25">
      <c r="A48" s="27">
        <v>125</v>
      </c>
      <c r="B48" s="28" t="s">
        <v>215</v>
      </c>
      <c r="C48" s="29">
        <v>26.3</v>
      </c>
      <c r="D48" s="30">
        <v>0</v>
      </c>
      <c r="E48" s="31">
        <v>26.6</v>
      </c>
      <c r="F48" s="31">
        <v>27.2</v>
      </c>
      <c r="G48" s="31">
        <v>5</v>
      </c>
      <c r="H48" s="33">
        <v>2367</v>
      </c>
    </row>
    <row r="49" spans="1:8" x14ac:dyDescent="0.25">
      <c r="A49" s="27">
        <v>130</v>
      </c>
      <c r="B49" s="28" t="s">
        <v>216</v>
      </c>
      <c r="C49" s="29">
        <v>28.5</v>
      </c>
      <c r="D49" s="30">
        <v>0</v>
      </c>
      <c r="E49" s="31">
        <v>30.8</v>
      </c>
      <c r="F49" s="31">
        <v>31.4</v>
      </c>
      <c r="G49" s="31">
        <v>13</v>
      </c>
      <c r="H49" s="31">
        <v>959</v>
      </c>
    </row>
    <row r="50" spans="1:8" ht="30" x14ac:dyDescent="0.25">
      <c r="A50" s="27">
        <v>135</v>
      </c>
      <c r="B50" s="28" t="s">
        <v>217</v>
      </c>
      <c r="C50" s="29">
        <v>37.6</v>
      </c>
      <c r="D50" s="30">
        <v>0</v>
      </c>
      <c r="E50" s="31">
        <v>35.200000000000003</v>
      </c>
      <c r="F50" s="31">
        <v>35.700000000000003</v>
      </c>
      <c r="G50" s="31">
        <v>0</v>
      </c>
      <c r="H50" s="31">
        <v>190</v>
      </c>
    </row>
    <row r="51" spans="1:8" ht="30" x14ac:dyDescent="0.25">
      <c r="A51" s="27">
        <v>140</v>
      </c>
      <c r="B51" s="28" t="s">
        <v>218</v>
      </c>
      <c r="C51" s="29">
        <v>37.4</v>
      </c>
      <c r="D51" s="30">
        <v>0</v>
      </c>
      <c r="E51" s="31">
        <v>39.700000000000003</v>
      </c>
      <c r="F51" s="31">
        <v>40.4</v>
      </c>
      <c r="G51" s="31">
        <v>10</v>
      </c>
      <c r="H51" s="31">
        <v>286</v>
      </c>
    </row>
    <row r="52" spans="1:8" x14ac:dyDescent="0.25">
      <c r="A52" s="27">
        <v>145</v>
      </c>
      <c r="B52" s="28" t="s">
        <v>219</v>
      </c>
      <c r="C52" s="29">
        <v>46.7</v>
      </c>
      <c r="D52" s="30">
        <v>0</v>
      </c>
      <c r="E52" s="31">
        <v>44.5</v>
      </c>
      <c r="F52" s="31">
        <v>45</v>
      </c>
      <c r="G52" s="31">
        <v>0</v>
      </c>
      <c r="H52" s="31">
        <v>10</v>
      </c>
    </row>
    <row r="53" spans="1:8" x14ac:dyDescent="0.25">
      <c r="A53" s="27">
        <v>150</v>
      </c>
      <c r="B53" s="28" t="s">
        <v>220</v>
      </c>
      <c r="C53" s="29">
        <v>51.3</v>
      </c>
      <c r="D53" s="30">
        <v>0</v>
      </c>
      <c r="E53" s="31">
        <v>49.3</v>
      </c>
      <c r="F53" s="31">
        <v>49.9</v>
      </c>
      <c r="G53" s="31">
        <v>13</v>
      </c>
      <c r="H53" s="31">
        <v>173</v>
      </c>
    </row>
    <row r="54" spans="1:8" x14ac:dyDescent="0.25">
      <c r="A54" s="27">
        <v>155</v>
      </c>
      <c r="B54" s="28" t="s">
        <v>221</v>
      </c>
      <c r="C54" s="29">
        <v>56.3</v>
      </c>
      <c r="D54" s="30">
        <v>0</v>
      </c>
      <c r="E54" s="31">
        <v>54.1</v>
      </c>
      <c r="F54" s="31">
        <v>54.8</v>
      </c>
      <c r="G54" s="31">
        <v>9</v>
      </c>
      <c r="H54" s="31">
        <v>28</v>
      </c>
    </row>
    <row r="55" spans="1:8" x14ac:dyDescent="0.25">
      <c r="A55" s="27">
        <v>160</v>
      </c>
      <c r="B55" s="28" t="s">
        <v>222</v>
      </c>
      <c r="C55" s="29">
        <v>55.7</v>
      </c>
      <c r="D55" s="30">
        <v>0</v>
      </c>
      <c r="E55" s="31">
        <v>59.1</v>
      </c>
      <c r="F55" s="31">
        <v>59.6</v>
      </c>
      <c r="G55" s="31">
        <v>8</v>
      </c>
      <c r="H55" s="31">
        <v>101</v>
      </c>
    </row>
    <row r="56" spans="1:8" x14ac:dyDescent="0.25">
      <c r="A56" s="27">
        <v>170</v>
      </c>
      <c r="B56" s="28" t="s">
        <v>223</v>
      </c>
      <c r="C56" s="29">
        <v>82.9</v>
      </c>
      <c r="D56" s="30">
        <v>0</v>
      </c>
      <c r="E56" s="31">
        <v>68.900000000000006</v>
      </c>
      <c r="F56" s="31">
        <v>69.7</v>
      </c>
      <c r="G56" s="31">
        <v>0</v>
      </c>
      <c r="H56" s="31">
        <v>11</v>
      </c>
    </row>
    <row r="57" spans="1:8" ht="30" x14ac:dyDescent="0.25">
      <c r="A57" s="27">
        <v>190</v>
      </c>
      <c r="B57" s="28" t="s">
        <v>224</v>
      </c>
      <c r="C57" s="29">
        <v>102.8</v>
      </c>
      <c r="D57" s="30">
        <v>0</v>
      </c>
      <c r="E57" s="31">
        <v>88.8</v>
      </c>
      <c r="F57" s="31">
        <v>89.5</v>
      </c>
      <c r="G57" s="31">
        <v>0</v>
      </c>
      <c r="H57" s="31">
        <v>11</v>
      </c>
    </row>
    <row r="58" spans="1:8" ht="40.5" x14ac:dyDescent="0.25">
      <c r="A58" s="25" t="s">
        <v>97</v>
      </c>
      <c r="B58" s="35" t="s">
        <v>98</v>
      </c>
    </row>
    <row r="59" spans="1:8" x14ac:dyDescent="0.25">
      <c r="A59" s="25"/>
    </row>
    <row r="60" spans="1:8" ht="60" x14ac:dyDescent="0.25">
      <c r="A60" s="36" t="s">
        <v>99</v>
      </c>
    </row>
  </sheetData>
  <hyperlinks>
    <hyperlink ref="A4" r:id="rId1" display="http://finance.yahoo.com/q/op?s=IBM&amp;k=55.000000"/>
    <hyperlink ref="B4" r:id="rId2" display="http://finance.yahoo.com/q?s=WIBAW.X"/>
    <hyperlink ref="A5" r:id="rId3" display="http://finance.yahoo.com/q/op?s=IBM&amp;k=60.000000"/>
    <hyperlink ref="B5" r:id="rId4" display="http://finance.yahoo.com/q?s=WIBAL.X"/>
    <hyperlink ref="A6" r:id="rId5" display="http://finance.yahoo.com/q/op?s=IBM&amp;k=65.000000"/>
    <hyperlink ref="B6" r:id="rId6" display="http://finance.yahoo.com/q?s=WIBAX.X"/>
    <hyperlink ref="A7" r:id="rId7" display="http://finance.yahoo.com/q/op?s=IBM&amp;k=70.000000"/>
    <hyperlink ref="B7" r:id="rId8" display="http://finance.yahoo.com/q?s=WIBAN.X"/>
    <hyperlink ref="A8" r:id="rId9" display="http://finance.yahoo.com/q/op?s=IBM&amp;k=75.000000"/>
    <hyperlink ref="B8" r:id="rId10" display="http://finance.yahoo.com/q?s=WIBAO.X"/>
    <hyperlink ref="A9" r:id="rId11" display="http://finance.yahoo.com/q/op?s=IBM&amp;k=80.000000"/>
    <hyperlink ref="B9" r:id="rId12" display="http://finance.yahoo.com/q?s=WIBAP.X"/>
    <hyperlink ref="A10" r:id="rId13" display="http://finance.yahoo.com/q/op?s=IBM&amp;k=85.000000"/>
    <hyperlink ref="B10" r:id="rId14" display="http://finance.yahoo.com/q?s=WIBAQ.X"/>
    <hyperlink ref="A11" r:id="rId15" display="http://finance.yahoo.com/q/op?s=IBM&amp;k=90.000000"/>
    <hyperlink ref="B11" r:id="rId16" display="http://finance.yahoo.com/q?s=WIBAR.X"/>
    <hyperlink ref="A12" r:id="rId17" display="http://finance.yahoo.com/q/op?s=IBM&amp;k=95.000000"/>
    <hyperlink ref="B12" r:id="rId18" display="http://finance.yahoo.com/q?s=WIBAS.X"/>
    <hyperlink ref="A13" r:id="rId19" display="http://finance.yahoo.com/q/op?s=IBM&amp;k=100.000000"/>
    <hyperlink ref="B13" r:id="rId20" display="http://finance.yahoo.com/q?s=WIBAT.X"/>
    <hyperlink ref="A14" r:id="rId21" display="http://finance.yahoo.com/q/op?s=IBM&amp;k=105.000000"/>
    <hyperlink ref="B14" r:id="rId22" display="http://finance.yahoo.com/q?s=WIBAA.X"/>
    <hyperlink ref="A15" r:id="rId23" display="http://finance.yahoo.com/q/op?s=IBM&amp;k=110.000000"/>
    <hyperlink ref="B15" r:id="rId24" display="http://finance.yahoo.com/q?s=WIBAB.X"/>
    <hyperlink ref="A16" r:id="rId25" display="http://finance.yahoo.com/q/op?s=IBM&amp;k=115.000000"/>
    <hyperlink ref="B16" r:id="rId26" display="http://finance.yahoo.com/q?s=WIBAC.X"/>
    <hyperlink ref="A17" r:id="rId27" display="http://finance.yahoo.com/q/op?s=IBM&amp;k=120.000000"/>
    <hyperlink ref="B17" r:id="rId28" display="http://finance.yahoo.com/q?s=WIBAD.X"/>
    <hyperlink ref="A18" r:id="rId29" display="http://finance.yahoo.com/q/op?s=IBM&amp;k=125.000000"/>
    <hyperlink ref="B18" r:id="rId30" display="http://finance.yahoo.com/q?s=WIBAE.X"/>
    <hyperlink ref="A19" r:id="rId31" display="http://finance.yahoo.com/q/op?s=IBM&amp;k=130.000000"/>
    <hyperlink ref="B19" r:id="rId32" display="http://finance.yahoo.com/q?s=WIBAF.X"/>
    <hyperlink ref="A20" r:id="rId33" display="http://finance.yahoo.com/q/op?s=IBM&amp;k=135.000000"/>
    <hyperlink ref="B20" r:id="rId34" display="http://finance.yahoo.com/q?s=WIBAG.X"/>
    <hyperlink ref="A21" r:id="rId35" display="http://finance.yahoo.com/q/op?s=IBM&amp;k=140.000000"/>
    <hyperlink ref="B21" r:id="rId36" display="http://finance.yahoo.com/q?s=WIBAH.X"/>
    <hyperlink ref="A22" r:id="rId37" display="http://finance.yahoo.com/q/op?s=IBM&amp;k=145.000000"/>
    <hyperlink ref="B22" r:id="rId38" display="http://finance.yahoo.com/q?s=WIBAI.X"/>
    <hyperlink ref="A23" r:id="rId39" display="http://finance.yahoo.com/q/op?s=IBM&amp;k=150.000000"/>
    <hyperlink ref="B23" r:id="rId40" display="http://finance.yahoo.com/q?s=WIBAJ.X"/>
    <hyperlink ref="A24" r:id="rId41" display="http://finance.yahoo.com/q/op?s=IBM&amp;k=155.000000"/>
    <hyperlink ref="B24" r:id="rId42" display="http://finance.yahoo.com/q?s=WIBAK.X"/>
    <hyperlink ref="A25" r:id="rId43" display="http://finance.yahoo.com/q/op?s=IBM&amp;k=160.000000"/>
    <hyperlink ref="B25" r:id="rId44" display="http://finance.yahoo.com/q?s=WIBAY.X"/>
    <hyperlink ref="A26" r:id="rId45" display="http://finance.yahoo.com/q/op?s=IBM&amp;k=165.000000"/>
    <hyperlink ref="B26" r:id="rId46" display="http://finance.yahoo.com/q?s=WIBAM.X"/>
    <hyperlink ref="A27" r:id="rId47" display="http://finance.yahoo.com/q/op?s=IBM&amp;k=170.000000"/>
    <hyperlink ref="B27" r:id="rId48" display="http://finance.yahoo.com/q?s=WIBAZ.X"/>
    <hyperlink ref="A28" r:id="rId49" display="http://finance.yahoo.com/q/op?s=IBM&amp;k=180.000000"/>
    <hyperlink ref="B28" r:id="rId50" display="http://finance.yahoo.com/q?s=WIBAU.X"/>
    <hyperlink ref="A29" r:id="rId51" display="http://finance.yahoo.com/q/op?s=IBM&amp;k=190.000000"/>
    <hyperlink ref="B29" r:id="rId52" display="http://finance.yahoo.com/q?s=WIBAV.X"/>
    <hyperlink ref="A34" r:id="rId53" display="http://finance.yahoo.com/q/op?s=IBM&amp;k=55.000000"/>
    <hyperlink ref="B34" r:id="rId54" display="http://finance.yahoo.com/q?s=WIBMW.X"/>
    <hyperlink ref="A35" r:id="rId55" display="http://finance.yahoo.com/q/op?s=IBM&amp;k=60.000000"/>
    <hyperlink ref="B35" r:id="rId56" display="http://finance.yahoo.com/q?s=WIBML.X"/>
    <hyperlink ref="A36" r:id="rId57" display="http://finance.yahoo.com/q/op?s=IBM&amp;k=65.000000"/>
    <hyperlink ref="B36" r:id="rId58" display="http://finance.yahoo.com/q?s=WIBMX.X"/>
    <hyperlink ref="A37" r:id="rId59" display="http://finance.yahoo.com/q/op?s=IBM&amp;k=70.000000"/>
    <hyperlink ref="B37" r:id="rId60" display="http://finance.yahoo.com/q?s=WIBMN.X"/>
    <hyperlink ref="A38" r:id="rId61" display="http://finance.yahoo.com/q/op?s=IBM&amp;k=75.000000"/>
    <hyperlink ref="B38" r:id="rId62" display="http://finance.yahoo.com/q?s=WIBMO.X"/>
    <hyperlink ref="A39" r:id="rId63" display="http://finance.yahoo.com/q/op?s=IBM&amp;k=80.000000"/>
    <hyperlink ref="B39" r:id="rId64" display="http://finance.yahoo.com/q?s=WIBMP.X"/>
    <hyperlink ref="A40" r:id="rId65" display="http://finance.yahoo.com/q/op?s=IBM&amp;k=85.000000"/>
    <hyperlink ref="B40" r:id="rId66" display="http://finance.yahoo.com/q?s=WIBMQ.X"/>
    <hyperlink ref="A41" r:id="rId67" display="http://finance.yahoo.com/q/op?s=IBM&amp;k=90.000000"/>
    <hyperlink ref="B41" r:id="rId68" display="http://finance.yahoo.com/q?s=WIBMR.X"/>
    <hyperlink ref="A42" r:id="rId69" display="http://finance.yahoo.com/q/op?s=IBM&amp;k=95.000000"/>
    <hyperlink ref="B42" r:id="rId70" display="http://finance.yahoo.com/q?s=WIBMS.X"/>
    <hyperlink ref="A43" r:id="rId71" display="http://finance.yahoo.com/q/op?s=IBM&amp;k=100.000000"/>
    <hyperlink ref="B43" r:id="rId72" display="http://finance.yahoo.com/q?s=WIBMT.X"/>
    <hyperlink ref="A44" r:id="rId73" display="http://finance.yahoo.com/q/op?s=IBM&amp;k=105.000000"/>
    <hyperlink ref="B44" r:id="rId74" display="http://finance.yahoo.com/q?s=WIBMA.X"/>
    <hyperlink ref="A45" r:id="rId75" display="http://finance.yahoo.com/q/op?s=IBM&amp;k=110.000000"/>
    <hyperlink ref="B45" r:id="rId76" display="http://finance.yahoo.com/q?s=WIBMB.X"/>
    <hyperlink ref="A46" r:id="rId77" display="http://finance.yahoo.com/q/op?s=IBM&amp;k=115.000000"/>
    <hyperlink ref="B46" r:id="rId78" display="http://finance.yahoo.com/q?s=WIBMC.X"/>
    <hyperlink ref="A47" r:id="rId79" display="http://finance.yahoo.com/q/op?s=IBM&amp;k=120.000000"/>
    <hyperlink ref="B47" r:id="rId80" display="http://finance.yahoo.com/q?s=WIBMD.X"/>
    <hyperlink ref="A48" r:id="rId81" display="http://finance.yahoo.com/q/op?s=IBM&amp;k=125.000000"/>
    <hyperlink ref="B48" r:id="rId82" display="http://finance.yahoo.com/q?s=WIBME.X"/>
    <hyperlink ref="A49" r:id="rId83" display="http://finance.yahoo.com/q/op?s=IBM&amp;k=130.000000"/>
    <hyperlink ref="B49" r:id="rId84" display="http://finance.yahoo.com/q?s=WIBMF.X"/>
    <hyperlink ref="A50" r:id="rId85" display="http://finance.yahoo.com/q/op?s=IBM&amp;k=135.000000"/>
    <hyperlink ref="B50" r:id="rId86" display="http://finance.yahoo.com/q?s=WIBMG.X"/>
    <hyperlink ref="A51" r:id="rId87" display="http://finance.yahoo.com/q/op?s=IBM&amp;k=140.000000"/>
    <hyperlink ref="B51" r:id="rId88" display="http://finance.yahoo.com/q?s=WIBMH.X"/>
    <hyperlink ref="A52" r:id="rId89" display="http://finance.yahoo.com/q/op?s=IBM&amp;k=145.000000"/>
    <hyperlink ref="B52" r:id="rId90" display="http://finance.yahoo.com/q?s=WIBMI.X"/>
    <hyperlink ref="A53" r:id="rId91" display="http://finance.yahoo.com/q/op?s=IBM&amp;k=150.000000"/>
    <hyperlink ref="B53" r:id="rId92" display="http://finance.yahoo.com/q?s=WIBMJ.X"/>
    <hyperlink ref="A54" r:id="rId93" display="http://finance.yahoo.com/q/op?s=IBM&amp;k=155.000000"/>
    <hyperlink ref="B54" r:id="rId94" display="http://finance.yahoo.com/q?s=WIBMK.X"/>
    <hyperlink ref="A55" r:id="rId95" display="http://finance.yahoo.com/q/op?s=IBM&amp;k=160.000000"/>
    <hyperlink ref="B55" r:id="rId96" display="http://finance.yahoo.com/q?s=WIBMY.X"/>
    <hyperlink ref="A56" r:id="rId97" display="http://finance.yahoo.com/q/op?s=IBM&amp;k=170.000000"/>
    <hyperlink ref="B56" r:id="rId98" display="http://finance.yahoo.com/q?s=WIBMZ.X"/>
    <hyperlink ref="A57" r:id="rId99" display="http://finance.yahoo.com/q/op?s=IBM&amp;k=190.000000"/>
    <hyperlink ref="B57" r:id="rId100" display="http://finance.yahoo.com/q?s=WIBMV.X"/>
    <hyperlink ref="A60" r:id="rId101" display="http://finance.yahoo.com/q/os?s=IBM&amp;m=2010-01-15"/>
  </hyperlinks>
  <pageMargins left="0.7" right="0.7" top="0.75" bottom="0.75" header="0.3" footer="0.3"/>
  <drawing r:id="rId10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48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21"/>
  </cols>
  <sheetData>
    <row r="1" spans="1:8" ht="60" x14ac:dyDescent="0.25">
      <c r="A1" s="23" t="s">
        <v>55</v>
      </c>
      <c r="B1" s="24" t="s">
        <v>225</v>
      </c>
    </row>
    <row r="2" spans="1:8" x14ac:dyDescent="0.25">
      <c r="A2" s="25"/>
    </row>
    <row r="3" spans="1:8" x14ac:dyDescent="0.25">
      <c r="A3" s="26" t="s">
        <v>57</v>
      </c>
      <c r="B3" s="26" t="s">
        <v>58</v>
      </c>
      <c r="C3" s="26" t="s">
        <v>59</v>
      </c>
      <c r="D3" s="26" t="s">
        <v>60</v>
      </c>
      <c r="E3" s="26" t="s">
        <v>61</v>
      </c>
      <c r="F3" s="26" t="s">
        <v>62</v>
      </c>
      <c r="G3" s="26" t="s">
        <v>63</v>
      </c>
      <c r="H3" s="26" t="s">
        <v>64</v>
      </c>
    </row>
    <row r="4" spans="1:8" x14ac:dyDescent="0.25">
      <c r="A4" s="27">
        <v>35</v>
      </c>
      <c r="B4" s="28" t="s">
        <v>226</v>
      </c>
      <c r="C4" s="29">
        <v>65.599999999999994</v>
      </c>
      <c r="D4" s="30">
        <v>0</v>
      </c>
      <c r="E4" s="31">
        <v>65.2</v>
      </c>
      <c r="F4" s="31">
        <v>66.8</v>
      </c>
      <c r="G4" s="31">
        <v>0</v>
      </c>
      <c r="H4" s="31">
        <v>16</v>
      </c>
    </row>
    <row r="5" spans="1:8" x14ac:dyDescent="0.25">
      <c r="A5" s="27">
        <v>40</v>
      </c>
      <c r="B5" s="28" t="s">
        <v>227</v>
      </c>
      <c r="C5" s="29">
        <v>59.4</v>
      </c>
      <c r="D5" s="30">
        <v>0</v>
      </c>
      <c r="E5" s="31">
        <v>60.3</v>
      </c>
      <c r="F5" s="31">
        <v>61.8</v>
      </c>
      <c r="G5" s="31">
        <v>0</v>
      </c>
      <c r="H5" s="31">
        <v>39</v>
      </c>
    </row>
    <row r="6" spans="1:8" x14ac:dyDescent="0.25">
      <c r="A6" s="27">
        <v>45</v>
      </c>
      <c r="B6" s="28" t="s">
        <v>228</v>
      </c>
      <c r="C6" s="29">
        <v>56</v>
      </c>
      <c r="D6" s="30">
        <v>0</v>
      </c>
      <c r="E6" s="31">
        <v>55.6</v>
      </c>
      <c r="F6" s="31">
        <v>56.8</v>
      </c>
      <c r="G6" s="31">
        <v>0</v>
      </c>
      <c r="H6" s="31">
        <v>5</v>
      </c>
    </row>
    <row r="7" spans="1:8" x14ac:dyDescent="0.25">
      <c r="A7" s="27">
        <v>50</v>
      </c>
      <c r="B7" s="28" t="s">
        <v>229</v>
      </c>
      <c r="C7" s="29">
        <v>50.8</v>
      </c>
      <c r="D7" s="32">
        <v>4.5999999999999996</v>
      </c>
      <c r="E7" s="31">
        <v>50.7</v>
      </c>
      <c r="F7" s="31">
        <v>52.2</v>
      </c>
      <c r="G7" s="31">
        <v>1</v>
      </c>
      <c r="H7" s="31">
        <v>205</v>
      </c>
    </row>
    <row r="8" spans="1:8" x14ac:dyDescent="0.25">
      <c r="A8" s="27">
        <v>55</v>
      </c>
      <c r="B8" s="28" t="s">
        <v>230</v>
      </c>
      <c r="C8" s="29">
        <v>47.1</v>
      </c>
      <c r="D8" s="30">
        <v>0</v>
      </c>
      <c r="E8" s="31">
        <v>46.8</v>
      </c>
      <c r="F8" s="31">
        <v>47.6</v>
      </c>
      <c r="G8" s="31">
        <v>10</v>
      </c>
      <c r="H8" s="31">
        <v>35</v>
      </c>
    </row>
    <row r="9" spans="1:8" x14ac:dyDescent="0.25">
      <c r="A9" s="27">
        <v>60</v>
      </c>
      <c r="B9" s="28" t="s">
        <v>231</v>
      </c>
      <c r="C9" s="29">
        <v>42.9</v>
      </c>
      <c r="D9" s="30">
        <v>0</v>
      </c>
      <c r="E9" s="31">
        <v>42</v>
      </c>
      <c r="F9" s="31">
        <v>43.3</v>
      </c>
      <c r="G9" s="31">
        <v>10</v>
      </c>
      <c r="H9" s="31">
        <v>153</v>
      </c>
    </row>
    <row r="10" spans="1:8" x14ac:dyDescent="0.25">
      <c r="A10" s="27">
        <v>65</v>
      </c>
      <c r="B10" s="28" t="s">
        <v>232</v>
      </c>
      <c r="C10" s="29">
        <v>38</v>
      </c>
      <c r="D10" s="30">
        <v>0</v>
      </c>
      <c r="E10" s="31">
        <v>37.9</v>
      </c>
      <c r="F10" s="31">
        <v>39.200000000000003</v>
      </c>
      <c r="G10" s="31">
        <v>40</v>
      </c>
      <c r="H10" s="31">
        <v>60</v>
      </c>
    </row>
    <row r="11" spans="1:8" x14ac:dyDescent="0.25">
      <c r="A11" s="27">
        <v>70</v>
      </c>
      <c r="B11" s="28" t="s">
        <v>233</v>
      </c>
      <c r="C11" s="29">
        <v>34.020000000000003</v>
      </c>
      <c r="D11" s="32">
        <v>2.2799999999999998</v>
      </c>
      <c r="E11" s="31">
        <v>34.200000000000003</v>
      </c>
      <c r="F11" s="31">
        <v>35.299999999999997</v>
      </c>
      <c r="G11" s="31">
        <v>1</v>
      </c>
      <c r="H11" s="31">
        <v>353</v>
      </c>
    </row>
    <row r="12" spans="1:8" x14ac:dyDescent="0.25">
      <c r="A12" s="27">
        <v>80</v>
      </c>
      <c r="B12" s="28" t="s">
        <v>234</v>
      </c>
      <c r="C12" s="29">
        <v>27</v>
      </c>
      <c r="D12" s="32">
        <v>2.9</v>
      </c>
      <c r="E12" s="31">
        <v>27.4</v>
      </c>
      <c r="F12" s="31">
        <v>28.2</v>
      </c>
      <c r="G12" s="31">
        <v>6</v>
      </c>
      <c r="H12" s="31">
        <v>231</v>
      </c>
    </row>
    <row r="13" spans="1:8" x14ac:dyDescent="0.25">
      <c r="A13" s="27">
        <v>85</v>
      </c>
      <c r="B13" s="28" t="s">
        <v>235</v>
      </c>
      <c r="C13" s="29">
        <v>24</v>
      </c>
      <c r="D13" s="32">
        <v>2.1</v>
      </c>
      <c r="E13" s="31">
        <v>24.1</v>
      </c>
      <c r="F13" s="31">
        <v>25</v>
      </c>
      <c r="G13" s="31">
        <v>1</v>
      </c>
      <c r="H13" s="31">
        <v>488</v>
      </c>
    </row>
    <row r="14" spans="1:8" x14ac:dyDescent="0.25">
      <c r="A14" s="27">
        <v>90</v>
      </c>
      <c r="B14" s="28" t="s">
        <v>236</v>
      </c>
      <c r="C14" s="29">
        <v>21.2</v>
      </c>
      <c r="D14" s="32">
        <v>1.52</v>
      </c>
      <c r="E14" s="31">
        <v>21.2</v>
      </c>
      <c r="F14" s="31">
        <v>21.9</v>
      </c>
      <c r="G14" s="31">
        <v>16</v>
      </c>
      <c r="H14" s="33">
        <v>1038</v>
      </c>
    </row>
    <row r="15" spans="1:8" x14ac:dyDescent="0.25">
      <c r="A15" s="27">
        <v>95</v>
      </c>
      <c r="B15" s="28" t="s">
        <v>237</v>
      </c>
      <c r="C15" s="29">
        <v>18.399999999999999</v>
      </c>
      <c r="D15" s="32">
        <v>1.4</v>
      </c>
      <c r="E15" s="31">
        <v>18.5</v>
      </c>
      <c r="F15" s="31">
        <v>19.2</v>
      </c>
      <c r="G15" s="31">
        <v>1</v>
      </c>
      <c r="H15" s="33">
        <v>1227</v>
      </c>
    </row>
    <row r="16" spans="1:8" x14ac:dyDescent="0.25">
      <c r="A16" s="27">
        <v>100</v>
      </c>
      <c r="B16" s="28" t="s">
        <v>238</v>
      </c>
      <c r="C16" s="29">
        <v>16.3</v>
      </c>
      <c r="D16" s="32">
        <v>0.4</v>
      </c>
      <c r="E16" s="31">
        <v>15.9</v>
      </c>
      <c r="F16" s="31">
        <v>16.600000000000001</v>
      </c>
      <c r="G16" s="31">
        <v>27</v>
      </c>
      <c r="H16" s="33">
        <v>2072</v>
      </c>
    </row>
    <row r="17" spans="1:8" x14ac:dyDescent="0.25">
      <c r="A17" s="27">
        <v>110</v>
      </c>
      <c r="B17" s="28" t="s">
        <v>239</v>
      </c>
      <c r="C17" s="29">
        <v>11.8</v>
      </c>
      <c r="D17" s="32">
        <v>0.6</v>
      </c>
      <c r="E17" s="31">
        <v>11.6</v>
      </c>
      <c r="F17" s="31">
        <v>12.2</v>
      </c>
      <c r="G17" s="31">
        <v>21</v>
      </c>
      <c r="H17" s="33">
        <v>1405</v>
      </c>
    </row>
    <row r="18" spans="1:8" x14ac:dyDescent="0.25">
      <c r="A18" s="27">
        <v>120</v>
      </c>
      <c r="B18" s="28" t="s">
        <v>240</v>
      </c>
      <c r="C18" s="29">
        <v>8.1999999999999993</v>
      </c>
      <c r="D18" s="32">
        <v>0.7</v>
      </c>
      <c r="E18" s="31">
        <v>8</v>
      </c>
      <c r="F18" s="31">
        <v>8.5</v>
      </c>
      <c r="G18" s="31">
        <v>7</v>
      </c>
      <c r="H18" s="31">
        <v>801</v>
      </c>
    </row>
    <row r="19" spans="1:8" x14ac:dyDescent="0.25">
      <c r="A19" s="27">
        <v>130</v>
      </c>
      <c r="B19" s="28" t="s">
        <v>241</v>
      </c>
      <c r="C19" s="29">
        <v>5.58</v>
      </c>
      <c r="D19" s="32">
        <v>0.42</v>
      </c>
      <c r="E19" s="31">
        <v>5.4</v>
      </c>
      <c r="F19" s="31">
        <v>5.9</v>
      </c>
      <c r="G19" s="31">
        <v>108</v>
      </c>
      <c r="H19" s="31">
        <v>653</v>
      </c>
    </row>
    <row r="20" spans="1:8" x14ac:dyDescent="0.25">
      <c r="A20" s="27">
        <v>140</v>
      </c>
      <c r="B20" s="28" t="s">
        <v>242</v>
      </c>
      <c r="C20" s="29">
        <v>3.7</v>
      </c>
      <c r="D20" s="32">
        <v>1.1000000000000001</v>
      </c>
      <c r="E20" s="31">
        <v>3.3</v>
      </c>
      <c r="F20" s="31">
        <v>4</v>
      </c>
      <c r="G20" s="31">
        <v>225</v>
      </c>
      <c r="H20" s="31">
        <v>904</v>
      </c>
    </row>
    <row r="21" spans="1:8" x14ac:dyDescent="0.25">
      <c r="A21" s="27">
        <v>150</v>
      </c>
      <c r="B21" s="28" t="s">
        <v>243</v>
      </c>
      <c r="C21" s="29">
        <v>3.4</v>
      </c>
      <c r="D21" s="30">
        <v>0</v>
      </c>
      <c r="E21" s="31">
        <v>2.15</v>
      </c>
      <c r="F21" s="31">
        <v>2.5</v>
      </c>
      <c r="G21" s="31">
        <v>3</v>
      </c>
      <c r="H21" s="31">
        <v>873</v>
      </c>
    </row>
    <row r="22" spans="1:8" x14ac:dyDescent="0.25">
      <c r="A22" s="27">
        <v>155</v>
      </c>
      <c r="B22" s="28" t="s">
        <v>244</v>
      </c>
      <c r="C22" s="29">
        <v>2.5</v>
      </c>
      <c r="D22" s="30">
        <v>0</v>
      </c>
      <c r="E22" s="31">
        <v>1.6</v>
      </c>
      <c r="F22" s="31">
        <v>2.0499999999999998</v>
      </c>
      <c r="G22" s="31">
        <v>0</v>
      </c>
      <c r="H22" s="31">
        <v>129</v>
      </c>
    </row>
    <row r="23" spans="1:8" x14ac:dyDescent="0.25">
      <c r="A23" s="25"/>
    </row>
    <row r="24" spans="1:8" ht="60" x14ac:dyDescent="0.25">
      <c r="A24" s="23" t="s">
        <v>80</v>
      </c>
      <c r="B24" s="24" t="s">
        <v>225</v>
      </c>
    </row>
    <row r="25" spans="1:8" x14ac:dyDescent="0.25">
      <c r="A25" s="25"/>
    </row>
    <row r="26" spans="1:8" x14ac:dyDescent="0.25">
      <c r="A26" s="26" t="s">
        <v>57</v>
      </c>
      <c r="B26" s="26" t="s">
        <v>58</v>
      </c>
      <c r="C26" s="26" t="s">
        <v>59</v>
      </c>
      <c r="D26" s="26" t="s">
        <v>60</v>
      </c>
      <c r="E26" s="26" t="s">
        <v>61</v>
      </c>
      <c r="F26" s="26" t="s">
        <v>62</v>
      </c>
      <c r="G26" s="26" t="s">
        <v>63</v>
      </c>
      <c r="H26" s="26" t="s">
        <v>64</v>
      </c>
    </row>
    <row r="27" spans="1:8" x14ac:dyDescent="0.25">
      <c r="A27" s="27">
        <v>20</v>
      </c>
      <c r="B27" s="28" t="s">
        <v>245</v>
      </c>
      <c r="C27" s="29">
        <v>0.15</v>
      </c>
      <c r="D27" s="32">
        <v>0.05</v>
      </c>
      <c r="E27" s="31">
        <v>0.05</v>
      </c>
      <c r="F27" s="31">
        <v>0.15</v>
      </c>
      <c r="G27" s="31">
        <v>20</v>
      </c>
      <c r="H27" s="33">
        <v>1444</v>
      </c>
    </row>
    <row r="28" spans="1:8" x14ac:dyDescent="0.25">
      <c r="A28" s="27">
        <v>22.5</v>
      </c>
      <c r="B28" s="28" t="s">
        <v>246</v>
      </c>
      <c r="C28" s="29">
        <v>0.09</v>
      </c>
      <c r="D28" s="30">
        <v>0</v>
      </c>
      <c r="E28" s="31">
        <v>0.05</v>
      </c>
      <c r="F28" s="31">
        <v>0.2</v>
      </c>
      <c r="G28" s="31">
        <v>1</v>
      </c>
      <c r="H28" s="31">
        <v>300</v>
      </c>
    </row>
    <row r="29" spans="1:8" x14ac:dyDescent="0.25">
      <c r="A29" s="27">
        <v>25</v>
      </c>
      <c r="B29" s="28" t="s">
        <v>247</v>
      </c>
      <c r="C29" s="29">
        <v>0.15</v>
      </c>
      <c r="D29" s="30">
        <v>0</v>
      </c>
      <c r="E29" s="31">
        <v>0.15</v>
      </c>
      <c r="F29" s="31">
        <v>0.25</v>
      </c>
      <c r="G29" s="31">
        <v>50</v>
      </c>
      <c r="H29" s="31">
        <v>996</v>
      </c>
    </row>
    <row r="30" spans="1:8" x14ac:dyDescent="0.25">
      <c r="A30" s="27">
        <v>30</v>
      </c>
      <c r="B30" s="28" t="s">
        <v>248</v>
      </c>
      <c r="C30" s="29">
        <v>0.3</v>
      </c>
      <c r="D30" s="30">
        <v>0</v>
      </c>
      <c r="E30" s="31">
        <v>0.2</v>
      </c>
      <c r="F30" s="31">
        <v>0.4</v>
      </c>
      <c r="G30" s="31">
        <v>1</v>
      </c>
      <c r="H30" s="31">
        <v>871</v>
      </c>
    </row>
    <row r="31" spans="1:8" x14ac:dyDescent="0.25">
      <c r="A31" s="27">
        <v>35</v>
      </c>
      <c r="B31" s="28" t="s">
        <v>249</v>
      </c>
      <c r="C31" s="29">
        <v>0.54</v>
      </c>
      <c r="D31" s="30">
        <v>0</v>
      </c>
      <c r="E31" s="31">
        <v>0.45</v>
      </c>
      <c r="F31" s="31">
        <v>0.65</v>
      </c>
      <c r="G31" s="31">
        <v>1</v>
      </c>
      <c r="H31" s="31">
        <v>279</v>
      </c>
    </row>
    <row r="32" spans="1:8" ht="30" x14ac:dyDescent="0.25">
      <c r="A32" s="27">
        <v>40</v>
      </c>
      <c r="B32" s="28" t="s">
        <v>250</v>
      </c>
      <c r="C32" s="29">
        <v>1.42</v>
      </c>
      <c r="D32" s="30">
        <v>0</v>
      </c>
      <c r="E32" s="31">
        <v>0.75</v>
      </c>
      <c r="F32" s="31">
        <v>1</v>
      </c>
      <c r="G32" s="31">
        <v>0</v>
      </c>
      <c r="H32" s="31">
        <v>348</v>
      </c>
    </row>
    <row r="33" spans="1:8" x14ac:dyDescent="0.25">
      <c r="A33" s="27">
        <v>45</v>
      </c>
      <c r="B33" s="28" t="s">
        <v>251</v>
      </c>
      <c r="C33" s="29">
        <v>1.55</v>
      </c>
      <c r="D33" s="30">
        <v>0</v>
      </c>
      <c r="E33" s="31">
        <v>1.1499999999999999</v>
      </c>
      <c r="F33" s="31">
        <v>1.45</v>
      </c>
      <c r="G33" s="31">
        <v>10</v>
      </c>
      <c r="H33" s="31">
        <v>522</v>
      </c>
    </row>
    <row r="34" spans="1:8" x14ac:dyDescent="0.25">
      <c r="A34" s="27">
        <v>50</v>
      </c>
      <c r="B34" s="28" t="s">
        <v>252</v>
      </c>
      <c r="C34" s="29">
        <v>1.7</v>
      </c>
      <c r="D34" s="30">
        <v>0</v>
      </c>
      <c r="E34" s="31">
        <v>1.7</v>
      </c>
      <c r="F34" s="31">
        <v>2</v>
      </c>
      <c r="G34" s="31">
        <v>6</v>
      </c>
      <c r="H34" s="31">
        <v>571</v>
      </c>
    </row>
    <row r="35" spans="1:8" x14ac:dyDescent="0.25">
      <c r="A35" s="27">
        <v>55</v>
      </c>
      <c r="B35" s="28" t="s">
        <v>253</v>
      </c>
      <c r="C35" s="29">
        <v>2.5499999999999998</v>
      </c>
      <c r="D35" s="32">
        <v>0.35</v>
      </c>
      <c r="E35" s="31">
        <v>2.4</v>
      </c>
      <c r="F35" s="31">
        <v>2.65</v>
      </c>
      <c r="G35" s="31">
        <v>11</v>
      </c>
      <c r="H35" s="31">
        <v>836</v>
      </c>
    </row>
    <row r="36" spans="1:8" x14ac:dyDescent="0.25">
      <c r="A36" s="27">
        <v>60</v>
      </c>
      <c r="B36" s="28" t="s">
        <v>254</v>
      </c>
      <c r="C36" s="29">
        <v>3.4</v>
      </c>
      <c r="D36" s="34">
        <v>0.3</v>
      </c>
      <c r="E36" s="31">
        <v>3.1</v>
      </c>
      <c r="F36" s="31">
        <v>3.6</v>
      </c>
      <c r="G36" s="31">
        <v>20</v>
      </c>
      <c r="H36" s="31">
        <v>437</v>
      </c>
    </row>
    <row r="37" spans="1:8" x14ac:dyDescent="0.25">
      <c r="A37" s="27">
        <v>65</v>
      </c>
      <c r="B37" s="28" t="s">
        <v>255</v>
      </c>
      <c r="C37" s="29">
        <v>4</v>
      </c>
      <c r="D37" s="30">
        <v>0</v>
      </c>
      <c r="E37" s="31">
        <v>4.0999999999999996</v>
      </c>
      <c r="F37" s="31">
        <v>4.4000000000000004</v>
      </c>
      <c r="G37" s="31">
        <v>92</v>
      </c>
      <c r="H37" s="31">
        <v>505</v>
      </c>
    </row>
    <row r="38" spans="1:8" x14ac:dyDescent="0.25">
      <c r="A38" s="27">
        <v>70</v>
      </c>
      <c r="B38" s="28" t="s">
        <v>256</v>
      </c>
      <c r="C38" s="29">
        <v>5.4</v>
      </c>
      <c r="D38" s="30">
        <v>0</v>
      </c>
      <c r="E38" s="31">
        <v>5.2</v>
      </c>
      <c r="F38" s="31">
        <v>5.6</v>
      </c>
      <c r="G38" s="31">
        <v>52</v>
      </c>
      <c r="H38" s="31">
        <v>432</v>
      </c>
    </row>
    <row r="39" spans="1:8" x14ac:dyDescent="0.25">
      <c r="A39" s="27">
        <v>80</v>
      </c>
      <c r="B39" s="28" t="s">
        <v>257</v>
      </c>
      <c r="C39" s="29">
        <v>8.3000000000000007</v>
      </c>
      <c r="D39" s="34">
        <v>0.45</v>
      </c>
      <c r="E39" s="31">
        <v>8</v>
      </c>
      <c r="F39" s="31">
        <v>8.4</v>
      </c>
      <c r="G39" s="31">
        <v>40</v>
      </c>
      <c r="H39" s="33">
        <v>1323</v>
      </c>
    </row>
    <row r="40" spans="1:8" x14ac:dyDescent="0.25">
      <c r="A40" s="27">
        <v>85</v>
      </c>
      <c r="B40" s="28" t="s">
        <v>258</v>
      </c>
      <c r="C40" s="29">
        <v>10.199999999999999</v>
      </c>
      <c r="D40" s="34">
        <v>0.3</v>
      </c>
      <c r="E40" s="31">
        <v>9.6999999999999993</v>
      </c>
      <c r="F40" s="31">
        <v>10.199999999999999</v>
      </c>
      <c r="G40" s="31">
        <v>1</v>
      </c>
      <c r="H40" s="31">
        <v>812</v>
      </c>
    </row>
    <row r="41" spans="1:8" x14ac:dyDescent="0.25">
      <c r="A41" s="27">
        <v>90</v>
      </c>
      <c r="B41" s="28" t="s">
        <v>259</v>
      </c>
      <c r="C41" s="29">
        <v>11.58</v>
      </c>
      <c r="D41" s="30">
        <v>0</v>
      </c>
      <c r="E41" s="31">
        <v>11.7</v>
      </c>
      <c r="F41" s="31">
        <v>12.5</v>
      </c>
      <c r="G41" s="31">
        <v>5</v>
      </c>
      <c r="H41" s="33">
        <v>1937</v>
      </c>
    </row>
    <row r="42" spans="1:8" x14ac:dyDescent="0.25">
      <c r="A42" s="27">
        <v>95</v>
      </c>
      <c r="B42" s="28" t="s">
        <v>260</v>
      </c>
      <c r="C42" s="29">
        <v>13.7</v>
      </c>
      <c r="D42" s="30">
        <v>0</v>
      </c>
      <c r="E42" s="31">
        <v>13.9</v>
      </c>
      <c r="F42" s="31">
        <v>14.5</v>
      </c>
      <c r="G42" s="31">
        <v>1</v>
      </c>
      <c r="H42" s="31">
        <v>829</v>
      </c>
    </row>
    <row r="43" spans="1:8" x14ac:dyDescent="0.25">
      <c r="A43" s="27">
        <v>100</v>
      </c>
      <c r="B43" s="28" t="s">
        <v>261</v>
      </c>
      <c r="C43" s="29">
        <v>16.7</v>
      </c>
      <c r="D43" s="34">
        <v>0.64</v>
      </c>
      <c r="E43" s="31">
        <v>16.3</v>
      </c>
      <c r="F43" s="31">
        <v>17.100000000000001</v>
      </c>
      <c r="G43" s="31">
        <v>10</v>
      </c>
      <c r="H43" s="33">
        <v>1224</v>
      </c>
    </row>
    <row r="44" spans="1:8" x14ac:dyDescent="0.25">
      <c r="A44" s="27">
        <v>110</v>
      </c>
      <c r="B44" s="28" t="s">
        <v>262</v>
      </c>
      <c r="C44" s="29">
        <v>21</v>
      </c>
      <c r="D44" s="30">
        <v>0</v>
      </c>
      <c r="E44" s="31">
        <v>21.7</v>
      </c>
      <c r="F44" s="31">
        <v>22.5</v>
      </c>
      <c r="G44" s="31">
        <v>1</v>
      </c>
      <c r="H44" s="31">
        <v>915</v>
      </c>
    </row>
    <row r="45" spans="1:8" x14ac:dyDescent="0.25">
      <c r="A45" s="27">
        <v>120</v>
      </c>
      <c r="B45" s="28" t="s">
        <v>263</v>
      </c>
      <c r="C45" s="29">
        <v>26.4</v>
      </c>
      <c r="D45" s="30">
        <v>0</v>
      </c>
      <c r="E45" s="31">
        <v>28.1</v>
      </c>
      <c r="F45" s="31">
        <v>28.8</v>
      </c>
      <c r="G45" s="31">
        <v>1</v>
      </c>
      <c r="H45" s="31">
        <v>164</v>
      </c>
    </row>
    <row r="46" spans="1:8" x14ac:dyDescent="0.25">
      <c r="A46" s="27">
        <v>130</v>
      </c>
      <c r="B46" s="28" t="s">
        <v>264</v>
      </c>
      <c r="C46" s="29">
        <v>35.700000000000003</v>
      </c>
      <c r="D46" s="34">
        <v>2.5</v>
      </c>
      <c r="E46" s="31">
        <v>35.299999999999997</v>
      </c>
      <c r="F46" s="31">
        <v>35.9</v>
      </c>
      <c r="G46" s="31">
        <v>1</v>
      </c>
      <c r="H46" s="31">
        <v>245</v>
      </c>
    </row>
    <row r="47" spans="1:8" x14ac:dyDescent="0.25">
      <c r="A47" s="27">
        <v>140</v>
      </c>
      <c r="B47" s="28" t="s">
        <v>265</v>
      </c>
      <c r="C47" s="29">
        <v>42.7</v>
      </c>
      <c r="D47" s="30">
        <v>0</v>
      </c>
      <c r="E47" s="31">
        <v>43.2</v>
      </c>
      <c r="F47" s="31">
        <v>43.7</v>
      </c>
      <c r="G47" s="31">
        <v>2</v>
      </c>
      <c r="H47" s="31">
        <v>382</v>
      </c>
    </row>
    <row r="48" spans="1:8" x14ac:dyDescent="0.25">
      <c r="A48" s="27">
        <v>150</v>
      </c>
      <c r="B48" s="28" t="s">
        <v>266</v>
      </c>
      <c r="C48" s="29">
        <v>54.2</v>
      </c>
      <c r="D48" s="30">
        <v>0</v>
      </c>
      <c r="E48" s="31">
        <v>51.6</v>
      </c>
      <c r="F48" s="31">
        <v>53</v>
      </c>
      <c r="G48" s="31">
        <v>7</v>
      </c>
      <c r="H48" s="31">
        <v>230</v>
      </c>
    </row>
  </sheetData>
  <hyperlinks>
    <hyperlink ref="A4" r:id="rId1" display="http://finance.yahoo.com/q/op?s=IBM&amp;k=35.000000"/>
    <hyperlink ref="B4" r:id="rId2" display="http://finance.yahoo.com/q?s=VIBAG.X"/>
    <hyperlink ref="A5" r:id="rId3" display="http://finance.yahoo.com/q/op?s=IBM&amp;k=40.000000"/>
    <hyperlink ref="B5" r:id="rId4" display="http://finance.yahoo.com/q?s=VIBAW.X"/>
    <hyperlink ref="A6" r:id="rId5" display="http://finance.yahoo.com/q/op?s=IBM&amp;k=45.000000"/>
    <hyperlink ref="B6" r:id="rId6" display="http://finance.yahoo.com/q?s=VIBAI.X"/>
    <hyperlink ref="A7" r:id="rId7" display="http://finance.yahoo.com/q/op?s=IBM&amp;k=50.000000"/>
    <hyperlink ref="B7" r:id="rId8" display="http://finance.yahoo.com/q?s=VIBAZ.X"/>
    <hyperlink ref="A8" r:id="rId9" display="http://finance.yahoo.com/q/op?s=IBM&amp;k=55.000000"/>
    <hyperlink ref="B8" r:id="rId10" display="http://finance.yahoo.com/q?s=VIBAK.X"/>
    <hyperlink ref="A9" r:id="rId11" display="http://finance.yahoo.com/q/op?s=IBM&amp;k=60.000000"/>
    <hyperlink ref="B9" r:id="rId12" display="http://finance.yahoo.com/q?s=VIBAL.X"/>
    <hyperlink ref="A10" r:id="rId13" display="http://finance.yahoo.com/q/op?s=IBM&amp;k=65.000000"/>
    <hyperlink ref="B10" r:id="rId14" display="http://finance.yahoo.com/q?s=VIBAM.X"/>
    <hyperlink ref="A11" r:id="rId15" display="http://finance.yahoo.com/q/op?s=IBM&amp;k=70.000000"/>
    <hyperlink ref="B11" r:id="rId16" display="http://finance.yahoo.com/q?s=VIBAN.X"/>
    <hyperlink ref="A12" r:id="rId17" display="http://finance.yahoo.com/q/op?s=IBM&amp;k=80.000000"/>
    <hyperlink ref="B12" r:id="rId18" display="http://finance.yahoo.com/q?s=VIBAP.X"/>
    <hyperlink ref="A13" r:id="rId19" display="http://finance.yahoo.com/q/op?s=IBM&amp;k=85.000000"/>
    <hyperlink ref="B13" r:id="rId20" display="http://finance.yahoo.com/q?s=VIBAQ.X"/>
    <hyperlink ref="A14" r:id="rId21" display="http://finance.yahoo.com/q/op?s=IBM&amp;k=90.000000"/>
    <hyperlink ref="B14" r:id="rId22" display="http://finance.yahoo.com/q?s=VIBAR.X"/>
    <hyperlink ref="A15" r:id="rId23" display="http://finance.yahoo.com/q/op?s=IBM&amp;k=95.000000"/>
    <hyperlink ref="B15" r:id="rId24" display="http://finance.yahoo.com/q?s=VIBAS.X"/>
    <hyperlink ref="A16" r:id="rId25" display="http://finance.yahoo.com/q/op?s=IBM&amp;k=100.000000"/>
    <hyperlink ref="B16" r:id="rId26" display="http://finance.yahoo.com/q?s=XBYAT.X"/>
    <hyperlink ref="A17" r:id="rId27" display="http://finance.yahoo.com/q/op?s=IBM&amp;k=110.000000"/>
    <hyperlink ref="B17" r:id="rId28" display="http://finance.yahoo.com/q?s=XBYAB.X"/>
    <hyperlink ref="A18" r:id="rId29" display="http://finance.yahoo.com/q/op?s=IBM&amp;k=120.000000"/>
    <hyperlink ref="B18" r:id="rId30" display="http://finance.yahoo.com/q?s=XBYAD.X"/>
    <hyperlink ref="A19" r:id="rId31" display="http://finance.yahoo.com/q/op?s=IBM&amp;k=130.000000"/>
    <hyperlink ref="B19" r:id="rId32" display="http://finance.yahoo.com/q?s=XBYAF.X"/>
    <hyperlink ref="A20" r:id="rId33" display="http://finance.yahoo.com/q/op?s=IBM&amp;k=140.000000"/>
    <hyperlink ref="B20" r:id="rId34" display="http://finance.yahoo.com/q?s=XBYAH.X"/>
    <hyperlink ref="A21" r:id="rId35" display="http://finance.yahoo.com/q/op?s=IBM&amp;k=150.000000"/>
    <hyperlink ref="B21" r:id="rId36" display="http://finance.yahoo.com/q?s=XBYAJ.X"/>
    <hyperlink ref="A22" r:id="rId37" display="http://finance.yahoo.com/q/op?s=IBM&amp;k=155.000000"/>
    <hyperlink ref="B22" r:id="rId38" display="http://finance.yahoo.com/q?s=XBYAK.X"/>
    <hyperlink ref="A27" r:id="rId39" display="http://finance.yahoo.com/q/op?s=IBM&amp;k=20.000000"/>
    <hyperlink ref="B27" r:id="rId40" display="http://finance.yahoo.com/q?s=VIBMU.X"/>
    <hyperlink ref="A28" r:id="rId41" display="http://finance.yahoo.com/q/op?s=IBM&amp;k=22.500000"/>
    <hyperlink ref="B28" r:id="rId42" display="http://finance.yahoo.com/q?s=VIBMX.X"/>
    <hyperlink ref="A29" r:id="rId43" display="http://finance.yahoo.com/q/op?s=IBM&amp;k=25.000000"/>
    <hyperlink ref="B29" r:id="rId44" display="http://finance.yahoo.com/q?s=VIBME.X"/>
    <hyperlink ref="A30" r:id="rId45" display="http://finance.yahoo.com/q/op?s=IBM&amp;k=30.000000"/>
    <hyperlink ref="B30" r:id="rId46" display="http://finance.yahoo.com/q?s=VIBMV.X"/>
    <hyperlink ref="A31" r:id="rId47" display="http://finance.yahoo.com/q/op?s=IBM&amp;k=35.000000"/>
    <hyperlink ref="B31" r:id="rId48" display="http://finance.yahoo.com/q?s=VIBMG.X"/>
    <hyperlink ref="A32" r:id="rId49" display="http://finance.yahoo.com/q/op?s=IBM&amp;k=40.000000"/>
    <hyperlink ref="B32" r:id="rId50" display="http://finance.yahoo.com/q?s=VIBMW.X"/>
    <hyperlink ref="A33" r:id="rId51" display="http://finance.yahoo.com/q/op?s=IBM&amp;k=45.000000"/>
    <hyperlink ref="B33" r:id="rId52" display="http://finance.yahoo.com/q?s=VIBMI.X"/>
    <hyperlink ref="A34" r:id="rId53" display="http://finance.yahoo.com/q/op?s=IBM&amp;k=50.000000"/>
    <hyperlink ref="B34" r:id="rId54" display="http://finance.yahoo.com/q?s=VIBMZ.X"/>
    <hyperlink ref="A35" r:id="rId55" display="http://finance.yahoo.com/q/op?s=IBM&amp;k=55.000000"/>
    <hyperlink ref="B35" r:id="rId56" display="http://finance.yahoo.com/q?s=VIBMK.X"/>
    <hyperlink ref="A36" r:id="rId57" display="http://finance.yahoo.com/q/op?s=IBM&amp;k=60.000000"/>
    <hyperlink ref="B36" r:id="rId58" display="http://finance.yahoo.com/q?s=VIBML.X"/>
    <hyperlink ref="A37" r:id="rId59" display="http://finance.yahoo.com/q/op?s=IBM&amp;k=65.000000"/>
    <hyperlink ref="B37" r:id="rId60" display="http://finance.yahoo.com/q?s=VIBMM.X"/>
    <hyperlink ref="A38" r:id="rId61" display="http://finance.yahoo.com/q/op?s=IBM&amp;k=70.000000"/>
    <hyperlink ref="B38" r:id="rId62" display="http://finance.yahoo.com/q?s=VIBMN.X"/>
    <hyperlink ref="A39" r:id="rId63" display="http://finance.yahoo.com/q/op?s=IBM&amp;k=80.000000"/>
    <hyperlink ref="B39" r:id="rId64" display="http://finance.yahoo.com/q?s=VIBMP.X"/>
    <hyperlink ref="A40" r:id="rId65" display="http://finance.yahoo.com/q/op?s=IBM&amp;k=85.000000"/>
    <hyperlink ref="B40" r:id="rId66" display="http://finance.yahoo.com/q?s=VIBMQ.X"/>
    <hyperlink ref="A41" r:id="rId67" display="http://finance.yahoo.com/q/op?s=IBM&amp;k=90.000000"/>
    <hyperlink ref="B41" r:id="rId68" display="http://finance.yahoo.com/q?s=VIBMR.X"/>
    <hyperlink ref="A42" r:id="rId69" display="http://finance.yahoo.com/q/op?s=IBM&amp;k=95.000000"/>
    <hyperlink ref="B42" r:id="rId70" display="http://finance.yahoo.com/q?s=VIBMS.X"/>
    <hyperlink ref="A43" r:id="rId71" display="http://finance.yahoo.com/q/op?s=IBM&amp;k=100.000000"/>
    <hyperlink ref="B43" r:id="rId72" display="http://finance.yahoo.com/q?s=XBYMT.X"/>
    <hyperlink ref="A44" r:id="rId73" display="http://finance.yahoo.com/q/op?s=IBM&amp;k=110.000000"/>
    <hyperlink ref="B44" r:id="rId74" display="http://finance.yahoo.com/q?s=XBYMB.X"/>
    <hyperlink ref="A45" r:id="rId75" display="http://finance.yahoo.com/q/op?s=IBM&amp;k=120.000000"/>
    <hyperlink ref="B45" r:id="rId76" display="http://finance.yahoo.com/q?s=XBYMD.X"/>
    <hyperlink ref="A46" r:id="rId77" display="http://finance.yahoo.com/q/op?s=IBM&amp;k=130.000000"/>
    <hyperlink ref="B46" r:id="rId78" display="http://finance.yahoo.com/q?s=XBYMF.X"/>
    <hyperlink ref="A47" r:id="rId79" display="http://finance.yahoo.com/q/op?s=IBM&amp;k=140.000000"/>
    <hyperlink ref="B47" r:id="rId80" display="http://finance.yahoo.com/q?s=XBYMH.X"/>
    <hyperlink ref="A48" r:id="rId81" display="http://finance.yahoo.com/q/op?s=IBM&amp;k=150.000000"/>
    <hyperlink ref="B48" r:id="rId82" display="http://finance.yahoo.com/q?s=XBYMJ.X"/>
  </hyperlinks>
  <pageMargins left="0.7" right="0.7" top="0.75" bottom="0.75" header="0.3" footer="0.3"/>
  <drawing r:id="rId8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E117"/>
  <sheetViews>
    <sheetView workbookViewId="0">
      <selection activeCell="C16" sqref="C16"/>
    </sheetView>
  </sheetViews>
  <sheetFormatPr defaultRowHeight="12.75" x14ac:dyDescent="0.2"/>
  <cols>
    <col min="1" max="1" width="11.42578125" customWidth="1"/>
  </cols>
  <sheetData>
    <row r="1" spans="1:5" ht="18" x14ac:dyDescent="0.25">
      <c r="A1" s="4" t="s">
        <v>43</v>
      </c>
    </row>
    <row r="2" spans="1:5" s="13" customFormat="1" ht="25.5" x14ac:dyDescent="0.2">
      <c r="A2" s="13" t="s">
        <v>42</v>
      </c>
      <c r="B2" s="12" t="s">
        <v>46</v>
      </c>
    </row>
    <row r="3" spans="1:5" x14ac:dyDescent="0.2">
      <c r="A3" s="51">
        <v>42334</v>
      </c>
      <c r="B3" s="6">
        <v>35.5</v>
      </c>
      <c r="E3" s="14"/>
    </row>
    <row r="4" spans="1:5" x14ac:dyDescent="0.2">
      <c r="A4" s="51">
        <v>42333</v>
      </c>
      <c r="B4" s="6">
        <v>35.74</v>
      </c>
      <c r="E4" s="14"/>
    </row>
    <row r="5" spans="1:5" x14ac:dyDescent="0.2">
      <c r="A5" s="51">
        <v>42332</v>
      </c>
      <c r="B5" s="6">
        <v>35.65</v>
      </c>
    </row>
    <row r="6" spans="1:5" x14ac:dyDescent="0.2">
      <c r="A6" s="51">
        <v>42329</v>
      </c>
      <c r="B6" s="6">
        <v>35.18</v>
      </c>
    </row>
    <row r="7" spans="1:5" x14ac:dyDescent="0.2">
      <c r="A7" s="51">
        <v>42328</v>
      </c>
      <c r="B7" s="6">
        <v>34.9</v>
      </c>
    </row>
    <row r="8" spans="1:5" x14ac:dyDescent="0.2">
      <c r="A8" s="51">
        <v>42327</v>
      </c>
      <c r="B8" s="6">
        <v>35.04</v>
      </c>
    </row>
    <row r="9" spans="1:5" x14ac:dyDescent="0.2">
      <c r="A9" s="51">
        <v>42326</v>
      </c>
      <c r="B9" s="6">
        <v>34.880000000000003</v>
      </c>
    </row>
    <row r="10" spans="1:5" x14ac:dyDescent="0.2">
      <c r="A10" s="51">
        <v>42325</v>
      </c>
      <c r="B10" s="6">
        <v>35.1</v>
      </c>
    </row>
    <row r="11" spans="1:5" x14ac:dyDescent="0.2">
      <c r="A11" s="51">
        <v>42322</v>
      </c>
      <c r="B11" s="6">
        <v>35.14</v>
      </c>
    </row>
    <row r="12" spans="1:5" x14ac:dyDescent="0.2">
      <c r="A12" s="51">
        <v>42321</v>
      </c>
      <c r="B12" s="6">
        <v>35.08</v>
      </c>
    </row>
    <row r="13" spans="1:5" x14ac:dyDescent="0.2">
      <c r="A13" s="51">
        <v>42320</v>
      </c>
      <c r="B13" s="6">
        <v>34.94</v>
      </c>
    </row>
    <row r="14" spans="1:5" x14ac:dyDescent="0.2">
      <c r="A14" s="51">
        <v>42319</v>
      </c>
      <c r="B14" s="6">
        <v>34.799999999999997</v>
      </c>
    </row>
    <row r="15" spans="1:5" x14ac:dyDescent="0.2">
      <c r="A15" s="51">
        <v>42318</v>
      </c>
      <c r="B15" s="6">
        <v>34.75</v>
      </c>
    </row>
    <row r="16" spans="1:5" x14ac:dyDescent="0.2">
      <c r="A16" s="51">
        <v>42315</v>
      </c>
      <c r="B16" s="6">
        <v>34.93</v>
      </c>
    </row>
    <row r="17" spans="1:2" x14ac:dyDescent="0.2">
      <c r="A17" s="51">
        <v>42314</v>
      </c>
      <c r="B17" s="6">
        <v>34.25</v>
      </c>
    </row>
    <row r="18" spans="1:2" x14ac:dyDescent="0.2">
      <c r="A18" s="51">
        <v>42313</v>
      </c>
      <c r="B18" s="6">
        <v>34.36</v>
      </c>
    </row>
    <row r="19" spans="1:2" x14ac:dyDescent="0.2">
      <c r="A19" s="51">
        <v>42312</v>
      </c>
      <c r="B19" s="6">
        <v>34.36</v>
      </c>
    </row>
    <row r="20" spans="1:2" x14ac:dyDescent="0.2">
      <c r="A20" s="51">
        <v>42311</v>
      </c>
      <c r="B20" s="6">
        <v>34.65</v>
      </c>
    </row>
    <row r="21" spans="1:2" x14ac:dyDescent="0.2">
      <c r="A21" s="51">
        <v>42308</v>
      </c>
      <c r="B21" s="6">
        <v>32.9</v>
      </c>
    </row>
    <row r="22" spans="1:2" x14ac:dyDescent="0.2">
      <c r="A22" s="51">
        <v>42307</v>
      </c>
      <c r="B22" s="6">
        <v>33.15</v>
      </c>
    </row>
    <row r="23" spans="1:2" x14ac:dyDescent="0.2">
      <c r="A23" s="51">
        <v>42306</v>
      </c>
      <c r="B23" s="6">
        <v>33.18</v>
      </c>
    </row>
    <row r="24" spans="1:2" x14ac:dyDescent="0.2">
      <c r="A24" s="51">
        <v>42305</v>
      </c>
      <c r="B24" s="6">
        <v>33.31</v>
      </c>
    </row>
    <row r="25" spans="1:2" x14ac:dyDescent="0.2">
      <c r="A25" s="51">
        <v>42304</v>
      </c>
      <c r="B25" s="6">
        <v>33.31</v>
      </c>
    </row>
    <row r="26" spans="1:2" x14ac:dyDescent="0.2">
      <c r="A26" s="51">
        <v>42301</v>
      </c>
      <c r="B26" s="6">
        <v>33.4</v>
      </c>
    </row>
    <row r="27" spans="1:2" x14ac:dyDescent="0.2">
      <c r="A27" s="51">
        <v>42300</v>
      </c>
      <c r="B27" s="6">
        <v>33.46</v>
      </c>
    </row>
    <row r="28" spans="1:2" x14ac:dyDescent="0.2">
      <c r="A28" s="51">
        <v>42299</v>
      </c>
      <c r="B28" s="6">
        <v>33.49</v>
      </c>
    </row>
    <row r="29" spans="1:2" x14ac:dyDescent="0.2">
      <c r="A29" s="51">
        <v>42298</v>
      </c>
      <c r="B29" s="6">
        <v>34.07</v>
      </c>
    </row>
    <row r="30" spans="1:2" x14ac:dyDescent="0.2">
      <c r="A30" s="51">
        <v>42297</v>
      </c>
      <c r="B30" s="6">
        <v>33.76</v>
      </c>
    </row>
    <row r="31" spans="1:2" x14ac:dyDescent="0.2">
      <c r="A31" s="51">
        <v>42294</v>
      </c>
      <c r="B31" s="6">
        <v>33.5</v>
      </c>
    </row>
    <row r="32" spans="1:2" x14ac:dyDescent="0.2">
      <c r="A32" s="51">
        <v>42293</v>
      </c>
      <c r="B32" s="6">
        <v>33.76</v>
      </c>
    </row>
    <row r="33" spans="1:2" x14ac:dyDescent="0.2">
      <c r="A33" s="51">
        <v>42292</v>
      </c>
      <c r="B33" s="6">
        <v>33.78</v>
      </c>
    </row>
    <row r="34" spans="1:2" x14ac:dyDescent="0.2">
      <c r="A34" s="51">
        <v>42291</v>
      </c>
      <c r="B34" s="6">
        <v>33.64</v>
      </c>
    </row>
    <row r="35" spans="1:2" x14ac:dyDescent="0.2">
      <c r="A35" s="51">
        <v>42290</v>
      </c>
      <c r="B35" s="6">
        <v>33.83</v>
      </c>
    </row>
    <row r="36" spans="1:2" x14ac:dyDescent="0.2">
      <c r="A36" s="51">
        <v>42287</v>
      </c>
      <c r="B36" s="6">
        <v>33.46</v>
      </c>
    </row>
    <row r="37" spans="1:2" x14ac:dyDescent="0.2">
      <c r="A37" s="51">
        <v>42286</v>
      </c>
      <c r="B37" s="6">
        <v>33.520000000000003</v>
      </c>
    </row>
    <row r="38" spans="1:2" x14ac:dyDescent="0.2">
      <c r="A38" s="51">
        <v>42285</v>
      </c>
      <c r="B38" s="6">
        <v>33.700000000000003</v>
      </c>
    </row>
    <row r="39" spans="1:2" x14ac:dyDescent="0.2">
      <c r="A39" s="51">
        <v>42284</v>
      </c>
      <c r="B39" s="6">
        <v>33.76</v>
      </c>
    </row>
    <row r="40" spans="1:2" x14ac:dyDescent="0.2">
      <c r="A40" s="51">
        <v>42283</v>
      </c>
      <c r="B40" s="6">
        <v>33.71</v>
      </c>
    </row>
    <row r="41" spans="1:2" x14ac:dyDescent="0.2">
      <c r="A41" s="51">
        <v>42280</v>
      </c>
      <c r="B41" s="6">
        <v>33.770000000000003</v>
      </c>
    </row>
    <row r="42" spans="1:2" x14ac:dyDescent="0.2">
      <c r="A42" s="51">
        <v>42279</v>
      </c>
      <c r="B42" s="6">
        <v>33.47</v>
      </c>
    </row>
    <row r="43" spans="1:2" x14ac:dyDescent="0.2">
      <c r="A43" s="51">
        <v>42278</v>
      </c>
      <c r="B43" s="6">
        <v>33.6</v>
      </c>
    </row>
    <row r="44" spans="1:2" x14ac:dyDescent="0.2">
      <c r="A44" s="51">
        <v>42277</v>
      </c>
      <c r="B44" s="6">
        <v>33.11</v>
      </c>
    </row>
    <row r="45" spans="1:2" x14ac:dyDescent="0.2">
      <c r="A45" s="51">
        <v>42276</v>
      </c>
      <c r="B45" s="6">
        <v>32.69</v>
      </c>
    </row>
    <row r="46" spans="1:2" x14ac:dyDescent="0.2">
      <c r="A46" s="51">
        <v>42273</v>
      </c>
      <c r="B46" s="6">
        <v>32.840000000000003</v>
      </c>
    </row>
    <row r="47" spans="1:2" x14ac:dyDescent="0.2">
      <c r="A47" s="51">
        <v>42272</v>
      </c>
      <c r="B47" s="6">
        <v>32.96</v>
      </c>
    </row>
    <row r="48" spans="1:2" x14ac:dyDescent="0.2">
      <c r="A48" s="51">
        <v>42271</v>
      </c>
      <c r="B48" s="6">
        <v>32.83</v>
      </c>
    </row>
    <row r="49" spans="1:2" x14ac:dyDescent="0.2">
      <c r="A49" s="51">
        <v>42270</v>
      </c>
      <c r="B49" s="6">
        <v>33.159999999999997</v>
      </c>
    </row>
    <row r="50" spans="1:2" x14ac:dyDescent="0.2">
      <c r="A50" s="51">
        <v>42269</v>
      </c>
      <c r="B50" s="6">
        <v>33.299999999999997</v>
      </c>
    </row>
    <row r="51" spans="1:2" x14ac:dyDescent="0.2">
      <c r="A51" s="51">
        <v>42266</v>
      </c>
      <c r="B51" s="6">
        <v>33.090000000000003</v>
      </c>
    </row>
    <row r="52" spans="1:2" x14ac:dyDescent="0.2">
      <c r="A52" s="51">
        <v>42265</v>
      </c>
      <c r="B52" s="6">
        <v>33.67</v>
      </c>
    </row>
    <row r="53" spans="1:2" x14ac:dyDescent="0.2">
      <c r="A53" s="51">
        <v>42264</v>
      </c>
      <c r="B53" s="6">
        <v>33.11</v>
      </c>
    </row>
    <row r="54" spans="1:2" x14ac:dyDescent="0.2">
      <c r="A54" s="51">
        <v>42263</v>
      </c>
      <c r="B54" s="6">
        <v>33.61</v>
      </c>
    </row>
    <row r="55" spans="1:2" x14ac:dyDescent="0.2">
      <c r="A55" s="51">
        <v>42262</v>
      </c>
      <c r="B55" s="6">
        <v>33.409999999999997</v>
      </c>
    </row>
    <row r="56" spans="1:2" x14ac:dyDescent="0.2">
      <c r="A56" s="51">
        <v>42259</v>
      </c>
      <c r="B56" s="6">
        <v>33.11</v>
      </c>
    </row>
    <row r="57" spans="1:2" x14ac:dyDescent="0.2">
      <c r="A57" s="51">
        <v>42258</v>
      </c>
      <c r="B57" s="6">
        <v>33.21</v>
      </c>
    </row>
    <row r="58" spans="1:2" x14ac:dyDescent="0.2">
      <c r="A58" s="51">
        <v>42257</v>
      </c>
      <c r="B58" s="6">
        <v>33.200000000000003</v>
      </c>
    </row>
    <row r="59" spans="1:2" x14ac:dyDescent="0.2">
      <c r="A59" s="51">
        <v>42256</v>
      </c>
      <c r="B59" s="6">
        <v>33.020000000000003</v>
      </c>
    </row>
    <row r="60" spans="1:2" x14ac:dyDescent="0.2">
      <c r="A60" s="51">
        <v>42255</v>
      </c>
      <c r="B60" s="6">
        <v>32.96</v>
      </c>
    </row>
    <row r="61" spans="1:2" x14ac:dyDescent="0.2">
      <c r="A61" s="51">
        <v>42252</v>
      </c>
      <c r="B61" s="6">
        <v>32.96</v>
      </c>
    </row>
    <row r="62" spans="1:2" x14ac:dyDescent="0.2">
      <c r="A62" s="51">
        <v>42251</v>
      </c>
      <c r="B62" s="6">
        <v>33.06</v>
      </c>
    </row>
    <row r="63" spans="1:2" x14ac:dyDescent="0.2">
      <c r="A63" s="51">
        <v>42250</v>
      </c>
      <c r="B63" s="6">
        <v>33.1</v>
      </c>
    </row>
    <row r="64" spans="1:2" x14ac:dyDescent="0.2">
      <c r="A64" s="51">
        <v>42249</v>
      </c>
      <c r="B64" s="6">
        <v>33.47</v>
      </c>
    </row>
    <row r="65" spans="1:2" x14ac:dyDescent="0.2">
      <c r="A65" s="51">
        <v>42245</v>
      </c>
      <c r="B65" s="6">
        <v>33.29</v>
      </c>
    </row>
    <row r="66" spans="1:2" x14ac:dyDescent="0.2">
      <c r="A66" s="51">
        <v>42244</v>
      </c>
      <c r="B66" s="6">
        <v>33.200000000000003</v>
      </c>
    </row>
    <row r="67" spans="1:2" x14ac:dyDescent="0.2">
      <c r="A67" s="51">
        <v>42243</v>
      </c>
      <c r="B67" s="6">
        <v>33.229999999999997</v>
      </c>
    </row>
    <row r="68" spans="1:2" x14ac:dyDescent="0.2">
      <c r="A68" s="51">
        <v>42242</v>
      </c>
      <c r="B68" s="6">
        <v>33.26</v>
      </c>
    </row>
    <row r="69" spans="1:2" x14ac:dyDescent="0.2">
      <c r="A69" s="51">
        <v>42241</v>
      </c>
      <c r="B69" s="6">
        <v>33.11</v>
      </c>
    </row>
    <row r="70" spans="1:2" x14ac:dyDescent="0.2">
      <c r="A70" s="51">
        <v>42238</v>
      </c>
      <c r="B70" s="6">
        <v>32.729999999999997</v>
      </c>
    </row>
    <row r="71" spans="1:2" x14ac:dyDescent="0.2">
      <c r="A71" s="51">
        <v>42237</v>
      </c>
      <c r="B71" s="6">
        <v>32.81</v>
      </c>
    </row>
    <row r="72" spans="1:2" x14ac:dyDescent="0.2">
      <c r="A72" s="51">
        <v>42236</v>
      </c>
      <c r="B72" s="6">
        <v>33.19</v>
      </c>
    </row>
    <row r="73" spans="1:2" x14ac:dyDescent="0.2">
      <c r="A73" s="51">
        <v>42235</v>
      </c>
      <c r="B73" s="6">
        <v>33.11</v>
      </c>
    </row>
    <row r="74" spans="1:2" x14ac:dyDescent="0.2">
      <c r="A74" s="51">
        <v>42234</v>
      </c>
      <c r="B74" s="6">
        <v>33.24</v>
      </c>
    </row>
    <row r="75" spans="1:2" x14ac:dyDescent="0.2">
      <c r="A75" s="51">
        <v>42231</v>
      </c>
      <c r="B75" s="6">
        <v>33.479999999999997</v>
      </c>
    </row>
    <row r="76" spans="1:2" x14ac:dyDescent="0.2">
      <c r="A76" s="51">
        <v>42230</v>
      </c>
      <c r="B76" s="6">
        <v>33.39</v>
      </c>
    </row>
    <row r="77" spans="1:2" x14ac:dyDescent="0.2">
      <c r="A77" s="51">
        <v>42229</v>
      </c>
      <c r="B77" s="6">
        <v>33.19</v>
      </c>
    </row>
    <row r="78" spans="1:2" x14ac:dyDescent="0.2">
      <c r="A78" s="51">
        <v>42228</v>
      </c>
      <c r="B78" s="6">
        <v>33.159999999999997</v>
      </c>
    </row>
    <row r="79" spans="1:2" x14ac:dyDescent="0.2">
      <c r="A79" s="51">
        <v>42227</v>
      </c>
      <c r="B79" s="6">
        <v>33.29</v>
      </c>
    </row>
    <row r="80" spans="1:2" x14ac:dyDescent="0.2">
      <c r="A80" s="51">
        <v>42224</v>
      </c>
      <c r="B80" s="6">
        <v>33.31</v>
      </c>
    </row>
    <row r="81" spans="1:2" x14ac:dyDescent="0.2">
      <c r="A81" s="51">
        <v>42223</v>
      </c>
      <c r="B81" s="6">
        <v>32.950000000000003</v>
      </c>
    </row>
    <row r="82" spans="1:2" x14ac:dyDescent="0.2">
      <c r="A82" s="51">
        <v>42222</v>
      </c>
      <c r="B82" s="6">
        <v>33.24</v>
      </c>
    </row>
    <row r="83" spans="1:2" x14ac:dyDescent="0.2">
      <c r="A83" s="51">
        <v>42221</v>
      </c>
      <c r="B83" s="6">
        <v>33.15</v>
      </c>
    </row>
    <row r="84" spans="1:2" x14ac:dyDescent="0.2">
      <c r="A84" s="51">
        <v>42220</v>
      </c>
      <c r="B84" s="6">
        <v>33.700000000000003</v>
      </c>
    </row>
    <row r="85" spans="1:2" x14ac:dyDescent="0.2">
      <c r="A85" s="51">
        <v>42217</v>
      </c>
      <c r="B85" s="6">
        <v>33.75</v>
      </c>
    </row>
    <row r="86" spans="1:2" x14ac:dyDescent="0.2">
      <c r="A86" s="51">
        <v>42216</v>
      </c>
      <c r="B86" s="6">
        <v>33.83</v>
      </c>
    </row>
    <row r="87" spans="1:2" x14ac:dyDescent="0.2">
      <c r="A87" s="51">
        <v>42215</v>
      </c>
      <c r="B87" s="6">
        <v>34</v>
      </c>
    </row>
    <row r="88" spans="1:2" x14ac:dyDescent="0.2">
      <c r="A88" s="51">
        <v>42214</v>
      </c>
      <c r="B88" s="6">
        <v>33.86</v>
      </c>
    </row>
    <row r="89" spans="1:2" x14ac:dyDescent="0.2">
      <c r="A89" s="51">
        <v>42213</v>
      </c>
      <c r="B89" s="6">
        <v>34.270000000000003</v>
      </c>
    </row>
    <row r="90" spans="1:2" x14ac:dyDescent="0.2">
      <c r="A90" s="51">
        <v>42210</v>
      </c>
      <c r="B90" s="6">
        <v>33.51</v>
      </c>
    </row>
    <row r="91" spans="1:2" x14ac:dyDescent="0.2">
      <c r="A91" s="51">
        <v>42209</v>
      </c>
      <c r="B91" s="6">
        <v>33.07</v>
      </c>
    </row>
    <row r="92" spans="1:2" x14ac:dyDescent="0.2">
      <c r="A92" s="51">
        <v>42208</v>
      </c>
      <c r="B92" s="6">
        <v>33.1</v>
      </c>
    </row>
    <row r="93" spans="1:2" x14ac:dyDescent="0.2">
      <c r="A93" s="51">
        <v>42207</v>
      </c>
      <c r="B93" s="6">
        <v>33.46</v>
      </c>
    </row>
    <row r="94" spans="1:2" x14ac:dyDescent="0.2">
      <c r="A94" s="51">
        <v>42206</v>
      </c>
      <c r="B94" s="6">
        <v>33.130000000000003</v>
      </c>
    </row>
    <row r="95" spans="1:2" x14ac:dyDescent="0.2">
      <c r="A95" s="51">
        <v>42203</v>
      </c>
      <c r="B95" s="6">
        <v>33.950000000000003</v>
      </c>
    </row>
    <row r="96" spans="1:2" x14ac:dyDescent="0.2">
      <c r="A96" s="51">
        <v>42202</v>
      </c>
      <c r="B96" s="6">
        <v>33.51</v>
      </c>
    </row>
    <row r="97" spans="1:2" x14ac:dyDescent="0.2">
      <c r="A97" s="51">
        <v>42201</v>
      </c>
      <c r="B97" s="6">
        <v>33.75</v>
      </c>
    </row>
    <row r="98" spans="1:2" x14ac:dyDescent="0.2">
      <c r="A98" s="51">
        <v>42200</v>
      </c>
      <c r="B98" s="6">
        <v>33.950000000000003</v>
      </c>
    </row>
    <row r="99" spans="1:2" x14ac:dyDescent="0.2">
      <c r="A99" s="51">
        <v>42199</v>
      </c>
      <c r="B99" s="6">
        <v>33.729999999999997</v>
      </c>
    </row>
    <row r="100" spans="1:2" x14ac:dyDescent="0.2">
      <c r="A100" s="51">
        <v>42196</v>
      </c>
      <c r="B100" s="6">
        <v>34.28</v>
      </c>
    </row>
    <row r="101" spans="1:2" x14ac:dyDescent="0.2">
      <c r="A101" s="51">
        <v>42195</v>
      </c>
      <c r="B101" s="6">
        <v>34.18</v>
      </c>
    </row>
    <row r="102" spans="1:2" x14ac:dyDescent="0.2">
      <c r="A102" s="51">
        <v>42194</v>
      </c>
      <c r="B102" s="6">
        <v>34.08</v>
      </c>
    </row>
    <row r="103" spans="1:2" x14ac:dyDescent="0.2">
      <c r="A103" s="51">
        <v>42193</v>
      </c>
      <c r="B103" s="6">
        <v>34.479999999999997</v>
      </c>
    </row>
    <row r="104" spans="1:2" x14ac:dyDescent="0.2">
      <c r="A104" s="51">
        <v>42192</v>
      </c>
      <c r="B104" s="6">
        <v>34.53</v>
      </c>
    </row>
    <row r="105" spans="1:2" x14ac:dyDescent="0.2">
      <c r="A105" s="51">
        <v>42188</v>
      </c>
      <c r="B105" s="6">
        <v>34.11</v>
      </c>
    </row>
    <row r="106" spans="1:2" x14ac:dyDescent="0.2">
      <c r="A106" s="51">
        <v>42187</v>
      </c>
      <c r="B106" s="6">
        <v>34.44</v>
      </c>
    </row>
    <row r="107" spans="1:2" x14ac:dyDescent="0.2">
      <c r="A107" s="51">
        <v>42186</v>
      </c>
      <c r="B107" s="6">
        <v>34.06</v>
      </c>
    </row>
    <row r="108" spans="1:2" x14ac:dyDescent="0.2">
      <c r="A108" s="51">
        <v>42185</v>
      </c>
      <c r="B108" s="6">
        <v>33.869999999999997</v>
      </c>
    </row>
    <row r="109" spans="1:2" x14ac:dyDescent="0.2">
      <c r="A109" s="51">
        <v>42182</v>
      </c>
      <c r="B109" s="6">
        <v>33.83</v>
      </c>
    </row>
    <row r="110" spans="1:2" x14ac:dyDescent="0.2">
      <c r="A110" s="51">
        <v>42181</v>
      </c>
      <c r="B110" s="6">
        <v>33.880000000000003</v>
      </c>
    </row>
    <row r="111" spans="1:2" x14ac:dyDescent="0.2">
      <c r="A111" s="51">
        <v>42180</v>
      </c>
      <c r="B111" s="6">
        <v>33.56</v>
      </c>
    </row>
    <row r="112" spans="1:2" x14ac:dyDescent="0.2">
      <c r="A112" s="51">
        <v>42179</v>
      </c>
      <c r="B112" s="6">
        <v>34.25</v>
      </c>
    </row>
    <row r="113" spans="1:2" x14ac:dyDescent="0.2">
      <c r="A113" s="51">
        <v>42178</v>
      </c>
      <c r="B113" s="6">
        <v>33.869999999999997</v>
      </c>
    </row>
    <row r="114" spans="1:2" x14ac:dyDescent="0.2">
      <c r="A114" s="51">
        <v>42175</v>
      </c>
      <c r="B114" s="6">
        <v>34.270000000000003</v>
      </c>
    </row>
    <row r="115" spans="1:2" x14ac:dyDescent="0.2">
      <c r="A115" s="51">
        <v>42174</v>
      </c>
      <c r="B115" s="6">
        <v>34</v>
      </c>
    </row>
    <row r="116" spans="1:2" x14ac:dyDescent="0.2">
      <c r="A116" s="51">
        <v>42173</v>
      </c>
      <c r="B116" s="6">
        <v>34.57</v>
      </c>
    </row>
    <row r="117" spans="1:2" x14ac:dyDescent="0.2">
      <c r="A117" s="51">
        <v>42172</v>
      </c>
      <c r="B117" s="6">
        <v>34.57</v>
      </c>
    </row>
  </sheetData>
  <phoneticPr fontId="1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Charts</vt:lpstr>
      </vt:variant>
      <vt:variant>
        <vt:i4>1</vt:i4>
      </vt:variant>
    </vt:vector>
  </HeadingPairs>
  <TitlesOfParts>
    <vt:vector size="27" baseType="lpstr">
      <vt:lpstr>Index</vt:lpstr>
      <vt:lpstr>Page 548</vt:lpstr>
      <vt:lpstr>Pages 549-550</vt:lpstr>
      <vt:lpstr>Page 554</vt:lpstr>
      <vt:lpstr>Page 555</vt:lpstr>
      <vt:lpstr>Page 556</vt:lpstr>
      <vt:lpstr>Page 557</vt:lpstr>
      <vt:lpstr>Page 558+560 figures</vt:lpstr>
      <vt:lpstr>Page 559</vt:lpstr>
      <vt:lpstr>Page 560</vt:lpstr>
      <vt:lpstr>Page 561</vt:lpstr>
      <vt:lpstr>Page 563</vt:lpstr>
      <vt:lpstr>Page 565</vt:lpstr>
      <vt:lpstr>Page 566</vt:lpstr>
      <vt:lpstr>Page 567</vt:lpstr>
      <vt:lpstr>Page 568</vt:lpstr>
      <vt:lpstr>Page 570</vt:lpstr>
      <vt:lpstr>Page 571</vt:lpstr>
      <vt:lpstr>Page 572</vt:lpstr>
      <vt:lpstr>May 2009</vt:lpstr>
      <vt:lpstr>Jun 2009</vt:lpstr>
      <vt:lpstr>IBM Jul09</vt:lpstr>
      <vt:lpstr>Oct2009</vt:lpstr>
      <vt:lpstr>Jan2010</vt:lpstr>
      <vt:lpstr>Jan2011</vt:lpstr>
      <vt:lpstr>Peacemount prices</vt:lpstr>
      <vt:lpstr>Page 546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2015-05-18T08:15:24Z</cp:lastPrinted>
  <dcterms:created xsi:type="dcterms:W3CDTF">2001-08-10T15:33:48Z</dcterms:created>
  <dcterms:modified xsi:type="dcterms:W3CDTF">2017-08-11T17:37:29Z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Chapter17 - Introduction to options (1).xlsm</vt:lpwstr>
  </property>
</Properties>
</file>