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worksheets/sheet1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harts/chart5.xml" ContentType="application/vnd.openxmlformats-officedocument.drawingml.chart+xml"/>
  <Override PartName="/xl/drawings/drawing7.xml" ContentType="application/vnd.openxmlformats-officedocument.drawing+xml"/>
  <Override PartName="/xl/charts/chart6.xml" ContentType="application/vnd.openxmlformats-officedocument.drawingml.chart+xml"/>
  <Override PartName="/xl/drawings/drawing8.xml" ContentType="application/vnd.openxmlformats-officedocument.drawing+xml"/>
  <Override PartName="/xl/charts/chart7.xml" ContentType="application/vnd.openxmlformats-officedocument.drawingml.chart+xml"/>
  <Override PartName="/xl/drawings/drawing9.xml" ContentType="application/vnd.openxmlformats-officedocument.drawing+xml"/>
  <Override PartName="/xl/charts/chart8.xml" ContentType="application/vnd.openxmlformats-officedocument.drawingml.chart+xml"/>
  <Override PartName="/xl/drawings/drawing10.xml" ContentType="application/vnd.openxmlformats-officedocument.drawingml.chartshapes+xml"/>
  <Override PartName="/xl/drawings/drawing11.xml" ContentType="application/vnd.openxmlformats-officedocument.drawing+xml"/>
  <Override PartName="/xl/charts/chart9.xml" ContentType="application/vnd.openxmlformats-officedocument.drawingml.chart+xml"/>
  <Override PartName="/xl/drawings/drawing12.xml" ContentType="application/vnd.openxmlformats-officedocument.drawingml.chartshap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21656B06-1B9B-AA78-C99D-37B55691406E}"/>
  <workbookPr codeName="ThisWorkbook" defaultThemeVersion="124226"/>
  <bookViews>
    <workbookView xWindow="360" yWindow="30" windowWidth="21015" windowHeight="10200" firstSheet="1" activeTab="1"/>
  </bookViews>
  <sheets>
    <sheet name="Options data" sheetId="18" state="hidden" r:id="rId1"/>
    <sheet name="Index" sheetId="21" r:id="rId2"/>
    <sheet name="Page 587" sheetId="1" r:id="rId3"/>
    <sheet name="Page 588" sheetId="2" r:id="rId4"/>
    <sheet name="Page 589" sheetId="19" r:id="rId5"/>
    <sheet name="Page 590" sheetId="4" r:id="rId6"/>
    <sheet name="Page 591" sheetId="5" r:id="rId7"/>
    <sheet name="Page 592" sheetId="6" r:id="rId8"/>
    <sheet name="Page 593-594" sheetId="7" r:id="rId9"/>
    <sheet name="Page 595" sheetId="9" r:id="rId10"/>
    <sheet name="Page 565 bottom" sheetId="10" r:id="rId11"/>
    <sheet name="Page 597" sheetId="12" r:id="rId12"/>
    <sheet name="Page 598" sheetId="13" r:id="rId13"/>
    <sheet name="Page 599" sheetId="20" r:id="rId14"/>
    <sheet name="Page 600 chart" sheetId="15" r:id="rId15"/>
    <sheet name="Page 600 bottom chart" sheetId="16" r:id="rId16"/>
    <sheet name="Data for page 636" sheetId="17" state="hidden" r:id="rId17"/>
  </sheets>
  <externalReferences>
    <externalReference r:id="rId18"/>
  </externalReferences>
  <definedNames>
    <definedName name="Call" localSheetId="16">#REF!</definedName>
    <definedName name="Call" localSheetId="4">#REF!</definedName>
    <definedName name="Call" localSheetId="13">#REF!</definedName>
    <definedName name="Call">#REF!</definedName>
    <definedName name="implied_call_volatility">'[1]Page 304'!$B$13</definedName>
    <definedName name="interest">'[1]Page 300'!$B$6</definedName>
    <definedName name="r_">'[1]Page 300'!$B$6</definedName>
    <definedName name="S">'[1]Page 300'!$B$3</definedName>
    <definedName name="sigma">'[1]Page 300'!$B$7</definedName>
    <definedName name="T">'[1]Page 300'!$B$5</definedName>
    <definedName name="target_call_price">'[1]Page 304'!$B$11</definedName>
    <definedName name="X">'[1]Page 300'!$B$4</definedName>
  </definedNames>
  <calcPr calcId="144525"/>
</workbook>
</file>

<file path=xl/calcChain.xml><?xml version="1.0" encoding="utf-8"?>
<calcChain xmlns="http://schemas.openxmlformats.org/spreadsheetml/2006/main">
  <c r="B5" i="20" l="1"/>
  <c r="A12" i="20"/>
  <c r="B6" i="20"/>
  <c r="A6" i="20"/>
  <c r="A5" i="20"/>
  <c r="C10" i="20" s="1"/>
  <c r="A4" i="20"/>
  <c r="B11" i="20" s="1"/>
  <c r="A12" i="13"/>
  <c r="A13" i="13" s="1"/>
  <c r="A14" i="13" s="1"/>
  <c r="A15" i="13" s="1"/>
  <c r="A16" i="13" s="1"/>
  <c r="A17" i="13" s="1"/>
  <c r="A18" i="13" s="1"/>
  <c r="A19" i="13" s="1"/>
  <c r="A20" i="13" s="1"/>
  <c r="A21" i="13" s="1"/>
  <c r="A22" i="13" s="1"/>
  <c r="A23" i="13" s="1"/>
  <c r="A24" i="13" s="1"/>
  <c r="A25" i="13" s="1"/>
  <c r="A26" i="13" s="1"/>
  <c r="A27" i="13" s="1"/>
  <c r="A4" i="13"/>
  <c r="B4" i="13"/>
  <c r="A5" i="13"/>
  <c r="A6" i="13"/>
  <c r="B6" i="13"/>
  <c r="B13" i="21"/>
  <c r="B12" i="21"/>
  <c r="B11" i="21"/>
  <c r="B7" i="21"/>
  <c r="B3" i="21"/>
  <c r="B14" i="21"/>
  <c r="B10" i="21"/>
  <c r="B6" i="21"/>
  <c r="B9" i="21"/>
  <c r="B5" i="21"/>
  <c r="B8" i="21"/>
  <c r="B4" i="21"/>
  <c r="F10" i="13"/>
  <c r="C7" i="12"/>
  <c r="F10" i="20"/>
  <c r="C9" i="12"/>
  <c r="B10" i="20" l="1"/>
  <c r="D12" i="20"/>
  <c r="D11" i="20"/>
  <c r="D10" i="20"/>
  <c r="E10" i="20" s="1"/>
  <c r="C11" i="20"/>
  <c r="B12" i="20"/>
  <c r="A13" i="20"/>
  <c r="C12" i="20"/>
  <c r="B5" i="10"/>
  <c r="B4" i="10"/>
  <c r="A4" i="10"/>
  <c r="A3" i="10"/>
  <c r="B2" i="10"/>
  <c r="C9" i="10"/>
  <c r="C8" i="10"/>
  <c r="E11" i="20" l="1"/>
  <c r="E12" i="20"/>
  <c r="C13" i="20"/>
  <c r="A14" i="20"/>
  <c r="B13" i="20"/>
  <c r="D13" i="20"/>
  <c r="B4" i="9"/>
  <c r="A4" i="9"/>
  <c r="A3" i="9"/>
  <c r="B2" i="9"/>
  <c r="B5" i="7"/>
  <c r="A5" i="7"/>
  <c r="B4" i="7"/>
  <c r="A4" i="7"/>
  <c r="B3" i="7"/>
  <c r="A3" i="7"/>
  <c r="B2" i="7"/>
  <c r="A4" i="6"/>
  <c r="B4" i="6"/>
  <c r="A5" i="6"/>
  <c r="B5" i="6"/>
  <c r="B3" i="6"/>
  <c r="A3" i="6"/>
  <c r="B2" i="6"/>
  <c r="B5" i="5"/>
  <c r="B4" i="5"/>
  <c r="B2" i="5"/>
  <c r="B3" i="5"/>
  <c r="A5" i="5"/>
  <c r="A4" i="5"/>
  <c r="A3" i="5"/>
  <c r="B2" i="4"/>
  <c r="B3" i="4"/>
  <c r="B4" i="4"/>
  <c r="B5" i="4"/>
  <c r="A5" i="4"/>
  <c r="A4" i="4"/>
  <c r="A3" i="4"/>
  <c r="B21" i="19"/>
  <c r="B20" i="19"/>
  <c r="B19" i="19"/>
  <c r="B13" i="19"/>
  <c r="B12" i="19"/>
  <c r="B11" i="19"/>
  <c r="B14" i="19" s="1"/>
  <c r="A1" i="19"/>
  <c r="C21" i="19"/>
  <c r="C11" i="19"/>
  <c r="C19" i="19"/>
  <c r="C20" i="19"/>
  <c r="C22" i="19"/>
  <c r="C12" i="19"/>
  <c r="C13" i="19"/>
  <c r="C14" i="19"/>
  <c r="C8" i="6"/>
  <c r="B22" i="19" l="1"/>
  <c r="E13" i="20"/>
  <c r="A15" i="20"/>
  <c r="B14" i="20"/>
  <c r="D14" i="20"/>
  <c r="C14" i="20"/>
  <c r="M22" i="17"/>
  <c r="H22" i="17"/>
  <c r="M21" i="17"/>
  <c r="M20" i="17"/>
  <c r="M19" i="17"/>
  <c r="M18" i="17"/>
  <c r="M17" i="17"/>
  <c r="M16" i="17"/>
  <c r="M15" i="17"/>
  <c r="M14" i="17"/>
  <c r="M13" i="17"/>
  <c r="M12" i="17"/>
  <c r="H12" i="17"/>
  <c r="B9" i="17"/>
  <c r="B10" i="17"/>
  <c r="C9" i="17"/>
  <c r="C10" i="17"/>
  <c r="E14" i="20" l="1"/>
  <c r="B15" i="20"/>
  <c r="D15" i="20"/>
  <c r="A16" i="20"/>
  <c r="C15" i="20"/>
  <c r="H21" i="17"/>
  <c r="H13" i="17"/>
  <c r="H14" i="17"/>
  <c r="H15" i="17"/>
  <c r="H16" i="17"/>
  <c r="H17" i="17"/>
  <c r="H18" i="17"/>
  <c r="H19" i="17"/>
  <c r="H20" i="17"/>
  <c r="L5" i="17"/>
  <c r="G5" i="17"/>
  <c r="D16" i="20" l="1"/>
  <c r="C16" i="20"/>
  <c r="A17" i="20"/>
  <c r="B16" i="20"/>
  <c r="E15" i="20"/>
  <c r="B10" i="13"/>
  <c r="C10" i="13"/>
  <c r="D10" i="13"/>
  <c r="B11" i="13"/>
  <c r="C11" i="13"/>
  <c r="D11" i="13"/>
  <c r="B12" i="13"/>
  <c r="C12" i="13"/>
  <c r="D12" i="13"/>
  <c r="B13" i="13"/>
  <c r="C13" i="13"/>
  <c r="D13" i="13"/>
  <c r="B14" i="13"/>
  <c r="C14" i="13"/>
  <c r="D14" i="13"/>
  <c r="B15" i="13"/>
  <c r="C15" i="13"/>
  <c r="D15" i="13"/>
  <c r="B16" i="13"/>
  <c r="C16" i="13"/>
  <c r="D16" i="13"/>
  <c r="B17" i="13"/>
  <c r="C17" i="13"/>
  <c r="D17" i="13"/>
  <c r="B18" i="13"/>
  <c r="C18" i="13"/>
  <c r="D18" i="13"/>
  <c r="B19" i="13"/>
  <c r="C19" i="13"/>
  <c r="D19" i="13"/>
  <c r="B20" i="13"/>
  <c r="C20" i="13"/>
  <c r="D20" i="13"/>
  <c r="B21" i="13"/>
  <c r="C21" i="13"/>
  <c r="D21" i="13"/>
  <c r="B22" i="13"/>
  <c r="C22" i="13"/>
  <c r="D22" i="13"/>
  <c r="B23" i="13"/>
  <c r="C23" i="13"/>
  <c r="D23" i="13"/>
  <c r="B24" i="13"/>
  <c r="C24" i="13"/>
  <c r="D24" i="13"/>
  <c r="B25" i="13"/>
  <c r="C25" i="13"/>
  <c r="D25" i="13"/>
  <c r="B26" i="13"/>
  <c r="C26" i="13"/>
  <c r="D26" i="13"/>
  <c r="B27" i="13"/>
  <c r="C27" i="13"/>
  <c r="D27" i="13"/>
  <c r="B7" i="12"/>
  <c r="B9" i="12" s="1"/>
  <c r="B26" i="10"/>
  <c r="B25" i="10"/>
  <c r="B24" i="10"/>
  <c r="B18" i="10"/>
  <c r="B17" i="10"/>
  <c r="B16" i="10"/>
  <c r="B9" i="10"/>
  <c r="B8" i="10"/>
  <c r="B12" i="9"/>
  <c r="B11" i="9"/>
  <c r="B10" i="9"/>
  <c r="B6" i="9"/>
  <c r="B26" i="7"/>
  <c r="B25" i="7"/>
  <c r="B24" i="7"/>
  <c r="B23" i="7"/>
  <c r="B17" i="7"/>
  <c r="B16" i="7"/>
  <c r="B15" i="7"/>
  <c r="B14" i="7"/>
  <c r="B8" i="7"/>
  <c r="B8" i="6"/>
  <c r="D18" i="5"/>
  <c r="C8" i="1"/>
  <c r="C27" i="10"/>
  <c r="C14" i="7"/>
  <c r="C23" i="7"/>
  <c r="E18" i="5"/>
  <c r="C25" i="7"/>
  <c r="C24" i="10"/>
  <c r="C6" i="9"/>
  <c r="C18" i="7"/>
  <c r="C26" i="7"/>
  <c r="C26" i="10"/>
  <c r="E20" i="5"/>
  <c r="C8" i="7"/>
  <c r="C24" i="7"/>
  <c r="E16" i="5"/>
  <c r="C15" i="7"/>
  <c r="C17" i="10"/>
  <c r="C27" i="7"/>
  <c r="C19" i="10"/>
  <c r="C18" i="10"/>
  <c r="C25" i="10"/>
  <c r="C16" i="10"/>
  <c r="C13" i="9"/>
  <c r="C17" i="7"/>
  <c r="E11" i="13" l="1"/>
  <c r="C17" i="20"/>
  <c r="D17" i="20"/>
  <c r="A18" i="20"/>
  <c r="B17" i="20"/>
  <c r="E16" i="20"/>
  <c r="E27" i="13"/>
  <c r="E23" i="13"/>
  <c r="E19" i="13"/>
  <c r="E15" i="13"/>
  <c r="B13" i="9"/>
  <c r="B19" i="10"/>
  <c r="E25" i="13"/>
  <c r="E21" i="13"/>
  <c r="E17" i="13"/>
  <c r="E13" i="13"/>
  <c r="B18" i="7"/>
  <c r="B27" i="7"/>
  <c r="E10" i="13"/>
  <c r="B27" i="10"/>
  <c r="E26" i="13"/>
  <c r="E24" i="13"/>
  <c r="E22" i="13"/>
  <c r="E20" i="13"/>
  <c r="E18" i="13"/>
  <c r="E16" i="13"/>
  <c r="E14" i="13"/>
  <c r="E12" i="13"/>
  <c r="D16" i="5"/>
  <c r="D20" i="5" s="1"/>
  <c r="A11" i="5"/>
  <c r="B21" i="4"/>
  <c r="B20" i="4"/>
  <c r="B19" i="4"/>
  <c r="B13" i="4"/>
  <c r="B12" i="4"/>
  <c r="B11" i="4"/>
  <c r="A1" i="4"/>
  <c r="B21" i="2"/>
  <c r="B20" i="2"/>
  <c r="B19" i="2"/>
  <c r="B13" i="2"/>
  <c r="B12" i="2"/>
  <c r="B11" i="2"/>
  <c r="A1" i="2"/>
  <c r="B9" i="1"/>
  <c r="B8" i="1"/>
  <c r="C13" i="2"/>
  <c r="C22" i="2"/>
  <c r="C19" i="4"/>
  <c r="C13" i="4"/>
  <c r="C22" i="4"/>
  <c r="C14" i="4"/>
  <c r="C14" i="2"/>
  <c r="C21" i="4"/>
  <c r="C12" i="2"/>
  <c r="C21" i="2"/>
  <c r="C9" i="1"/>
  <c r="C11" i="4"/>
  <c r="C20" i="4"/>
  <c r="C20" i="2"/>
  <c r="C12" i="4"/>
  <c r="C19" i="2"/>
  <c r="C11" i="2"/>
  <c r="A19" i="20" l="1"/>
  <c r="B18" i="20"/>
  <c r="C18" i="20"/>
  <c r="D18" i="20"/>
  <c r="E17" i="20"/>
  <c r="B14" i="4"/>
  <c r="B14" i="2"/>
  <c r="B22" i="2"/>
  <c r="B22" i="4"/>
  <c r="E18" i="20" l="1"/>
  <c r="D19" i="20"/>
  <c r="A20" i="20"/>
  <c r="C19" i="20"/>
  <c r="B19" i="20"/>
  <c r="D20" i="20" l="1"/>
  <c r="C20" i="20"/>
  <c r="A21" i="20"/>
  <c r="B20" i="20"/>
  <c r="E19" i="20"/>
  <c r="E20" i="20" l="1"/>
  <c r="C21" i="20"/>
  <c r="A22" i="20"/>
  <c r="B21" i="20"/>
  <c r="D21" i="20"/>
  <c r="E21" i="20" l="1"/>
  <c r="A23" i="20"/>
  <c r="B22" i="20"/>
  <c r="D22" i="20"/>
  <c r="C22" i="20"/>
  <c r="E22" i="20" l="1"/>
  <c r="D23" i="20"/>
  <c r="A24" i="20"/>
  <c r="C23" i="20"/>
  <c r="B23" i="20"/>
  <c r="D24" i="20" l="1"/>
  <c r="C24" i="20"/>
  <c r="A25" i="20"/>
  <c r="B24" i="20"/>
  <c r="E23" i="20"/>
  <c r="E24" i="20" l="1"/>
  <c r="C25" i="20"/>
  <c r="A26" i="20"/>
  <c r="B25" i="20"/>
  <c r="D25" i="20"/>
  <c r="E25" i="20" l="1"/>
  <c r="A27" i="20"/>
  <c r="B26" i="20"/>
  <c r="C26" i="20"/>
  <c r="D26" i="20"/>
  <c r="E26" i="20" l="1"/>
  <c r="D27" i="20"/>
  <c r="C27" i="20"/>
  <c r="B27" i="20"/>
  <c r="E27" i="20" l="1"/>
</calcChain>
</file>

<file path=xl/sharedStrings.xml><?xml version="1.0" encoding="utf-8"?>
<sst xmlns="http://schemas.openxmlformats.org/spreadsheetml/2006/main" count="248" uniqueCount="172">
  <si>
    <t>FACT 1:  Lower bound on call price</t>
  </si>
  <si>
    <t>Option exercise price, X</t>
  </si>
  <si>
    <t>Option exercise time, T (in years)</t>
  </si>
  <si>
    <t>Interest rate, r</t>
  </si>
  <si>
    <t>Lower bound on call price</t>
  </si>
  <si>
    <r>
      <t xml:space="preserve">     Dumb fact, call price, C</t>
    </r>
    <r>
      <rPr>
        <vertAlign val="subscript"/>
        <sz val="10"/>
        <rFont val="Arial"/>
        <family val="2"/>
      </rPr>
      <t>0</t>
    </r>
    <r>
      <rPr>
        <sz val="10"/>
        <rFont val="Arial"/>
        <family val="2"/>
      </rPr>
      <t xml:space="preserve"> &gt; Max[S</t>
    </r>
    <r>
      <rPr>
        <vertAlign val="subscript"/>
        <sz val="10"/>
        <rFont val="Arial"/>
        <family val="2"/>
      </rPr>
      <t>0</t>
    </r>
    <r>
      <rPr>
        <sz val="10"/>
        <rFont val="Arial"/>
        <family val="2"/>
      </rPr>
      <t xml:space="preserve"> - X,0]</t>
    </r>
  </si>
  <si>
    <r>
      <t xml:space="preserve">     Fact 1:  call price, C</t>
    </r>
    <r>
      <rPr>
        <vertAlign val="subscript"/>
        <sz val="10"/>
        <rFont val="Arial"/>
        <family val="2"/>
      </rPr>
      <t>0</t>
    </r>
    <r>
      <rPr>
        <sz val="10"/>
        <rFont val="Arial"/>
        <family val="2"/>
      </rPr>
      <t xml:space="preserve"> &gt; Max[S</t>
    </r>
    <r>
      <rPr>
        <vertAlign val="subscript"/>
        <sz val="10"/>
        <rFont val="Arial"/>
        <family val="2"/>
      </rPr>
      <t>0</t>
    </r>
    <r>
      <rPr>
        <sz val="10"/>
        <rFont val="Arial"/>
        <family val="2"/>
      </rPr>
      <t xml:space="preserve"> - PV(X),0]</t>
    </r>
  </si>
  <si>
    <t>Call price at time 0 (today)</t>
  </si>
  <si>
    <t xml:space="preserve">     Below examine if this price
&lt;-- violates the arbitrage restriction</t>
  </si>
  <si>
    <t>ARBITRAGE STRATEGY</t>
  </si>
  <si>
    <t>Actions at time 0 (today)</t>
  </si>
  <si>
    <r>
      <t>Short the stock, get S</t>
    </r>
    <r>
      <rPr>
        <vertAlign val="subscript"/>
        <sz val="10"/>
        <rFont val="Arial"/>
        <family val="2"/>
      </rPr>
      <t>0</t>
    </r>
  </si>
  <si>
    <t>Buy a bond which pays of X at time T, pay PV(X)</t>
  </si>
  <si>
    <r>
      <t>Buy a call, pay C</t>
    </r>
    <r>
      <rPr>
        <vertAlign val="subscript"/>
        <sz val="10"/>
        <rFont val="Arial"/>
        <family val="2"/>
      </rPr>
      <t>0</t>
    </r>
  </si>
  <si>
    <t>Total cash flow at time 0</t>
  </si>
  <si>
    <t>Cash flow at time T</t>
  </si>
  <si>
    <r>
      <t>S</t>
    </r>
    <r>
      <rPr>
        <vertAlign val="subscript"/>
        <sz val="10"/>
        <rFont val="Arial"/>
        <family val="2"/>
      </rPr>
      <t>T</t>
    </r>
    <r>
      <rPr>
        <sz val="10"/>
        <rFont val="Arial"/>
        <family val="2"/>
      </rPr>
      <t>, stock price at time T</t>
    </r>
  </si>
  <si>
    <r>
      <t>Repay the shorted stock, pay S</t>
    </r>
    <r>
      <rPr>
        <vertAlign val="subscript"/>
        <sz val="10"/>
        <rFont val="Arial"/>
        <family val="2"/>
      </rPr>
      <t>T</t>
    </r>
  </si>
  <si>
    <t>Collect money from the bond, get X</t>
  </si>
  <si>
    <r>
      <t>Exercise the call?  Get Max(S</t>
    </r>
    <r>
      <rPr>
        <vertAlign val="subscript"/>
        <sz val="10"/>
        <rFont val="Arial"/>
        <family val="2"/>
      </rPr>
      <t xml:space="preserve">T </t>
    </r>
    <r>
      <rPr>
        <sz val="10"/>
        <rFont val="Arial"/>
        <family val="2"/>
      </rPr>
      <t>- X,0)</t>
    </r>
  </si>
  <si>
    <t>Total cash flow at time T</t>
  </si>
  <si>
    <t>FACT 2:  No early exercise of calls</t>
  </si>
  <si>
    <t>Call price at time 0</t>
  </si>
  <si>
    <t>Time line</t>
  </si>
  <si>
    <t>t=0</t>
  </si>
  <si>
    <t>t=2/3</t>
  </si>
  <si>
    <t>T=1</t>
  </si>
  <si>
    <t>Consider selling the option</t>
  </si>
  <si>
    <t>or exercising it.</t>
  </si>
  <si>
    <r>
      <t>Stock price, S</t>
    </r>
    <r>
      <rPr>
        <vertAlign val="subscript"/>
        <sz val="10"/>
        <rFont val="Arial"/>
        <family val="2"/>
      </rPr>
      <t>t</t>
    </r>
  </si>
  <si>
    <t>Payoff from option exercise</t>
  </si>
  <si>
    <t>Minimum value of option</t>
  </si>
  <si>
    <t xml:space="preserve">    according to Fact 1</t>
  </si>
  <si>
    <t>Exercise option or sell it?</t>
  </si>
  <si>
    <r>
      <t>Call price, Call</t>
    </r>
    <r>
      <rPr>
        <vertAlign val="subscript"/>
        <sz val="10"/>
        <rFont val="Arial"/>
        <family val="2"/>
      </rPr>
      <t>0</t>
    </r>
  </si>
  <si>
    <r>
      <t>Put price, Put</t>
    </r>
    <r>
      <rPr>
        <vertAlign val="subscript"/>
        <sz val="10"/>
        <rFont val="Arial"/>
        <family val="2"/>
      </rPr>
      <t>0</t>
    </r>
    <r>
      <rPr>
        <sz val="10"/>
        <rFont val="Arial"/>
        <family val="2"/>
      </rPr>
      <t>, by put-call parity</t>
    </r>
  </si>
  <si>
    <t>Arbitrage Proof of Put-Call Parity</t>
  </si>
  <si>
    <r>
      <t>Call price, Call</t>
    </r>
    <r>
      <rPr>
        <vertAlign val="subscript"/>
        <sz val="10"/>
        <rFont val="Arial"/>
        <family val="2"/>
      </rPr>
      <t xml:space="preserve"> 0</t>
    </r>
  </si>
  <si>
    <r>
      <t>Put price, Put</t>
    </r>
    <r>
      <rPr>
        <vertAlign val="subscript"/>
        <sz val="10"/>
        <rFont val="Arial"/>
        <family val="2"/>
      </rPr>
      <t xml:space="preserve"> 0</t>
    </r>
    <r>
      <rPr>
        <sz val="10"/>
        <rFont val="Arial"/>
        <family val="2"/>
      </rPr>
      <t>, by put-call parity</t>
    </r>
  </si>
  <si>
    <t>Arbitrage proof of put-call parity</t>
  </si>
  <si>
    <r>
      <t>Put price today (t=0), Put</t>
    </r>
    <r>
      <rPr>
        <vertAlign val="subscript"/>
        <sz val="10"/>
        <rFont val="Arial"/>
        <family val="2"/>
      </rPr>
      <t xml:space="preserve"> 0</t>
    </r>
  </si>
  <si>
    <r>
      <t>Buy stock, pay S</t>
    </r>
    <r>
      <rPr>
        <vertAlign val="subscript"/>
        <sz val="10"/>
        <rFont val="Arial"/>
        <family val="2"/>
      </rPr>
      <t>0</t>
    </r>
  </si>
  <si>
    <r>
      <t>Buy put, pay Put</t>
    </r>
    <r>
      <rPr>
        <vertAlign val="subscript"/>
        <sz val="10"/>
        <rFont val="Arial"/>
        <family val="2"/>
      </rPr>
      <t>0</t>
    </r>
  </si>
  <si>
    <r>
      <t>Write call, get Call</t>
    </r>
    <r>
      <rPr>
        <vertAlign val="subscript"/>
        <sz val="10"/>
        <rFont val="Arial"/>
        <family val="2"/>
      </rPr>
      <t>0</t>
    </r>
  </si>
  <si>
    <t>Take a loan of PV(X) at risk-free interest, get PV(X)</t>
  </si>
  <si>
    <r>
      <t>Sell stock, get S</t>
    </r>
    <r>
      <rPr>
        <vertAlign val="subscript"/>
        <sz val="10"/>
        <rFont val="Arial"/>
        <family val="2"/>
      </rPr>
      <t>T</t>
    </r>
  </si>
  <si>
    <r>
      <t>Exercise the put? Get Max(X - S</t>
    </r>
    <r>
      <rPr>
        <vertAlign val="subscript"/>
        <sz val="10"/>
        <rFont val="Arial"/>
        <family val="2"/>
      </rPr>
      <t>T</t>
    </r>
    <r>
      <rPr>
        <sz val="10"/>
        <rFont val="Arial"/>
        <family val="2"/>
      </rPr>
      <t>,0)</t>
    </r>
  </si>
  <si>
    <r>
      <t>Cash flow from written call.  Pay Max(S</t>
    </r>
    <r>
      <rPr>
        <vertAlign val="subscript"/>
        <sz val="10"/>
        <rFont val="Arial"/>
        <family val="2"/>
      </rPr>
      <t>T</t>
    </r>
    <r>
      <rPr>
        <sz val="10"/>
        <rFont val="Arial"/>
        <family val="2"/>
      </rPr>
      <t xml:space="preserve"> - X, 0)</t>
    </r>
  </si>
  <si>
    <t>Repay loan.  Pay X</t>
  </si>
  <si>
    <t>Total</t>
  </si>
  <si>
    <r>
      <t xml:space="preserve">FACT 4:  Lower bound on </t>
    </r>
    <r>
      <rPr>
        <b/>
        <i/>
        <sz val="14"/>
        <rFont val="Arial"/>
        <family val="2"/>
      </rPr>
      <t>American</t>
    </r>
    <r>
      <rPr>
        <b/>
        <sz val="14"/>
        <rFont val="Arial"/>
        <family val="2"/>
      </rPr>
      <t xml:space="preserve"> put price</t>
    </r>
  </si>
  <si>
    <r>
      <t>Fact 4:  Lower bound of American put:  P</t>
    </r>
    <r>
      <rPr>
        <vertAlign val="subscript"/>
        <sz val="10"/>
        <rFont val="Arial"/>
        <family val="2"/>
      </rPr>
      <t>0</t>
    </r>
    <r>
      <rPr>
        <sz val="10"/>
        <rFont val="Arial"/>
        <family val="2"/>
      </rPr>
      <t xml:space="preserve"> &gt; Max[X - S</t>
    </r>
    <r>
      <rPr>
        <vertAlign val="subscript"/>
        <sz val="10"/>
        <rFont val="Arial"/>
        <family val="2"/>
      </rPr>
      <t>0</t>
    </r>
    <r>
      <rPr>
        <sz val="10"/>
        <rFont val="Arial"/>
        <family val="2"/>
      </rPr>
      <t>, 0</t>
    </r>
    <r>
      <rPr>
        <sz val="10"/>
        <rFont val="Arial"/>
        <family val="2"/>
      </rPr>
      <t>]</t>
    </r>
  </si>
  <si>
    <t>Arbitrage strategy</t>
  </si>
  <si>
    <t>American put option price</t>
  </si>
  <si>
    <r>
      <t>Buy option, pay P</t>
    </r>
    <r>
      <rPr>
        <vertAlign val="subscript"/>
        <sz val="10"/>
        <rFont val="Arial"/>
        <family val="2"/>
      </rPr>
      <t>0</t>
    </r>
  </si>
  <si>
    <r>
      <t>Buy stock now, pay S</t>
    </r>
    <r>
      <rPr>
        <vertAlign val="subscript"/>
        <sz val="10"/>
        <rFont val="Arial"/>
        <family val="2"/>
      </rPr>
      <t>0</t>
    </r>
  </si>
  <si>
    <r>
      <t xml:space="preserve">Exercise put option immediately:  deliver stock and get </t>
    </r>
    <r>
      <rPr>
        <i/>
        <sz val="10"/>
        <rFont val="Arial"/>
        <family val="2"/>
      </rPr>
      <t>X</t>
    </r>
  </si>
  <si>
    <t>Immediate profit</t>
  </si>
  <si>
    <r>
      <t xml:space="preserve">FACT 5:  Lower bound on </t>
    </r>
    <r>
      <rPr>
        <b/>
        <i/>
        <sz val="14"/>
        <rFont val="Arial"/>
        <family val="2"/>
      </rPr>
      <t>European</t>
    </r>
    <r>
      <rPr>
        <b/>
        <sz val="14"/>
        <rFont val="Arial"/>
        <family val="2"/>
      </rPr>
      <t xml:space="preserve"> put price</t>
    </r>
  </si>
  <si>
    <r>
      <t xml:space="preserve">     Lower bound of American put:  P</t>
    </r>
    <r>
      <rPr>
        <vertAlign val="subscript"/>
        <sz val="10"/>
        <rFont val="Arial"/>
        <family val="2"/>
      </rPr>
      <t>0</t>
    </r>
    <r>
      <rPr>
        <sz val="10"/>
        <rFont val="Arial"/>
        <family val="2"/>
      </rPr>
      <t xml:space="preserve"> &gt; Max[X - S</t>
    </r>
    <r>
      <rPr>
        <vertAlign val="subscript"/>
        <sz val="10"/>
        <rFont val="Arial"/>
        <family val="2"/>
      </rPr>
      <t>0</t>
    </r>
    <r>
      <rPr>
        <sz val="10"/>
        <rFont val="Arial"/>
        <family val="2"/>
      </rPr>
      <t>, 0</t>
    </r>
    <r>
      <rPr>
        <sz val="10"/>
        <rFont val="Arial"/>
        <family val="2"/>
      </rPr>
      <t>]</t>
    </r>
  </si>
  <si>
    <r>
      <t xml:space="preserve">     Fact 5:  P</t>
    </r>
    <r>
      <rPr>
        <vertAlign val="subscript"/>
        <sz val="10"/>
        <rFont val="Arial"/>
        <family val="2"/>
      </rPr>
      <t>0</t>
    </r>
    <r>
      <rPr>
        <sz val="10"/>
        <rFont val="Arial"/>
        <family val="2"/>
      </rPr>
      <t xml:space="preserve"> &gt; Max[PV(X) - S</t>
    </r>
    <r>
      <rPr>
        <vertAlign val="subscript"/>
        <sz val="10"/>
        <rFont val="Arial"/>
        <family val="2"/>
      </rPr>
      <t>0</t>
    </r>
    <r>
      <rPr>
        <sz val="10"/>
        <rFont val="Arial"/>
        <family val="2"/>
      </rPr>
      <t>,0]</t>
    </r>
  </si>
  <si>
    <t>Arbitrage proof</t>
  </si>
  <si>
    <t>Put price at time 0 (today)</t>
  </si>
  <si>
    <r>
      <t>Buy the stock, pay S</t>
    </r>
    <r>
      <rPr>
        <vertAlign val="subscript"/>
        <sz val="10"/>
        <rFont val="Arial"/>
        <family val="2"/>
      </rPr>
      <t>0</t>
    </r>
  </si>
  <si>
    <t>Borrow PV(X)</t>
  </si>
  <si>
    <r>
      <t>Buy a put, pay P</t>
    </r>
    <r>
      <rPr>
        <vertAlign val="subscript"/>
        <sz val="10"/>
        <rFont val="Arial"/>
        <family val="2"/>
      </rPr>
      <t>0</t>
    </r>
  </si>
  <si>
    <r>
      <t>Sell the stock, get S</t>
    </r>
    <r>
      <rPr>
        <vertAlign val="subscript"/>
        <sz val="10"/>
        <rFont val="Arial"/>
        <family val="2"/>
      </rPr>
      <t>T</t>
    </r>
  </si>
  <si>
    <t>Repay the loan, pay X</t>
  </si>
  <si>
    <r>
      <t>Put cash flow:  Get Max(X-S</t>
    </r>
    <r>
      <rPr>
        <vertAlign val="subscript"/>
        <sz val="10"/>
        <rFont val="Arial"/>
        <family val="2"/>
      </rPr>
      <t>T</t>
    </r>
    <r>
      <rPr>
        <sz val="10"/>
        <rFont val="Arial"/>
        <family val="2"/>
      </rPr>
      <t>,0)</t>
    </r>
  </si>
  <si>
    <t>Average of high and low call</t>
  </si>
  <si>
    <t>Call price</t>
  </si>
  <si>
    <t>X</t>
  </si>
  <si>
    <t>Total profit</t>
  </si>
  <si>
    <t>July IBM
stock price</t>
  </si>
  <si>
    <t>Butterfly payoff and profits</t>
  </si>
  <si>
    <t>Price</t>
  </si>
  <si>
    <t>Call prices</t>
  </si>
  <si>
    <t>DATA FOR CALL AND PUT CONVEXITY--USES BLACK-SCHOLES FORMULA FOR PRICING</t>
  </si>
  <si>
    <t>Stock</t>
  </si>
  <si>
    <t>Call price convexity</t>
  </si>
  <si>
    <t>Put option</t>
  </si>
  <si>
    <t>Exercise</t>
  </si>
  <si>
    <t>Time</t>
  </si>
  <si>
    <t>Interest</t>
  </si>
  <si>
    <t>Sigma</t>
  </si>
  <si>
    <t>Call</t>
  </si>
  <si>
    <t>Put</t>
  </si>
  <si>
    <t>Calls</t>
  </si>
  <si>
    <t>Strike</t>
  </si>
  <si>
    <t>Contract Name</t>
  </si>
  <si>
    <t>Last</t>
  </si>
  <si>
    <t>Bid</t>
  </si>
  <si>
    <t>Ask</t>
  </si>
  <si>
    <t>Change</t>
  </si>
  <si>
    <t>%Change</t>
  </si>
  <si>
    <t>Volume</t>
  </si>
  <si>
    <t>Open Interest</t>
  </si>
  <si>
    <t>Implied Volatility</t>
  </si>
  <si>
    <t>XOM141226C00085000</t>
  </si>
  <si>
    <t>XOM141226C00086000</t>
  </si>
  <si>
    <t>XOM141226C00087000</t>
  </si>
  <si>
    <t>XOM141226C00088000</t>
  </si>
  <si>
    <t>XOM141226C00089000</t>
  </si>
  <si>
    <t>XOM141226C00090000</t>
  </si>
  <si>
    <t>XOM141226C00091000</t>
  </si>
  <si>
    <t>XOM141226C00092000</t>
  </si>
  <si>
    <t>XOM141226C00093000</t>
  </si>
  <si>
    <t>XOM141226C00094000</t>
  </si>
  <si>
    <t>XOM141226C00095000</t>
  </si>
  <si>
    <t>XOM141226C00096000</t>
  </si>
  <si>
    <t>XOM141226C00097000</t>
  </si>
  <si>
    <t>XOM141226C00098000</t>
  </si>
  <si>
    <t>XOM141226C00099000</t>
  </si>
  <si>
    <t>XOM141226C00100000</t>
  </si>
  <si>
    <t>XOM141226C00101000</t>
  </si>
  <si>
    <t>XOM141226C00102000</t>
  </si>
  <si>
    <t>XOM141226C00103000</t>
  </si>
  <si>
    <t>XOM141226C00107000</t>
  </si>
  <si>
    <t>XOM141226C00111000</t>
  </si>
  <si>
    <t>Puts</t>
  </si>
  <si>
    <t>XOM141226P00075000</t>
  </si>
  <si>
    <t>XOM141226P00080000</t>
  </si>
  <si>
    <t>XOM141226P00081000</t>
  </si>
  <si>
    <t>XOM141226P00082000</t>
  </si>
  <si>
    <t>XOM141226P00083000</t>
  </si>
  <si>
    <t>XOM141226P00084000</t>
  </si>
  <si>
    <t>XOM141226P00085000</t>
  </si>
  <si>
    <t>XOM141226P00086000</t>
  </si>
  <si>
    <t>XOM141226P00087000</t>
  </si>
  <si>
    <t>XOM141226P00088000</t>
  </si>
  <si>
    <t>XOM141226P00089000</t>
  </si>
  <si>
    <t>XOM141226P00090000</t>
  </si>
  <si>
    <t>XOM141226P00091000</t>
  </si>
  <si>
    <t>XOM141226P00092000</t>
  </si>
  <si>
    <t>XOM141226P00093000</t>
  </si>
  <si>
    <t>XOM141226P00094000</t>
  </si>
  <si>
    <t>XOM141226P00095000</t>
  </si>
  <si>
    <t>XOM141226P00096000</t>
  </si>
  <si>
    <t>XOM141226P00097000</t>
  </si>
  <si>
    <t>XOM141226P00098000</t>
  </si>
  <si>
    <t>XOM141226P00099000</t>
  </si>
  <si>
    <t>Exxon Mobil Corporation (XOM)</t>
  </si>
  <si>
    <t>93.64 Up+2.48(+2.72%) NYSE - As of 4:02PM EST</t>
  </si>
  <si>
    <t>| After Hours: 93.64 0.00 (0.00%) 6:51PM EST</t>
  </si>
  <si>
    <t>Date: 21 Dec 2014</t>
  </si>
  <si>
    <r>
      <t>Exxon stock price, 22 Dec 2014, S</t>
    </r>
    <r>
      <rPr>
        <vertAlign val="subscript"/>
        <sz val="10"/>
        <rFont val="Arial"/>
        <family val="2"/>
      </rPr>
      <t>0</t>
    </r>
  </si>
  <si>
    <t>FACT 3: Put-Call Parity</t>
  </si>
  <si>
    <t>If this price differs from the price in cell B8, we will show that there is a profitable arbitrage strategy.</t>
  </si>
  <si>
    <t>THREE IBM APRIL 2015 CALLS</t>
  </si>
  <si>
    <t xml:space="preserve">Convexity:  </t>
  </si>
  <si>
    <t>Is the middle call priced less than the average of the high and the low call?</t>
  </si>
  <si>
    <t>&lt;-- The actual price is $9.40.  To illustrate arbitrage, we assume $13</t>
  </si>
  <si>
    <t>WHEN DOES A BUTTERFLY INDICATE AN ARBITRAGE OPPORTUNITY?
Strategy:  Buy 1 April 2015 X=140 Call, Write 2 April 2015 X=160 Calls, 
Buy 1 April 2015 X=180 Call</t>
  </si>
  <si>
    <t>Payoff on
April X=140
call</t>
  </si>
  <si>
    <t>Payoff on
April X=160
call</t>
  </si>
  <si>
    <t>Payoff on
April X=180
call</t>
  </si>
  <si>
    <t>&lt;-- The actual price is $23.25.  To illustrate arbitrage, we assume $12</t>
  </si>
  <si>
    <t>Page</t>
  </si>
  <si>
    <t>Content</t>
  </si>
  <si>
    <t>Page 587</t>
  </si>
  <si>
    <t>Page 588</t>
  </si>
  <si>
    <t>Page 589</t>
  </si>
  <si>
    <t>Page 590</t>
  </si>
  <si>
    <t>Page 591</t>
  </si>
  <si>
    <t>Page 592</t>
  </si>
  <si>
    <t>Page 593-594</t>
  </si>
  <si>
    <t>Page 595</t>
  </si>
  <si>
    <t>Page 565 bottom</t>
  </si>
  <si>
    <t>Page 597</t>
  </si>
  <si>
    <t>Page 598</t>
  </si>
  <si>
    <t>Page 599</t>
  </si>
  <si>
    <t>CHAPTER 18 EXCEL SPREADSHEET INDEX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</si>
</sst>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5" x14ac:knownFonts="1">
    <font>
      <sz val="10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vertAlign val="subscript"/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i/>
      <sz val="14"/>
      <name val="Arial"/>
      <family val="2"/>
    </font>
    <font>
      <i/>
      <sz val="10"/>
      <name val="Arial"/>
      <family val="2"/>
    </font>
    <font>
      <sz val="7"/>
      <color rgb="FF000000"/>
      <name val="Arial"/>
      <family val="2"/>
    </font>
    <font>
      <b/>
      <sz val="10"/>
      <color rgb="FF454545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u/>
      <sz val="10"/>
      <color theme="10"/>
      <name val="Arial"/>
      <family val="2"/>
    </font>
    <font>
      <sz val="15"/>
      <name val="Arial"/>
      <family val="2"/>
    </font>
    <font>
      <b/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2" fillId="0" borderId="0" applyNumberFormat="0" applyFill="0" applyBorder="0" applyAlignment="0" applyProtection="0"/>
    <xf numFmtId="0" fontId="1" fillId="0" borderId="0"/>
  </cellStyleXfs>
  <cellXfs count="52">
    <xf numFmtId="0" fontId="0" fillId="0" borderId="0" xfId="0"/>
    <xf numFmtId="0" fontId="1" fillId="0" borderId="0" xfId="0" applyFont="1"/>
    <xf numFmtId="2" fontId="0" fillId="0" borderId="0" xfId="0" applyNumberFormat="1"/>
    <xf numFmtId="9" fontId="0" fillId="0" borderId="0" xfId="0" applyNumberFormat="1"/>
    <xf numFmtId="0" fontId="0" fillId="2" borderId="0" xfId="0" applyFill="1"/>
    <xf numFmtId="2" fontId="0" fillId="2" borderId="0" xfId="0" applyNumberFormat="1" applyFill="1"/>
    <xf numFmtId="0" fontId="2" fillId="0" borderId="0" xfId="0" applyFont="1" applyAlignment="1"/>
    <xf numFmtId="10" fontId="0" fillId="0" borderId="0" xfId="0" applyNumberFormat="1"/>
    <xf numFmtId="0" fontId="4" fillId="0" borderId="0" xfId="0" applyFont="1" applyAlignment="1">
      <alignment horizontal="left"/>
    </xf>
    <xf numFmtId="0" fontId="4" fillId="0" borderId="0" xfId="0" applyFont="1" applyAlignment="1">
      <alignment horizontal="right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5" fillId="0" borderId="0" xfId="0" applyFont="1"/>
    <xf numFmtId="0" fontId="5" fillId="2" borderId="0" xfId="0" applyFont="1" applyFill="1"/>
    <xf numFmtId="2" fontId="4" fillId="0" borderId="0" xfId="0" applyNumberFormat="1" applyFont="1" applyAlignment="1">
      <alignment horizontal="right"/>
    </xf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right"/>
    </xf>
    <xf numFmtId="164" fontId="0" fillId="0" borderId="0" xfId="0" applyNumberFormat="1" applyAlignment="1">
      <alignment horizontal="right"/>
    </xf>
    <xf numFmtId="0" fontId="0" fillId="2" borderId="0" xfId="0" applyFill="1" applyAlignment="1">
      <alignment horizontal="center"/>
    </xf>
    <xf numFmtId="0" fontId="0" fillId="0" borderId="0" xfId="0" applyNumberFormat="1"/>
    <xf numFmtId="0" fontId="4" fillId="0" borderId="0" xfId="0" applyFont="1"/>
    <xf numFmtId="0" fontId="1" fillId="2" borderId="0" xfId="0" applyFont="1" applyFill="1"/>
    <xf numFmtId="2" fontId="1" fillId="2" borderId="0" xfId="0" applyNumberFormat="1" applyFont="1" applyFill="1"/>
    <xf numFmtId="2" fontId="1" fillId="0" borderId="0" xfId="0" applyNumberFormat="1" applyFont="1"/>
    <xf numFmtId="0" fontId="1" fillId="0" borderId="0" xfId="0" applyFont="1" applyAlignment="1">
      <alignment wrapText="1"/>
    </xf>
    <xf numFmtId="2" fontId="0" fillId="0" borderId="0" xfId="0" applyNumberForma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2" fillId="0" borderId="0" xfId="0" applyFont="1"/>
    <xf numFmtId="0" fontId="8" fillId="0" borderId="0" xfId="0" applyFont="1" applyAlignment="1">
      <alignment horizontal="center" vertical="center"/>
    </xf>
    <xf numFmtId="0" fontId="0" fillId="0" borderId="0" xfId="0" applyAlignment="1"/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top"/>
    </xf>
    <xf numFmtId="0" fontId="11" fillId="0" borderId="0" xfId="0" applyFont="1" applyAlignment="1">
      <alignment vertical="center"/>
    </xf>
    <xf numFmtId="0" fontId="12" fillId="0" borderId="0" xfId="1" applyAlignment="1">
      <alignment vertical="top"/>
    </xf>
    <xf numFmtId="0" fontId="12" fillId="0" borderId="0" xfId="1" applyAlignment="1">
      <alignment vertical="center"/>
    </xf>
    <xf numFmtId="10" fontId="11" fillId="0" borderId="0" xfId="0" applyNumberFormat="1" applyFont="1" applyAlignment="1">
      <alignment vertical="center"/>
    </xf>
    <xf numFmtId="0" fontId="10" fillId="0" borderId="0" xfId="0" applyFont="1" applyAlignment="1">
      <alignment vertical="top"/>
    </xf>
    <xf numFmtId="0" fontId="13" fillId="0" borderId="0" xfId="0" applyFont="1" applyAlignment="1"/>
    <xf numFmtId="0" fontId="0" fillId="0" borderId="0" xfId="0" applyFont="1"/>
    <xf numFmtId="9" fontId="1" fillId="0" borderId="0" xfId="0" applyNumberFormat="1" applyFont="1"/>
    <xf numFmtId="164" fontId="0" fillId="0" borderId="0" xfId="0" applyNumberFormat="1"/>
    <xf numFmtId="0" fontId="1" fillId="0" borderId="0" xfId="0" applyFont="1" applyFill="1" applyAlignment="1">
      <alignment vertical="center"/>
    </xf>
    <xf numFmtId="0" fontId="0" fillId="0" borderId="0" xfId="0" applyAlignment="1">
      <alignment wrapText="1"/>
    </xf>
    <xf numFmtId="0" fontId="5" fillId="0" borderId="0" xfId="2" applyFont="1"/>
    <xf numFmtId="0" fontId="12" fillId="0" borderId="0" xfId="1"/>
    <xf numFmtId="0" fontId="14" fillId="0" borderId="0" xfId="2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5" fillId="3" borderId="0" xfId="0" applyFont="1" applyFill="1" applyAlignment="1">
      <alignment horizontal="center"/>
    </xf>
    <xf numFmtId="0" fontId="2" fillId="0" borderId="0" xfId="0" applyFont="1" applyAlignment="1">
      <alignment horizontal="center" wrapText="1"/>
    </xf>
  </cellXfs>
  <cellStyles count="3">
    <cellStyle name="Hyperlink" xfId="1" builtinId="8"/>
    <cellStyle name="Normal" xfId="0" builtinId="0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5.xml"/><Relationship Id="rId2" Type="http://schemas.openxmlformats.org/officeDocument/2006/relationships/worksheet" Target="worksheets/sheet2.xml"/><Relationship Id="rId16" Type="http://schemas.openxmlformats.org/officeDocument/2006/relationships/chartsheet" Target="chartsheets/sheet2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hartsheet" Target="chartsheets/sheet1.xml"/><Relationship Id="rId23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0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Cash Flow at time T from Fact 1 Arbitrage Strategy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'Fact 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xVal>
          <c:yVal>
            <c:numRef>
              <c:f>'Fact 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1"/>
          <c:extLst xmlns:c16r2="http://schemas.microsoft.com/office/drawing/2015/06/chart">
            <c:ext xmlns:c16="http://schemas.microsoft.com/office/drawing/2014/chart" uri="{C3380CC4-5D6E-409C-BE32-E72D297353CC}">
              <c16:uniqueId val="{00000000-1330-45BF-87E9-305371FE8B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23399296"/>
        <c:axId val="223007872"/>
      </c:scatterChart>
      <c:valAx>
        <c:axId val="22339929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5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 sz="150" b="1" i="0" strike="noStrike">
                    <a:solidFill>
                      <a:srgbClr val="000000"/>
                    </a:solidFill>
                    <a:latin typeface="Arial"/>
                    <a:cs typeface="Arial"/>
                  </a:rPr>
                  <a:t>S</a:t>
                </a:r>
                <a:r>
                  <a:rPr lang="en-US" sz="150" b="1" i="0" strike="noStrike" baseline="-25000">
                    <a:solidFill>
                      <a:srgbClr val="000000"/>
                    </a:solidFill>
                    <a:latin typeface="Arial"/>
                    <a:cs typeface="Arial"/>
                  </a:rPr>
                  <a:t>T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3007872"/>
        <c:crosses val="autoZero"/>
        <c:crossBetween val="midCat"/>
        <c:majorUnit val="5"/>
      </c:valAx>
      <c:valAx>
        <c:axId val="223007872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15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Time T cash flow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3399296"/>
        <c:crosses val="autoZero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89" r="0.75000000000000089" t="1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Cash Flow at time T from Fact 1 Arbitrage Strategy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'Fact 1, arb proof'!#REF!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xVal>
          <c:yVal>
            <c:numRef>
              <c:f>'Fact 1, arb proof'!#REF!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1"/>
          <c:extLst xmlns:c16r2="http://schemas.microsoft.com/office/drawing/2015/06/chart">
            <c:ext xmlns:c16="http://schemas.microsoft.com/office/drawing/2014/chart" uri="{C3380CC4-5D6E-409C-BE32-E72D297353CC}">
              <c16:uniqueId val="{00000000-E114-413F-99EF-21743D95B8E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23037312"/>
        <c:axId val="223048064"/>
      </c:scatterChart>
      <c:valAx>
        <c:axId val="22303731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5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 sz="150" b="1" i="0" strike="noStrike">
                    <a:solidFill>
                      <a:srgbClr val="000000"/>
                    </a:solidFill>
                    <a:latin typeface="Arial"/>
                    <a:cs typeface="Arial"/>
                  </a:rPr>
                  <a:t>S</a:t>
                </a:r>
                <a:r>
                  <a:rPr lang="en-US" sz="150" b="1" i="0" strike="noStrike" baseline="-25000">
                    <a:solidFill>
                      <a:srgbClr val="000000"/>
                    </a:solidFill>
                    <a:latin typeface="Arial"/>
                    <a:cs typeface="Arial"/>
                  </a:rPr>
                  <a:t>T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3048064"/>
        <c:crosses val="autoZero"/>
        <c:crossBetween val="midCat"/>
        <c:majorUnit val="5"/>
      </c:valAx>
      <c:valAx>
        <c:axId val="22304806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15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Time T cash flow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3037312"/>
        <c:crosses val="autoZero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89" r="0.75000000000000089" t="1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Cash Flow at time T from Fact 1 Arbitrage Strategy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'Fact 1, arb proof'!#REF!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xVal>
          <c:yVal>
            <c:numRef>
              <c:f>'Fact 1, arb proof'!#REF!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1"/>
          <c:extLst xmlns:c16r2="http://schemas.microsoft.com/office/drawing/2015/06/chart">
            <c:ext xmlns:c16="http://schemas.microsoft.com/office/drawing/2014/chart" uri="{C3380CC4-5D6E-409C-BE32-E72D297353CC}">
              <c16:uniqueId val="{00000000-EC1E-4544-B574-203C76FD051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0061184"/>
        <c:axId val="230063488"/>
      </c:scatterChart>
      <c:valAx>
        <c:axId val="23006118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5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 sz="150" b="1" i="0" strike="noStrike">
                    <a:solidFill>
                      <a:srgbClr val="000000"/>
                    </a:solidFill>
                    <a:latin typeface="Arial"/>
                    <a:cs typeface="Arial"/>
                  </a:rPr>
                  <a:t>S</a:t>
                </a:r>
                <a:r>
                  <a:rPr lang="en-US" sz="150" b="1" i="0" strike="noStrike" baseline="-25000">
                    <a:solidFill>
                      <a:srgbClr val="000000"/>
                    </a:solidFill>
                    <a:latin typeface="Arial"/>
                    <a:cs typeface="Arial"/>
                  </a:rPr>
                  <a:t>T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0063488"/>
        <c:crosses val="autoZero"/>
        <c:crossBetween val="midCat"/>
        <c:majorUnit val="5"/>
      </c:valAx>
      <c:valAx>
        <c:axId val="230063488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15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Time T cash flow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0061184"/>
        <c:crosses val="autoZero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89" r="0.75000000000000089" t="1" header="0.5" footer="0.5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Cash Flow at time T from Fact 1 Arbitrage Strategy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'Fact 1, arb proof'!#REF!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xVal>
          <c:yVal>
            <c:numRef>
              <c:f>'Fact 1, arb proof'!#REF!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1"/>
          <c:extLst xmlns:c16r2="http://schemas.microsoft.com/office/drawing/2015/06/chart">
            <c:ext xmlns:c16="http://schemas.microsoft.com/office/drawing/2014/chart" uri="{C3380CC4-5D6E-409C-BE32-E72D297353CC}">
              <c16:uniqueId val="{00000000-5D79-4F68-BADF-35BDCB825B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40985984"/>
        <c:axId val="240992640"/>
      </c:scatterChart>
      <c:valAx>
        <c:axId val="24098598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5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 sz="150" b="1" i="0" strike="noStrike">
                    <a:solidFill>
                      <a:srgbClr val="000000"/>
                    </a:solidFill>
                    <a:latin typeface="Arial"/>
                    <a:cs typeface="Arial"/>
                  </a:rPr>
                  <a:t>S</a:t>
                </a:r>
                <a:r>
                  <a:rPr lang="en-US" sz="150" b="1" i="0" strike="noStrike" baseline="-25000">
                    <a:solidFill>
                      <a:srgbClr val="000000"/>
                    </a:solidFill>
                    <a:latin typeface="Arial"/>
                    <a:cs typeface="Arial"/>
                  </a:rPr>
                  <a:t>T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0992640"/>
        <c:crosses val="autoZero"/>
        <c:crossBetween val="midCat"/>
        <c:majorUnit val="5"/>
      </c:valAx>
      <c:valAx>
        <c:axId val="240992640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15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Time T cash flow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0985984"/>
        <c:crosses val="autoZero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133" r="0.75000000000000133" t="1" header="0.5" footer="0.5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Cash Flow at time T from Fact 4 
Arbitrage Strategy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'Fact 4'!#REF!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xVal>
          <c:yVal>
            <c:numRef>
              <c:f>'Fact 4'!#REF!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C57-4E04-9001-D2F10107A48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40716800"/>
        <c:axId val="240743936"/>
      </c:scatterChart>
      <c:valAx>
        <c:axId val="24071680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5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 sz="150" b="1" i="0" strike="noStrike">
                    <a:solidFill>
                      <a:srgbClr val="000000"/>
                    </a:solidFill>
                    <a:latin typeface="Arial"/>
                    <a:cs typeface="Arial"/>
                  </a:rPr>
                  <a:t>S</a:t>
                </a:r>
                <a:r>
                  <a:rPr lang="en-US" sz="150" b="1" i="0" strike="noStrike" baseline="-25000">
                    <a:solidFill>
                      <a:srgbClr val="000000"/>
                    </a:solidFill>
                    <a:latin typeface="Arial"/>
                    <a:cs typeface="Arial"/>
                  </a:rPr>
                  <a:t>T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0743936"/>
        <c:crosses val="autoZero"/>
        <c:crossBetween val="midCat"/>
        <c:majorUnit val="5"/>
      </c:valAx>
      <c:valAx>
        <c:axId val="240743936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15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Time T cash flow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0716800"/>
        <c:crosses val="autoZero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89" r="0.75000000000000089" t="1" header="0.5" footer="0.5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Butterfly</a:t>
            </a:r>
            <a:r>
              <a:rPr lang="en-US" baseline="0"/>
              <a:t> Profit Pattern</a:t>
            </a:r>
            <a:endParaRPr lang="en-US" sz="1400" baseline="0"/>
          </a:p>
          <a:p>
            <a:pPr>
              <a:defRPr/>
            </a:pPr>
            <a:r>
              <a:rPr lang="en-US" sz="1400" baseline="0"/>
              <a:t>1 X=140 Call Bought, 2 X=160 Calls Written, 1 X=180 Call Bought</a:t>
            </a:r>
            <a:endParaRPr lang="en-US" sz="1400"/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8.800730155644125E-2"/>
          <c:y val="0.1737067402657142"/>
          <c:w val="0.85493503937007975"/>
          <c:h val="0.69470618256051364"/>
        </c:manualLayout>
      </c:layout>
      <c:scatterChart>
        <c:scatterStyle val="lineMarker"/>
        <c:varyColors val="0"/>
        <c:ser>
          <c:idx val="0"/>
          <c:order val="0"/>
          <c:xVal>
            <c:numRef>
              <c:f>'Page 598'!$A$10:$A$27</c:f>
              <c:numCache>
                <c:formatCode>General</c:formatCode>
                <c:ptCount val="18"/>
                <c:pt idx="0">
                  <c:v>0</c:v>
                </c:pt>
                <c:pt idx="1">
                  <c:v>100</c:v>
                </c:pt>
                <c:pt idx="2">
                  <c:v>110</c:v>
                </c:pt>
                <c:pt idx="3">
                  <c:v>120</c:v>
                </c:pt>
                <c:pt idx="4">
                  <c:v>130</c:v>
                </c:pt>
                <c:pt idx="5">
                  <c:v>140</c:v>
                </c:pt>
                <c:pt idx="6">
                  <c:v>150</c:v>
                </c:pt>
                <c:pt idx="7">
                  <c:v>160</c:v>
                </c:pt>
                <c:pt idx="8">
                  <c:v>170</c:v>
                </c:pt>
                <c:pt idx="9">
                  <c:v>180</c:v>
                </c:pt>
                <c:pt idx="10">
                  <c:v>190</c:v>
                </c:pt>
                <c:pt idx="11">
                  <c:v>200</c:v>
                </c:pt>
                <c:pt idx="12">
                  <c:v>210</c:v>
                </c:pt>
                <c:pt idx="13">
                  <c:v>220</c:v>
                </c:pt>
                <c:pt idx="14">
                  <c:v>230</c:v>
                </c:pt>
                <c:pt idx="15">
                  <c:v>240</c:v>
                </c:pt>
                <c:pt idx="16">
                  <c:v>250</c:v>
                </c:pt>
                <c:pt idx="17">
                  <c:v>260</c:v>
                </c:pt>
              </c:numCache>
            </c:numRef>
          </c:xVal>
          <c:yVal>
            <c:numRef>
              <c:f>'Page 598'!$E$10:$E$27</c:f>
              <c:numCache>
                <c:formatCode>General</c:formatCode>
                <c:ptCount val="18"/>
                <c:pt idx="0">
                  <c:v>0.78999999999999915</c:v>
                </c:pt>
                <c:pt idx="1">
                  <c:v>0.78999999999999915</c:v>
                </c:pt>
                <c:pt idx="2">
                  <c:v>0.78999999999999915</c:v>
                </c:pt>
                <c:pt idx="3">
                  <c:v>0.78999999999999915</c:v>
                </c:pt>
                <c:pt idx="4">
                  <c:v>0.78999999999999915</c:v>
                </c:pt>
                <c:pt idx="5">
                  <c:v>0.78999999999999915</c:v>
                </c:pt>
                <c:pt idx="6">
                  <c:v>10.79</c:v>
                </c:pt>
                <c:pt idx="7">
                  <c:v>20.79</c:v>
                </c:pt>
                <c:pt idx="8">
                  <c:v>10.79</c:v>
                </c:pt>
                <c:pt idx="9">
                  <c:v>0.78999999999999915</c:v>
                </c:pt>
                <c:pt idx="10">
                  <c:v>0.78999999999999915</c:v>
                </c:pt>
                <c:pt idx="11">
                  <c:v>0.78999999999999915</c:v>
                </c:pt>
                <c:pt idx="12">
                  <c:v>0.78999999999999915</c:v>
                </c:pt>
                <c:pt idx="13">
                  <c:v>0.78999999999999915</c:v>
                </c:pt>
                <c:pt idx="14">
                  <c:v>0.78999999999999204</c:v>
                </c:pt>
                <c:pt idx="15">
                  <c:v>0.78999999999999204</c:v>
                </c:pt>
                <c:pt idx="16">
                  <c:v>0.79000000000000625</c:v>
                </c:pt>
                <c:pt idx="17">
                  <c:v>0.79000000000000625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A5ED-40A4-A7B7-98B8473F24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40939008"/>
        <c:axId val="240940928"/>
      </c:scatterChart>
      <c:valAx>
        <c:axId val="24093900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IBM stock</a:t>
                </a:r>
                <a:r>
                  <a:rPr lang="en-US" baseline="0"/>
                  <a:t> price, April 2015</a:t>
                </a:r>
                <a:endParaRPr lang="en-US"/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crossAx val="240940928"/>
        <c:crosses val="autoZero"/>
        <c:crossBetween val="midCat"/>
        <c:majorUnit val="20"/>
      </c:valAx>
      <c:valAx>
        <c:axId val="240940928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b="1"/>
                </a:pPr>
                <a:r>
                  <a:rPr lang="en-US" b="1"/>
                  <a:t>Total</a:t>
                </a:r>
                <a:r>
                  <a:rPr lang="en-US" b="1" baseline="0"/>
                  <a:t> profit</a:t>
                </a:r>
                <a:endParaRPr lang="en-US" b="1"/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crossAx val="240939008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Butterfly</a:t>
            </a:r>
            <a:r>
              <a:rPr lang="en-US" baseline="0"/>
              <a:t> Profit Pattern</a:t>
            </a:r>
            <a:endParaRPr lang="en-US" sz="1400" baseline="0"/>
          </a:p>
          <a:p>
            <a:pPr>
              <a:defRPr/>
            </a:pPr>
            <a:r>
              <a:rPr lang="en-US" sz="1400" baseline="0"/>
              <a:t>1 X=140 Call Bought, 2 X=160 Calls Written, 1 X=180 Call Bought</a:t>
            </a:r>
            <a:endParaRPr lang="en-US" sz="1400"/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8.800730155644125E-2"/>
          <c:y val="0.1737067402657142"/>
          <c:w val="0.85493503937007975"/>
          <c:h val="0.69470618256051364"/>
        </c:manualLayout>
      </c:layout>
      <c:scatterChart>
        <c:scatterStyle val="lineMarker"/>
        <c:varyColors val="0"/>
        <c:ser>
          <c:idx val="0"/>
          <c:order val="0"/>
          <c:xVal>
            <c:numRef>
              <c:f>'Page 599'!$A$10:$A$27</c:f>
              <c:numCache>
                <c:formatCode>General</c:formatCode>
                <c:ptCount val="18"/>
                <c:pt idx="0">
                  <c:v>0</c:v>
                </c:pt>
                <c:pt idx="1">
                  <c:v>100</c:v>
                </c:pt>
                <c:pt idx="2">
                  <c:v>110</c:v>
                </c:pt>
                <c:pt idx="3">
                  <c:v>120</c:v>
                </c:pt>
                <c:pt idx="4">
                  <c:v>130</c:v>
                </c:pt>
                <c:pt idx="5">
                  <c:v>140</c:v>
                </c:pt>
                <c:pt idx="6">
                  <c:v>150</c:v>
                </c:pt>
                <c:pt idx="7">
                  <c:v>160</c:v>
                </c:pt>
                <c:pt idx="8">
                  <c:v>170</c:v>
                </c:pt>
                <c:pt idx="9">
                  <c:v>180</c:v>
                </c:pt>
                <c:pt idx="10">
                  <c:v>190</c:v>
                </c:pt>
                <c:pt idx="11">
                  <c:v>200</c:v>
                </c:pt>
                <c:pt idx="12">
                  <c:v>210</c:v>
                </c:pt>
                <c:pt idx="13">
                  <c:v>220</c:v>
                </c:pt>
                <c:pt idx="14">
                  <c:v>230</c:v>
                </c:pt>
                <c:pt idx="15">
                  <c:v>240</c:v>
                </c:pt>
                <c:pt idx="16">
                  <c:v>250</c:v>
                </c:pt>
                <c:pt idx="17">
                  <c:v>260</c:v>
                </c:pt>
              </c:numCache>
            </c:numRef>
          </c:xVal>
          <c:yVal>
            <c:numRef>
              <c:f>'Page 599'!$E$10:$E$27</c:f>
              <c:numCache>
                <c:formatCode>General</c:formatCode>
                <c:ptCount val="18"/>
                <c:pt idx="0">
                  <c:v>4.84</c:v>
                </c:pt>
                <c:pt idx="1">
                  <c:v>4.84</c:v>
                </c:pt>
                <c:pt idx="2">
                  <c:v>4.84</c:v>
                </c:pt>
                <c:pt idx="3">
                  <c:v>4.84</c:v>
                </c:pt>
                <c:pt idx="4">
                  <c:v>4.84</c:v>
                </c:pt>
                <c:pt idx="5">
                  <c:v>4.84</c:v>
                </c:pt>
                <c:pt idx="6">
                  <c:v>14.84</c:v>
                </c:pt>
                <c:pt idx="7">
                  <c:v>24.84</c:v>
                </c:pt>
                <c:pt idx="8">
                  <c:v>14.84</c:v>
                </c:pt>
                <c:pt idx="9">
                  <c:v>4.84</c:v>
                </c:pt>
                <c:pt idx="10">
                  <c:v>4.8399999999999963</c:v>
                </c:pt>
                <c:pt idx="11">
                  <c:v>4.8399999999999963</c:v>
                </c:pt>
                <c:pt idx="12">
                  <c:v>4.8399999999999963</c:v>
                </c:pt>
                <c:pt idx="13">
                  <c:v>4.8399999999999963</c:v>
                </c:pt>
                <c:pt idx="14">
                  <c:v>4.8400000000000034</c:v>
                </c:pt>
                <c:pt idx="15">
                  <c:v>4.8400000000000034</c:v>
                </c:pt>
                <c:pt idx="16">
                  <c:v>4.8400000000000176</c:v>
                </c:pt>
                <c:pt idx="17">
                  <c:v>4.8400000000000176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095C-4BF7-B5F6-C6A84F13EC5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41141248"/>
        <c:axId val="241143168"/>
      </c:scatterChart>
      <c:valAx>
        <c:axId val="24114124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IBM stock</a:t>
                </a:r>
                <a:r>
                  <a:rPr lang="en-US" baseline="0"/>
                  <a:t> price, April 2015</a:t>
                </a:r>
                <a:endParaRPr lang="en-US"/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crossAx val="241143168"/>
        <c:crosses val="autoZero"/>
        <c:crossBetween val="midCat"/>
        <c:majorUnit val="20"/>
      </c:valAx>
      <c:valAx>
        <c:axId val="241143168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b="1"/>
                </a:pPr>
                <a:r>
                  <a:rPr lang="en-US" b="1"/>
                  <a:t>Total</a:t>
                </a:r>
                <a:r>
                  <a:rPr lang="en-US" b="1" baseline="0"/>
                  <a:t> profit</a:t>
                </a:r>
                <a:endParaRPr lang="en-US" b="1"/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crossAx val="241141248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2153163152053312E-2"/>
          <c:y val="2.7732463295269193E-2"/>
          <c:w val="0.89012208657047764"/>
          <c:h val="0.9119086460032626"/>
        </c:manualLayout>
      </c:layout>
      <c:scatterChart>
        <c:scatterStyle val="smoothMarker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'Data for page 636'!$F$6:$F$26</c:f>
              <c:numCache>
                <c:formatCode>General</c:formatCode>
                <c:ptCount val="21"/>
                <c:pt idx="0">
                  <c:v>9.9999999999999995E-7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25</c:v>
                </c:pt>
                <c:pt idx="5">
                  <c:v>27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55</c:v>
                </c:pt>
                <c:pt idx="12">
                  <c:v>58</c:v>
                </c:pt>
                <c:pt idx="13">
                  <c:v>60</c:v>
                </c:pt>
                <c:pt idx="14">
                  <c:v>65</c:v>
                </c:pt>
                <c:pt idx="15">
                  <c:v>70</c:v>
                </c:pt>
                <c:pt idx="16">
                  <c:v>76</c:v>
                </c:pt>
                <c:pt idx="17">
                  <c:v>78</c:v>
                </c:pt>
                <c:pt idx="18">
                  <c:v>80</c:v>
                </c:pt>
                <c:pt idx="19">
                  <c:v>85</c:v>
                </c:pt>
                <c:pt idx="20">
                  <c:v>90</c:v>
                </c:pt>
              </c:numCache>
            </c:numRef>
          </c:xVal>
          <c:yVal>
            <c:numRef>
              <c:f>'Data for page 636'!$G$6:$G$26</c:f>
              <c:numCache>
                <c:formatCode>General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 xmlns:c16r2="http://schemas.microsoft.com/office/drawing/2015/06/chart">
            <c:ext xmlns:c16="http://schemas.microsoft.com/office/drawing/2014/chart" uri="{C3380CC4-5D6E-409C-BE32-E72D297353CC}">
              <c16:uniqueId val="{00000000-3ED8-4EA8-8036-24287A1E563E}"/>
            </c:ext>
          </c:extLst>
        </c:ser>
        <c:ser>
          <c:idx val="1"/>
          <c:order val="1"/>
          <c:marker>
            <c:symbol val="none"/>
          </c:marker>
          <c:xVal>
            <c:numRef>
              <c:f>'Data for page 636'!$F$12:$F$22</c:f>
              <c:numCache>
                <c:formatCode>General</c:formatCode>
                <c:ptCount val="11"/>
                <c:pt idx="0">
                  <c:v>30</c:v>
                </c:pt>
                <c:pt idx="1">
                  <c:v>35</c:v>
                </c:pt>
                <c:pt idx="2">
                  <c:v>40</c:v>
                </c:pt>
                <c:pt idx="3">
                  <c:v>45</c:v>
                </c:pt>
                <c:pt idx="4">
                  <c:v>50</c:v>
                </c:pt>
                <c:pt idx="5">
                  <c:v>55</c:v>
                </c:pt>
                <c:pt idx="6">
                  <c:v>58</c:v>
                </c:pt>
                <c:pt idx="7">
                  <c:v>60</c:v>
                </c:pt>
                <c:pt idx="8">
                  <c:v>65</c:v>
                </c:pt>
                <c:pt idx="9">
                  <c:v>70</c:v>
                </c:pt>
                <c:pt idx="10">
                  <c:v>76</c:v>
                </c:pt>
              </c:numCache>
            </c:numRef>
          </c:xVal>
          <c:yVal>
            <c:numRef>
              <c:f>'Data for page 636'!$H$12:$H$22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yVal>
          <c:smooth val="1"/>
          <c:extLst xmlns:c16r2="http://schemas.microsoft.com/office/drawing/2015/06/chart">
            <c:ext xmlns:c16="http://schemas.microsoft.com/office/drawing/2014/chart" uri="{C3380CC4-5D6E-409C-BE32-E72D297353CC}">
              <c16:uniqueId val="{00000001-3ED8-4EA8-8036-24287A1E56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41194112"/>
        <c:axId val="241196032"/>
      </c:scatterChart>
      <c:valAx>
        <c:axId val="24119411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Call exercise price, X</a:t>
                </a:r>
              </a:p>
            </c:rich>
          </c:tx>
          <c:layout>
            <c:manualLayout>
              <c:xMode val="edge"/>
              <c:yMode val="edge"/>
              <c:x val="0.39622641509434003"/>
              <c:y val="0.9477977161500829"/>
            </c:manualLayout>
          </c:layout>
          <c:overlay val="0"/>
          <c:spPr>
            <a:noFill/>
            <a:ln w="25400">
              <a:noFill/>
            </a:ln>
          </c:spPr>
        </c:title>
        <c:numFmt formatCode=";;" sourceLinked="0"/>
        <c:majorTickMark val="none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1196032"/>
        <c:crosses val="autoZero"/>
        <c:crossBetween val="midCat"/>
      </c:valAx>
      <c:valAx>
        <c:axId val="241196032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Call price</a:t>
                </a:r>
              </a:p>
            </c:rich>
          </c:tx>
          <c:layout>
            <c:manualLayout>
              <c:xMode val="edge"/>
              <c:yMode val="edge"/>
              <c:x val="1.5538290788013319E-2"/>
              <c:y val="0.40783034257748785"/>
            </c:manualLayout>
          </c:layout>
          <c:overlay val="0"/>
          <c:spPr>
            <a:noFill/>
            <a:ln w="25400">
              <a:noFill/>
            </a:ln>
          </c:spPr>
        </c:title>
        <c:numFmt formatCode=";;" sourceLinked="0"/>
        <c:majorTickMark val="none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1194112"/>
        <c:crosses val="autoZero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userShapes r:id="rId1"/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7724750277469467E-2"/>
          <c:y val="1.6313213703099506E-2"/>
          <c:w val="0.94117647058823561"/>
          <c:h val="0.91353996737357324"/>
        </c:manualLayout>
      </c:layout>
      <c:scatterChart>
        <c:scatterStyle val="smoothMarker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'Data for page 636'!$K$6:$K$26</c:f>
              <c:numCache>
                <c:formatCode>General</c:formatCode>
                <c:ptCount val="21"/>
                <c:pt idx="0">
                  <c:v>9.9999999999999995E-7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25</c:v>
                </c:pt>
                <c:pt idx="5">
                  <c:v>27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55</c:v>
                </c:pt>
                <c:pt idx="12">
                  <c:v>58</c:v>
                </c:pt>
                <c:pt idx="13">
                  <c:v>60</c:v>
                </c:pt>
                <c:pt idx="14">
                  <c:v>65</c:v>
                </c:pt>
                <c:pt idx="15">
                  <c:v>70</c:v>
                </c:pt>
                <c:pt idx="16">
                  <c:v>76</c:v>
                </c:pt>
                <c:pt idx="17">
                  <c:v>78</c:v>
                </c:pt>
                <c:pt idx="18">
                  <c:v>80</c:v>
                </c:pt>
                <c:pt idx="19">
                  <c:v>85</c:v>
                </c:pt>
                <c:pt idx="20">
                  <c:v>90</c:v>
                </c:pt>
              </c:numCache>
            </c:numRef>
          </c:xVal>
          <c:yVal>
            <c:numRef>
              <c:f>'Data for page 636'!$L$6:$L$26</c:f>
              <c:numCache>
                <c:formatCode>General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 xmlns:c16r2="http://schemas.microsoft.com/office/drawing/2015/06/chart">
            <c:ext xmlns:c16="http://schemas.microsoft.com/office/drawing/2014/chart" uri="{C3380CC4-5D6E-409C-BE32-E72D297353CC}">
              <c16:uniqueId val="{00000000-19B5-40A7-ACD6-347E0536E332}"/>
            </c:ext>
          </c:extLst>
        </c:ser>
        <c:ser>
          <c:idx val="1"/>
          <c:order val="1"/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Ref>
              <c:f>'Data for page 636'!$K$6:$K$26</c:f>
              <c:numCache>
                <c:formatCode>General</c:formatCode>
                <c:ptCount val="21"/>
                <c:pt idx="0">
                  <c:v>9.9999999999999995E-7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25</c:v>
                </c:pt>
                <c:pt idx="5">
                  <c:v>27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55</c:v>
                </c:pt>
                <c:pt idx="12">
                  <c:v>58</c:v>
                </c:pt>
                <c:pt idx="13">
                  <c:v>60</c:v>
                </c:pt>
                <c:pt idx="14">
                  <c:v>65</c:v>
                </c:pt>
                <c:pt idx="15">
                  <c:v>70</c:v>
                </c:pt>
                <c:pt idx="16">
                  <c:v>76</c:v>
                </c:pt>
                <c:pt idx="17">
                  <c:v>78</c:v>
                </c:pt>
                <c:pt idx="18">
                  <c:v>80</c:v>
                </c:pt>
                <c:pt idx="19">
                  <c:v>85</c:v>
                </c:pt>
                <c:pt idx="20">
                  <c:v>90</c:v>
                </c:pt>
              </c:numCache>
            </c:numRef>
          </c:xVal>
          <c:yVal>
            <c:numRef>
              <c:f>'Data for page 636'!$M$6:$M$26</c:f>
              <c:numCache>
                <c:formatCode>General</c:formatCode>
                <c:ptCount val="21"/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yVal>
          <c:smooth val="1"/>
          <c:extLst xmlns:c16r2="http://schemas.microsoft.com/office/drawing/2015/06/chart">
            <c:ext xmlns:c16="http://schemas.microsoft.com/office/drawing/2014/chart" uri="{C3380CC4-5D6E-409C-BE32-E72D297353CC}">
              <c16:uniqueId val="{00000001-19B5-40A7-ACD6-347E0536E3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42388352"/>
        <c:axId val="242402816"/>
      </c:scatterChart>
      <c:valAx>
        <c:axId val="24238835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Put exercise price, X</a:t>
                </a:r>
              </a:p>
            </c:rich>
          </c:tx>
          <c:layout>
            <c:manualLayout>
              <c:xMode val="edge"/>
              <c:yMode val="edge"/>
              <c:x val="0.40954495005549391"/>
              <c:y val="0.92985318107667159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none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242402816"/>
        <c:crosses val="autoZero"/>
        <c:crossBetween val="midCat"/>
      </c:valAx>
      <c:valAx>
        <c:axId val="242402816"/>
        <c:scaling>
          <c:orientation val="minMax"/>
          <c:min val="0"/>
        </c:scaling>
        <c:delete val="0"/>
        <c:axPos val="l"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Put price</a:t>
                </a:r>
              </a:p>
            </c:rich>
          </c:tx>
          <c:layout>
            <c:manualLayout>
              <c:xMode val="edge"/>
              <c:yMode val="edge"/>
              <c:x val="1.2208657047724751E-2"/>
              <c:y val="0.40130505709624797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none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242388352"/>
        <c:crosses val="autoZero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userShapes r:id="rId1"/>
</c:chartSpac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3.bin"/></Relationships>
</file>

<file path=xl/chart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4.bin"/></Relationships>
</file>

<file path=xl/chartsheets/sheet1.xml><?xml version="1.0" encoding="utf-8"?>
<chartsheet xmlns="http://schemas.openxmlformats.org/spreadsheetml/2006/main" xmlns:r="http://schemas.openxmlformats.org/officeDocument/2006/relationships">
  <sheetPr codeName="Chart11"/>
  <sheetViews>
    <sheetView zoomScale="55" workbookViewId="0"/>
  </sheetViews>
  <pageMargins left="0.75" right="0.75" top="1" bottom="1" header="0.5" footer="0.5"/>
  <pageSetup orientation="landscape" r:id="rId1"/>
  <headerFooter alignWithMargins="0"/>
  <drawing r:id="rId2"/>
</chartsheet>
</file>

<file path=xl/chartsheets/sheet2.xml><?xml version="1.0" encoding="utf-8"?>
<chartsheet xmlns="http://schemas.openxmlformats.org/spreadsheetml/2006/main" xmlns:r="http://schemas.openxmlformats.org/officeDocument/2006/relationships">
  <sheetPr codeName="Chart26"/>
  <sheetViews>
    <sheetView zoomScale="55" workbookViewId="0"/>
  </sheetViews>
  <pageMargins left="0.75" right="0.75" top="1" bottom="1" header="0.5" footer="0.5"/>
  <pageSetup orientation="landscape" r:id="rId1"/>
  <headerFooter alignWithMargins="0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10</xdr:row>
      <xdr:rowOff>0</xdr:rowOff>
    </xdr:from>
    <xdr:to>
      <xdr:col>5</xdr:col>
      <xdr:colOff>0</xdr:colOff>
      <xdr:row>10</xdr:row>
      <xdr:rowOff>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0</xdr:colOff>
      <xdr:row>8</xdr:row>
      <xdr:rowOff>28575</xdr:rowOff>
    </xdr:from>
    <xdr:to>
      <xdr:col>18</xdr:col>
      <xdr:colOff>0</xdr:colOff>
      <xdr:row>27</xdr:row>
      <xdr:rowOff>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0</xdr:colOff>
      <xdr:row>8</xdr:row>
      <xdr:rowOff>28575</xdr:rowOff>
    </xdr:from>
    <xdr:to>
      <xdr:col>18</xdr:col>
      <xdr:colOff>0</xdr:colOff>
      <xdr:row>27</xdr:row>
      <xdr:rowOff>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0</xdr:colOff>
      <xdr:row>8</xdr:row>
      <xdr:rowOff>28575</xdr:rowOff>
    </xdr:from>
    <xdr:to>
      <xdr:col>18</xdr:col>
      <xdr:colOff>0</xdr:colOff>
      <xdr:row>27</xdr:row>
      <xdr:rowOff>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476250</xdr:colOff>
      <xdr:row>9</xdr:row>
      <xdr:rowOff>85725</xdr:rowOff>
    </xdr:from>
    <xdr:to>
      <xdr:col>6</xdr:col>
      <xdr:colOff>0</xdr:colOff>
      <xdr:row>9</xdr:row>
      <xdr:rowOff>85725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SpPr>
          <a:spLocks noChangeShapeType="1"/>
        </xdr:cNvSpPr>
      </xdr:nvSpPr>
      <xdr:spPr bwMode="auto">
        <a:xfrm>
          <a:off x="476250" y="1647825"/>
          <a:ext cx="7410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1209675</xdr:colOff>
      <xdr:row>9</xdr:row>
      <xdr:rowOff>38100</xdr:rowOff>
    </xdr:from>
    <xdr:to>
      <xdr:col>0</xdr:col>
      <xdr:colOff>1209675</xdr:colOff>
      <xdr:row>9</xdr:row>
      <xdr:rowOff>123825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SpPr>
          <a:spLocks noChangeShapeType="1"/>
        </xdr:cNvSpPr>
      </xdr:nvSpPr>
      <xdr:spPr bwMode="auto">
        <a:xfrm>
          <a:off x="1209675" y="1600200"/>
          <a:ext cx="0" cy="857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304800</xdr:colOff>
      <xdr:row>9</xdr:row>
      <xdr:rowOff>38100</xdr:rowOff>
    </xdr:from>
    <xdr:to>
      <xdr:col>3</xdr:col>
      <xdr:colOff>304800</xdr:colOff>
      <xdr:row>9</xdr:row>
      <xdr:rowOff>123825</xdr:rowOff>
    </xdr:to>
    <xdr:sp macro="" textlink="">
      <xdr:nvSpPr>
        <xdr:cNvPr id="4" name="Line 4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SpPr>
          <a:spLocks noChangeShapeType="1"/>
        </xdr:cNvSpPr>
      </xdr:nvSpPr>
      <xdr:spPr bwMode="auto">
        <a:xfrm>
          <a:off x="4762500" y="1600200"/>
          <a:ext cx="0" cy="857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457200</xdr:colOff>
      <xdr:row>22</xdr:row>
      <xdr:rowOff>85725</xdr:rowOff>
    </xdr:from>
    <xdr:to>
      <xdr:col>16</xdr:col>
      <xdr:colOff>457200</xdr:colOff>
      <xdr:row>23</xdr:row>
      <xdr:rowOff>19050</xdr:rowOff>
    </xdr:to>
    <xdr:sp macro="" textlink="">
      <xdr:nvSpPr>
        <xdr:cNvPr id="5" name="Line 5">
          <a:extLst>
            <a:ext uri="{FF2B5EF4-FFF2-40B4-BE49-F238E27FC236}">
              <a16:creationId xmlns:a16="http://schemas.microsoft.com/office/drawing/2014/main" xmlns="" id="{00000000-0008-0000-0500-000005000000}"/>
            </a:ext>
          </a:extLst>
        </xdr:cNvPr>
        <xdr:cNvSpPr>
          <a:spLocks noChangeShapeType="1"/>
        </xdr:cNvSpPr>
      </xdr:nvSpPr>
      <xdr:spPr bwMode="auto">
        <a:xfrm>
          <a:off x="14439900" y="3790950"/>
          <a:ext cx="0" cy="95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457200</xdr:colOff>
      <xdr:row>36</xdr:row>
      <xdr:rowOff>114300</xdr:rowOff>
    </xdr:from>
    <xdr:to>
      <xdr:col>13</xdr:col>
      <xdr:colOff>457200</xdr:colOff>
      <xdr:row>37</xdr:row>
      <xdr:rowOff>47625</xdr:rowOff>
    </xdr:to>
    <xdr:sp macro="" textlink="">
      <xdr:nvSpPr>
        <xdr:cNvPr id="6" name="Line 6">
          <a:extLst>
            <a:ext uri="{FF2B5EF4-FFF2-40B4-BE49-F238E27FC236}">
              <a16:creationId xmlns:a16="http://schemas.microsoft.com/office/drawing/2014/main" xmlns="" id="{00000000-0008-0000-0500-000006000000}"/>
            </a:ext>
          </a:extLst>
        </xdr:cNvPr>
        <xdr:cNvSpPr>
          <a:spLocks noChangeShapeType="1"/>
        </xdr:cNvSpPr>
      </xdr:nvSpPr>
      <xdr:spPr bwMode="auto">
        <a:xfrm>
          <a:off x="12611100" y="6086475"/>
          <a:ext cx="0" cy="95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314325</xdr:colOff>
      <xdr:row>9</xdr:row>
      <xdr:rowOff>38100</xdr:rowOff>
    </xdr:from>
    <xdr:to>
      <xdr:col>5</xdr:col>
      <xdr:colOff>314325</xdr:colOff>
      <xdr:row>9</xdr:row>
      <xdr:rowOff>142875</xdr:rowOff>
    </xdr:to>
    <xdr:sp macro="" textlink="">
      <xdr:nvSpPr>
        <xdr:cNvPr id="7" name="Line 7">
          <a:extLst>
            <a:ext uri="{FF2B5EF4-FFF2-40B4-BE49-F238E27FC236}">
              <a16:creationId xmlns:a16="http://schemas.microsoft.com/office/drawing/2014/main" xmlns="" id="{00000000-0008-0000-0500-000007000000}"/>
            </a:ext>
          </a:extLst>
        </xdr:cNvPr>
        <xdr:cNvSpPr>
          <a:spLocks noChangeShapeType="1"/>
        </xdr:cNvSpPr>
      </xdr:nvSpPr>
      <xdr:spPr bwMode="auto">
        <a:xfrm>
          <a:off x="7591425" y="1600200"/>
          <a:ext cx="0" cy="1047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6</xdr:row>
      <xdr:rowOff>0</xdr:rowOff>
    </xdr:from>
    <xdr:to>
      <xdr:col>5</xdr:col>
      <xdr:colOff>0</xdr:colOff>
      <xdr:row>6</xdr:row>
      <xdr:rowOff>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xmlns="" id="{00000000-0008-0000-08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95250</xdr:colOff>
      <xdr:row>5</xdr:row>
      <xdr:rowOff>142875</xdr:rowOff>
    </xdr:from>
    <xdr:to>
      <xdr:col>6</xdr:col>
      <xdr:colOff>342900</xdr:colOff>
      <xdr:row>7</xdr:row>
      <xdr:rowOff>28575</xdr:rowOff>
    </xdr:to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xmlns="" id="{00000000-0008-0000-0B00-000002000000}"/>
            </a:ext>
          </a:extLst>
        </xdr:cNvPr>
        <xdr:cNvSpPr txBox="1">
          <a:spLocks noChangeArrowheads="1"/>
        </xdr:cNvSpPr>
      </xdr:nvSpPr>
      <xdr:spPr bwMode="auto">
        <a:xfrm>
          <a:off x="3143250" y="952500"/>
          <a:ext cx="857250" cy="2095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=MAX(A10-140,0)-$B$4</a:t>
          </a:r>
        </a:p>
      </xdr:txBody>
    </xdr:sp>
    <xdr:clientData/>
  </xdr:twoCellAnchor>
  <xdr:twoCellAnchor>
    <xdr:from>
      <xdr:col>5</xdr:col>
      <xdr:colOff>180974</xdr:colOff>
      <xdr:row>8</xdr:row>
      <xdr:rowOff>19050</xdr:rowOff>
    </xdr:from>
    <xdr:to>
      <xdr:col>7</xdr:col>
      <xdr:colOff>209549</xdr:colOff>
      <xdr:row>8</xdr:row>
      <xdr:rowOff>257175</xdr:rowOff>
    </xdr:to>
    <xdr:sp macro="" textlink="">
      <xdr:nvSpPr>
        <xdr:cNvPr id="3" name="Text Box 3">
          <a:extLst>
            <a:ext uri="{FF2B5EF4-FFF2-40B4-BE49-F238E27FC236}">
              <a16:creationId xmlns:a16="http://schemas.microsoft.com/office/drawing/2014/main" xmlns="" id="{00000000-0008-0000-0B00-000003000000}"/>
            </a:ext>
          </a:extLst>
        </xdr:cNvPr>
        <xdr:cNvSpPr txBox="1">
          <a:spLocks noChangeArrowheads="1"/>
        </xdr:cNvSpPr>
      </xdr:nvSpPr>
      <xdr:spPr bwMode="auto">
        <a:xfrm>
          <a:off x="3228974" y="1314450"/>
          <a:ext cx="1247775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=-2*(MAX(A10-160,0)-$B$5)</a:t>
          </a:r>
        </a:p>
      </xdr:txBody>
    </xdr:sp>
    <xdr:clientData/>
  </xdr:twoCellAnchor>
  <xdr:twoCellAnchor>
    <xdr:from>
      <xdr:col>6</xdr:col>
      <xdr:colOff>523875</xdr:colOff>
      <xdr:row>9</xdr:row>
      <xdr:rowOff>142875</xdr:rowOff>
    </xdr:from>
    <xdr:to>
      <xdr:col>9</xdr:col>
      <xdr:colOff>104775</xdr:colOff>
      <xdr:row>11</xdr:row>
      <xdr:rowOff>38100</xdr:rowOff>
    </xdr:to>
    <xdr:sp macro="" textlink="">
      <xdr:nvSpPr>
        <xdr:cNvPr id="4" name="Text Box 4">
          <a:extLst>
            <a:ext uri="{FF2B5EF4-FFF2-40B4-BE49-F238E27FC236}">
              <a16:creationId xmlns:a16="http://schemas.microsoft.com/office/drawing/2014/main" xmlns="" id="{00000000-0008-0000-0B00-000004000000}"/>
            </a:ext>
          </a:extLst>
        </xdr:cNvPr>
        <xdr:cNvSpPr txBox="1">
          <a:spLocks noChangeArrowheads="1"/>
        </xdr:cNvSpPr>
      </xdr:nvSpPr>
      <xdr:spPr bwMode="auto">
        <a:xfrm>
          <a:off x="4181475" y="1600200"/>
          <a:ext cx="1409700" cy="2190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=MAX(A10-180,0)-$B$6</a:t>
          </a:r>
        </a:p>
      </xdr:txBody>
    </xdr:sp>
    <xdr:clientData/>
  </xdr:twoCellAnchor>
  <xdr:twoCellAnchor>
    <xdr:from>
      <xdr:col>1</xdr:col>
      <xdr:colOff>742949</xdr:colOff>
      <xdr:row>6</xdr:row>
      <xdr:rowOff>66675</xdr:rowOff>
    </xdr:from>
    <xdr:to>
      <xdr:col>5</xdr:col>
      <xdr:colOff>95249</xdr:colOff>
      <xdr:row>9</xdr:row>
      <xdr:rowOff>57150</xdr:rowOff>
    </xdr:to>
    <xdr:sp macro="" textlink="">
      <xdr:nvSpPr>
        <xdr:cNvPr id="5" name="Line 5">
          <a:extLst>
            <a:ext uri="{FF2B5EF4-FFF2-40B4-BE49-F238E27FC236}">
              <a16:creationId xmlns:a16="http://schemas.microsoft.com/office/drawing/2014/main" xmlns="" id="{00000000-0008-0000-0B00-000005000000}"/>
            </a:ext>
          </a:extLst>
        </xdr:cNvPr>
        <xdr:cNvSpPr>
          <a:spLocks noChangeShapeType="1"/>
        </xdr:cNvSpPr>
      </xdr:nvSpPr>
      <xdr:spPr bwMode="auto">
        <a:xfrm flipH="1">
          <a:off x="1219199" y="1038225"/>
          <a:ext cx="192405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2</xdr:col>
      <xdr:colOff>600074</xdr:colOff>
      <xdr:row>8</xdr:row>
      <xdr:rowOff>133350</xdr:rowOff>
    </xdr:from>
    <xdr:to>
      <xdr:col>5</xdr:col>
      <xdr:colOff>171449</xdr:colOff>
      <xdr:row>9</xdr:row>
      <xdr:rowOff>76200</xdr:rowOff>
    </xdr:to>
    <xdr:sp macro="" textlink="">
      <xdr:nvSpPr>
        <xdr:cNvPr id="6" name="Line 6">
          <a:extLst>
            <a:ext uri="{FF2B5EF4-FFF2-40B4-BE49-F238E27FC236}">
              <a16:creationId xmlns:a16="http://schemas.microsoft.com/office/drawing/2014/main" xmlns="" id="{00000000-0008-0000-0B00-000006000000}"/>
            </a:ext>
          </a:extLst>
        </xdr:cNvPr>
        <xdr:cNvSpPr>
          <a:spLocks noChangeShapeType="1"/>
        </xdr:cNvSpPr>
      </xdr:nvSpPr>
      <xdr:spPr bwMode="auto">
        <a:xfrm flipH="1">
          <a:off x="1819274" y="1428750"/>
          <a:ext cx="1400175" cy="1047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3</xdr:col>
      <xdr:colOff>609599</xdr:colOff>
      <xdr:row>9</xdr:row>
      <xdr:rowOff>114299</xdr:rowOff>
    </xdr:from>
    <xdr:to>
      <xdr:col>6</xdr:col>
      <xdr:colOff>495299</xdr:colOff>
      <xdr:row>10</xdr:row>
      <xdr:rowOff>95250</xdr:rowOff>
    </xdr:to>
    <xdr:sp macro="" textlink="">
      <xdr:nvSpPr>
        <xdr:cNvPr id="7" name="Line 7">
          <a:extLst>
            <a:ext uri="{FF2B5EF4-FFF2-40B4-BE49-F238E27FC236}">
              <a16:creationId xmlns:a16="http://schemas.microsoft.com/office/drawing/2014/main" xmlns="" id="{00000000-0008-0000-0B00-000007000000}"/>
            </a:ext>
          </a:extLst>
        </xdr:cNvPr>
        <xdr:cNvSpPr>
          <a:spLocks noChangeShapeType="1"/>
        </xdr:cNvSpPr>
      </xdr:nvSpPr>
      <xdr:spPr bwMode="auto">
        <a:xfrm flipH="1" flipV="1">
          <a:off x="2438399" y="1571624"/>
          <a:ext cx="1714500" cy="142876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5</xdr:col>
      <xdr:colOff>152400</xdr:colOff>
      <xdr:row>13</xdr:row>
      <xdr:rowOff>47625</xdr:rowOff>
    </xdr:from>
    <xdr:to>
      <xdr:col>11</xdr:col>
      <xdr:colOff>514350</xdr:colOff>
      <xdr:row>30</xdr:row>
      <xdr:rowOff>120650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xmlns="" id="{00000000-0008-0000-0B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95250</xdr:colOff>
      <xdr:row>5</xdr:row>
      <xdr:rowOff>142875</xdr:rowOff>
    </xdr:from>
    <xdr:to>
      <xdr:col>6</xdr:col>
      <xdr:colOff>342900</xdr:colOff>
      <xdr:row>7</xdr:row>
      <xdr:rowOff>28575</xdr:rowOff>
    </xdr:to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xmlns="" id="{00000000-0008-0000-0C00-000002000000}"/>
            </a:ext>
          </a:extLst>
        </xdr:cNvPr>
        <xdr:cNvSpPr txBox="1">
          <a:spLocks noChangeArrowheads="1"/>
        </xdr:cNvSpPr>
      </xdr:nvSpPr>
      <xdr:spPr bwMode="auto">
        <a:xfrm>
          <a:off x="4305300" y="1514475"/>
          <a:ext cx="1466850" cy="2032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=MAX(A10-140,0)-$B$4</a:t>
          </a:r>
        </a:p>
      </xdr:txBody>
    </xdr:sp>
    <xdr:clientData/>
  </xdr:twoCellAnchor>
  <xdr:twoCellAnchor>
    <xdr:from>
      <xdr:col>5</xdr:col>
      <xdr:colOff>180974</xdr:colOff>
      <xdr:row>8</xdr:row>
      <xdr:rowOff>19050</xdr:rowOff>
    </xdr:from>
    <xdr:to>
      <xdr:col>7</xdr:col>
      <xdr:colOff>209549</xdr:colOff>
      <xdr:row>8</xdr:row>
      <xdr:rowOff>257175</xdr:rowOff>
    </xdr:to>
    <xdr:sp macro="" textlink="">
      <xdr:nvSpPr>
        <xdr:cNvPr id="3" name="Text Box 3">
          <a:extLst>
            <a:ext uri="{FF2B5EF4-FFF2-40B4-BE49-F238E27FC236}">
              <a16:creationId xmlns:a16="http://schemas.microsoft.com/office/drawing/2014/main" xmlns="" id="{00000000-0008-0000-0C00-000003000000}"/>
            </a:ext>
          </a:extLst>
        </xdr:cNvPr>
        <xdr:cNvSpPr txBox="1">
          <a:spLocks noChangeArrowheads="1"/>
        </xdr:cNvSpPr>
      </xdr:nvSpPr>
      <xdr:spPr bwMode="auto">
        <a:xfrm>
          <a:off x="4391024" y="1905000"/>
          <a:ext cx="1857375" cy="2381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=-2*(MAX(A10-160,0)-$B$5)</a:t>
          </a:r>
        </a:p>
      </xdr:txBody>
    </xdr:sp>
    <xdr:clientData/>
  </xdr:twoCellAnchor>
  <xdr:twoCellAnchor>
    <xdr:from>
      <xdr:col>6</xdr:col>
      <xdr:colOff>523875</xdr:colOff>
      <xdr:row>9</xdr:row>
      <xdr:rowOff>142875</xdr:rowOff>
    </xdr:from>
    <xdr:to>
      <xdr:col>9</xdr:col>
      <xdr:colOff>104775</xdr:colOff>
      <xdr:row>11</xdr:row>
      <xdr:rowOff>38100</xdr:rowOff>
    </xdr:to>
    <xdr:sp macro="" textlink="">
      <xdr:nvSpPr>
        <xdr:cNvPr id="4" name="Text Box 4">
          <a:extLst>
            <a:ext uri="{FF2B5EF4-FFF2-40B4-BE49-F238E27FC236}">
              <a16:creationId xmlns:a16="http://schemas.microsoft.com/office/drawing/2014/main" xmlns="" id="{00000000-0008-0000-0C00-000004000000}"/>
            </a:ext>
          </a:extLst>
        </xdr:cNvPr>
        <xdr:cNvSpPr txBox="1">
          <a:spLocks noChangeArrowheads="1"/>
        </xdr:cNvSpPr>
      </xdr:nvSpPr>
      <xdr:spPr bwMode="auto">
        <a:xfrm>
          <a:off x="5953125" y="2524125"/>
          <a:ext cx="1409700" cy="2127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=MAX(A10-180,0)-$B$6</a:t>
          </a:r>
        </a:p>
      </xdr:txBody>
    </xdr:sp>
    <xdr:clientData/>
  </xdr:twoCellAnchor>
  <xdr:twoCellAnchor>
    <xdr:from>
      <xdr:col>1</xdr:col>
      <xdr:colOff>742949</xdr:colOff>
      <xdr:row>6</xdr:row>
      <xdr:rowOff>66675</xdr:rowOff>
    </xdr:from>
    <xdr:to>
      <xdr:col>5</xdr:col>
      <xdr:colOff>95249</xdr:colOff>
      <xdr:row>9</xdr:row>
      <xdr:rowOff>57150</xdr:rowOff>
    </xdr:to>
    <xdr:sp macro="" textlink="">
      <xdr:nvSpPr>
        <xdr:cNvPr id="5" name="Line 5">
          <a:extLst>
            <a:ext uri="{FF2B5EF4-FFF2-40B4-BE49-F238E27FC236}">
              <a16:creationId xmlns:a16="http://schemas.microsoft.com/office/drawing/2014/main" xmlns="" id="{00000000-0008-0000-0C00-000005000000}"/>
            </a:ext>
          </a:extLst>
        </xdr:cNvPr>
        <xdr:cNvSpPr>
          <a:spLocks noChangeShapeType="1"/>
        </xdr:cNvSpPr>
      </xdr:nvSpPr>
      <xdr:spPr bwMode="auto">
        <a:xfrm flipH="1">
          <a:off x="1701799" y="1597025"/>
          <a:ext cx="2603500" cy="8413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2</xdr:col>
      <xdr:colOff>600074</xdr:colOff>
      <xdr:row>8</xdr:row>
      <xdr:rowOff>133350</xdr:rowOff>
    </xdr:from>
    <xdr:to>
      <xdr:col>5</xdr:col>
      <xdr:colOff>171449</xdr:colOff>
      <xdr:row>9</xdr:row>
      <xdr:rowOff>76200</xdr:rowOff>
    </xdr:to>
    <xdr:sp macro="" textlink="">
      <xdr:nvSpPr>
        <xdr:cNvPr id="6" name="Line 6">
          <a:extLst>
            <a:ext uri="{FF2B5EF4-FFF2-40B4-BE49-F238E27FC236}">
              <a16:creationId xmlns:a16="http://schemas.microsoft.com/office/drawing/2014/main" xmlns="" id="{00000000-0008-0000-0C00-000006000000}"/>
            </a:ext>
          </a:extLst>
        </xdr:cNvPr>
        <xdr:cNvSpPr>
          <a:spLocks noChangeShapeType="1"/>
        </xdr:cNvSpPr>
      </xdr:nvSpPr>
      <xdr:spPr bwMode="auto">
        <a:xfrm flipH="1">
          <a:off x="2486024" y="2019300"/>
          <a:ext cx="1895475" cy="438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3</xdr:col>
      <xdr:colOff>609599</xdr:colOff>
      <xdr:row>9</xdr:row>
      <xdr:rowOff>114299</xdr:rowOff>
    </xdr:from>
    <xdr:to>
      <xdr:col>6</xdr:col>
      <xdr:colOff>495299</xdr:colOff>
      <xdr:row>10</xdr:row>
      <xdr:rowOff>95250</xdr:rowOff>
    </xdr:to>
    <xdr:sp macro="" textlink="">
      <xdr:nvSpPr>
        <xdr:cNvPr id="7" name="Line 7">
          <a:extLst>
            <a:ext uri="{FF2B5EF4-FFF2-40B4-BE49-F238E27FC236}">
              <a16:creationId xmlns:a16="http://schemas.microsoft.com/office/drawing/2014/main" xmlns="" id="{00000000-0008-0000-0C00-000007000000}"/>
            </a:ext>
          </a:extLst>
        </xdr:cNvPr>
        <xdr:cNvSpPr>
          <a:spLocks noChangeShapeType="1"/>
        </xdr:cNvSpPr>
      </xdr:nvSpPr>
      <xdr:spPr bwMode="auto">
        <a:xfrm flipH="1" flipV="1">
          <a:off x="3282949" y="2495549"/>
          <a:ext cx="2641600" cy="139701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5</xdr:col>
      <xdr:colOff>152400</xdr:colOff>
      <xdr:row>13</xdr:row>
      <xdr:rowOff>47625</xdr:rowOff>
    </xdr:from>
    <xdr:to>
      <xdr:col>11</xdr:col>
      <xdr:colOff>514350</xdr:colOff>
      <xdr:row>30</xdr:row>
      <xdr:rowOff>120650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xmlns="" id="{00000000-0008-0000-0C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absoluteAnchor>
    <xdr:pos x="0" y="0"/>
    <xdr:ext cx="8574593" cy="5832231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xmlns="" id="{00000000-0008-0000-0D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0.xml><?xml version="1.0" encoding="utf-8"?>
<c:userShapes xmlns:c="http://schemas.openxmlformats.org/drawingml/2006/chart">
  <cdr:relSizeAnchor xmlns:cdr="http://schemas.openxmlformats.org/drawingml/2006/chartDrawing">
    <cdr:from>
      <cdr:x>0.235</cdr:x>
      <cdr:y>0.314</cdr:y>
    </cdr:from>
    <cdr:to>
      <cdr:x>0.4575</cdr:x>
      <cdr:y>0.43275</cdr:y>
    </cdr:to>
    <cdr:sp macro="" textlink="">
      <cdr:nvSpPr>
        <cdr:cNvPr id="10241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2016776" y="1833391"/>
          <a:ext cx="1909500" cy="693361"/>
        </a:xfrm>
        <a:prstGeom xmlns:a="http://schemas.openxmlformats.org/drawingml/2006/main" prst="rect">
          <a:avLst/>
        </a:prstGeom>
        <a:solidFill xmlns:a="http://schemas.openxmlformats.org/drawingml/2006/main">
          <a:srgbClr val="FFFFFF"/>
        </a:solidFill>
        <a:ln xmlns:a="http://schemas.openxmlformats.org/drawingml/2006/main" w="9525">
          <a:solidFill>
            <a:srgbClr val="000000"/>
          </a:solidFill>
          <a:miter lim="800000"/>
          <a:headEnd/>
          <a:tailEnd/>
        </a:ln>
      </cdr:spPr>
      <cdr:txBody>
        <a:bodyPr xmlns:a="http://schemas.openxmlformats.org/drawingml/2006/main" vertOverflow="clip" wrap="square" lIns="36576" tIns="27432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US" sz="1400" b="0" i="0" strike="noStrike">
              <a:solidFill>
                <a:srgbClr val="000000"/>
              </a:solidFill>
              <a:latin typeface="Arial"/>
              <a:cs typeface="Arial"/>
            </a:rPr>
            <a:t>Call price:  Declines as exercise price</a:t>
          </a:r>
        </a:p>
        <a:p xmlns:a="http://schemas.openxmlformats.org/drawingml/2006/main">
          <a:pPr algn="l" rtl="0">
            <a:defRPr sz="1000"/>
          </a:pPr>
          <a:r>
            <a:rPr lang="en-US" sz="1400" b="0" i="0" strike="noStrike">
              <a:solidFill>
                <a:srgbClr val="000000"/>
              </a:solidFill>
              <a:latin typeface="Arial"/>
              <a:cs typeface="Arial"/>
            </a:rPr>
            <a:t>increases</a:t>
          </a:r>
        </a:p>
      </cdr:txBody>
    </cdr:sp>
  </cdr:relSizeAnchor>
  <cdr:relSizeAnchor xmlns:cdr="http://schemas.openxmlformats.org/drawingml/2006/chartDrawing">
    <cdr:from>
      <cdr:x>0.5615</cdr:x>
      <cdr:y>0.55225</cdr:y>
    </cdr:from>
    <cdr:to>
      <cdr:x>0.921</cdr:x>
      <cdr:y>0.68525</cdr:y>
    </cdr:to>
    <cdr:sp macro="" textlink="">
      <cdr:nvSpPr>
        <cdr:cNvPr id="10242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818807" y="3224491"/>
          <a:ext cx="3085238" cy="776564"/>
        </a:xfrm>
        <a:prstGeom xmlns:a="http://schemas.openxmlformats.org/drawingml/2006/main" prst="rect">
          <a:avLst/>
        </a:prstGeom>
        <a:solidFill xmlns:a="http://schemas.openxmlformats.org/drawingml/2006/main">
          <a:srgbClr val="FFFFFF"/>
        </a:solidFill>
        <a:ln xmlns:a="http://schemas.openxmlformats.org/drawingml/2006/main" w="9525">
          <a:solidFill>
            <a:srgbClr val="000000"/>
          </a:solidFill>
          <a:miter lim="800000"/>
          <a:headEnd/>
          <a:tailEnd/>
        </a:ln>
      </cdr:spPr>
      <cdr:txBody>
        <a:bodyPr xmlns:a="http://schemas.openxmlformats.org/drawingml/2006/main" vertOverflow="clip" wrap="square" lIns="36576" tIns="27432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US" sz="1400" b="0" i="0" strike="noStrike">
              <a:solidFill>
                <a:srgbClr val="000000"/>
              </a:solidFill>
              <a:latin typeface="Arial"/>
              <a:cs typeface="Arial"/>
            </a:rPr>
            <a:t>Straight line connecting two call prices:  always above the call pricing line (this is the </a:t>
          </a:r>
          <a:r>
            <a:rPr lang="en-US" sz="1400" b="0" i="1" strike="noStrike">
              <a:solidFill>
                <a:srgbClr val="000000"/>
              </a:solidFill>
              <a:latin typeface="Arial"/>
              <a:cs typeface="Arial"/>
            </a:rPr>
            <a:t>convexity</a:t>
          </a:r>
          <a:r>
            <a:rPr lang="en-US" sz="1400" b="0" i="0" strike="noStrike">
              <a:solidFill>
                <a:srgbClr val="000000"/>
              </a:solidFill>
              <a:latin typeface="Arial"/>
              <a:cs typeface="Arial"/>
            </a:rPr>
            <a:t>)</a:t>
          </a:r>
        </a:p>
      </cdr:txBody>
    </cdr:sp>
  </cdr:relSizeAnchor>
  <cdr:relSizeAnchor xmlns:cdr="http://schemas.openxmlformats.org/drawingml/2006/chartDrawing">
    <cdr:from>
      <cdr:x>0.26775</cdr:x>
      <cdr:y>0.43275</cdr:y>
    </cdr:from>
    <cdr:to>
      <cdr:x>0.3025</cdr:x>
      <cdr:y>0.49375</cdr:y>
    </cdr:to>
    <cdr:sp macro="" textlink="">
      <cdr:nvSpPr>
        <cdr:cNvPr id="10243" name="Line 3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H="1">
          <a:off x="2297837" y="2526752"/>
          <a:ext cx="298226" cy="356168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9525">
          <a:solidFill>
            <a:srgbClr val="000000"/>
          </a:solidFill>
          <a:round/>
          <a:headEnd/>
          <a:tailEnd type="triangle" w="med" len="med"/>
        </a:ln>
      </cdr:spPr>
    </cdr:sp>
  </cdr:relSizeAnchor>
  <cdr:relSizeAnchor xmlns:cdr="http://schemas.openxmlformats.org/drawingml/2006/chartDrawing">
    <cdr:from>
      <cdr:x>0.59975</cdr:x>
      <cdr:y>0.68525</cdr:y>
    </cdr:from>
    <cdr:to>
      <cdr:x>0.664</cdr:x>
      <cdr:y>0.78925</cdr:y>
    </cdr:to>
    <cdr:sp macro="" textlink="">
      <cdr:nvSpPr>
        <cdr:cNvPr id="10244" name="Line 4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H="1">
          <a:off x="5147069" y="4001055"/>
          <a:ext cx="551396" cy="607238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9525">
          <a:solidFill>
            <a:srgbClr val="000000"/>
          </a:solidFill>
          <a:round/>
          <a:headEnd/>
          <a:tailEnd type="triangle" w="med" len="med"/>
        </a:ln>
      </cdr:spPr>
    </cdr:sp>
  </cdr:relSizeAnchor>
</c:userShapes>
</file>

<file path=xl/drawings/drawing11.xml><?xml version="1.0" encoding="utf-8"?>
<xdr:wsDr xmlns:xdr="http://schemas.openxmlformats.org/drawingml/2006/spreadsheetDrawing" xmlns:a="http://schemas.openxmlformats.org/drawingml/2006/main">
  <xdr:absoluteAnchor>
    <xdr:pos x="0" y="0"/>
    <xdr:ext cx="8574593" cy="5832231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xmlns="" id="{00000000-0008-0000-0E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2.xml><?xml version="1.0" encoding="utf-8"?>
<c:userShapes xmlns:c="http://schemas.openxmlformats.org/drawingml/2006/chart">
  <cdr:relSizeAnchor xmlns:cdr="http://schemas.openxmlformats.org/drawingml/2006/chartDrawing">
    <cdr:from>
      <cdr:x>0.782</cdr:x>
      <cdr:y>0.36075</cdr:y>
    </cdr:from>
    <cdr:to>
      <cdr:x>0.92225</cdr:x>
      <cdr:y>0.535</cdr:y>
    </cdr:to>
    <cdr:sp macro="" textlink="">
      <cdr:nvSpPr>
        <cdr:cNvPr id="9217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6711144" y="2106356"/>
          <a:ext cx="1203629" cy="1017415"/>
        </a:xfrm>
        <a:prstGeom xmlns:a="http://schemas.openxmlformats.org/drawingml/2006/main" prst="rect">
          <a:avLst/>
        </a:prstGeom>
        <a:solidFill xmlns:a="http://schemas.openxmlformats.org/drawingml/2006/main">
          <a:srgbClr val="FFFFFF"/>
        </a:solidFill>
        <a:ln xmlns:a="http://schemas.openxmlformats.org/drawingml/2006/main" w="9525">
          <a:solidFill>
            <a:srgbClr val="000000"/>
          </a:solidFill>
          <a:miter lim="800000"/>
          <a:headEnd/>
          <a:tailEnd/>
        </a:ln>
      </cdr:spPr>
      <cdr:txBody>
        <a:bodyPr xmlns:a="http://schemas.openxmlformats.org/drawingml/2006/main" vertOverflow="clip" wrap="square" lIns="36576" tIns="27432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US" sz="1400" b="0" i="0" strike="noStrike">
              <a:solidFill>
                <a:srgbClr val="000000"/>
              </a:solidFill>
              <a:latin typeface="Arial"/>
              <a:cs typeface="Arial"/>
            </a:rPr>
            <a:t>Put price:  Increases as exercise price</a:t>
          </a:r>
        </a:p>
        <a:p xmlns:a="http://schemas.openxmlformats.org/drawingml/2006/main">
          <a:pPr algn="l" rtl="0">
            <a:defRPr sz="1000"/>
          </a:pPr>
          <a:r>
            <a:rPr lang="en-US" sz="1400" b="0" i="0" strike="noStrike">
              <a:solidFill>
                <a:srgbClr val="000000"/>
              </a:solidFill>
              <a:latin typeface="Arial"/>
              <a:cs typeface="Arial"/>
            </a:rPr>
            <a:t>increases</a:t>
          </a:r>
        </a:p>
      </cdr:txBody>
    </cdr:sp>
  </cdr:relSizeAnchor>
  <cdr:relSizeAnchor xmlns:cdr="http://schemas.openxmlformats.org/drawingml/2006/chartDrawing">
    <cdr:from>
      <cdr:x>0.3085</cdr:x>
      <cdr:y>0.314</cdr:y>
    </cdr:from>
    <cdr:to>
      <cdr:x>0.62</cdr:x>
      <cdr:y>0.441</cdr:y>
    </cdr:to>
    <cdr:sp macro="" textlink="">
      <cdr:nvSpPr>
        <cdr:cNvPr id="9218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2647555" y="1833391"/>
          <a:ext cx="2673301" cy="741531"/>
        </a:xfrm>
        <a:prstGeom xmlns:a="http://schemas.openxmlformats.org/drawingml/2006/main" prst="rect">
          <a:avLst/>
        </a:prstGeom>
        <a:solidFill xmlns:a="http://schemas.openxmlformats.org/drawingml/2006/main">
          <a:srgbClr val="FFFFFF"/>
        </a:solidFill>
        <a:ln xmlns:a="http://schemas.openxmlformats.org/drawingml/2006/main" w="9525">
          <a:solidFill>
            <a:srgbClr val="000000"/>
          </a:solidFill>
          <a:miter lim="800000"/>
          <a:headEnd/>
          <a:tailEnd/>
        </a:ln>
      </cdr:spPr>
      <cdr:txBody>
        <a:bodyPr xmlns:a="http://schemas.openxmlformats.org/drawingml/2006/main" vertOverflow="clip" wrap="square" lIns="36576" tIns="27432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US" sz="1400" b="0" i="0" strike="noStrike">
              <a:solidFill>
                <a:srgbClr val="000000"/>
              </a:solidFill>
              <a:latin typeface="Arial"/>
              <a:cs typeface="Arial"/>
            </a:rPr>
            <a:t>Straight line connecting two put prices:  always above the put pricing line (this is the </a:t>
          </a:r>
          <a:r>
            <a:rPr lang="en-US" sz="1400" b="0" i="1" strike="noStrike">
              <a:solidFill>
                <a:srgbClr val="000000"/>
              </a:solidFill>
              <a:latin typeface="Arial"/>
              <a:cs typeface="Arial"/>
            </a:rPr>
            <a:t>convexity</a:t>
          </a:r>
          <a:r>
            <a:rPr lang="en-US" sz="1400" b="0" i="0" strike="noStrike">
              <a:solidFill>
                <a:srgbClr val="000000"/>
              </a:solidFill>
              <a:latin typeface="Arial"/>
              <a:cs typeface="Arial"/>
            </a:rPr>
            <a:t>)</a:t>
          </a:r>
        </a:p>
      </cdr:txBody>
    </cdr:sp>
  </cdr:relSizeAnchor>
  <cdr:relSizeAnchor xmlns:cdr="http://schemas.openxmlformats.org/drawingml/2006/chartDrawing">
    <cdr:from>
      <cdr:x>0.846</cdr:x>
      <cdr:y>0.24825</cdr:y>
    </cdr:from>
    <cdr:to>
      <cdr:x>0.89775</cdr:x>
      <cdr:y>0.3615</cdr:y>
    </cdr:to>
    <cdr:sp macro="" textlink="">
      <cdr:nvSpPr>
        <cdr:cNvPr id="9219" name="Line 3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H="1" flipV="1">
          <a:off x="7260393" y="1449488"/>
          <a:ext cx="444120" cy="661247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9525">
          <a:solidFill>
            <a:srgbClr val="000000"/>
          </a:solidFill>
          <a:round/>
          <a:headEnd/>
          <a:tailEnd type="triangle" w="med" len="med"/>
        </a:ln>
      </cdr:spPr>
    </cdr:sp>
  </cdr:relSizeAnchor>
  <cdr:relSizeAnchor xmlns:cdr="http://schemas.openxmlformats.org/drawingml/2006/chartDrawing">
    <cdr:from>
      <cdr:x>0.55325</cdr:x>
      <cdr:y>0.44</cdr:y>
    </cdr:from>
    <cdr:to>
      <cdr:x>0.55875</cdr:x>
      <cdr:y>0.5735</cdr:y>
    </cdr:to>
    <cdr:sp macro="" textlink="">
      <cdr:nvSpPr>
        <cdr:cNvPr id="9220" name="Line 4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>
          <a:off x="4748005" y="2569083"/>
          <a:ext cx="47201" cy="779483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9525">
          <a:solidFill>
            <a:srgbClr val="000000"/>
          </a:solidFill>
          <a:round/>
          <a:headEnd/>
          <a:tailEnd type="triangle" w="med" len="med"/>
        </a:ln>
      </cdr:spPr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WORK/MIT,%20Second%20edition/Disk%20with%20book/Chapter%20files/Chapter%201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ge 298-299"/>
      <sheetName val="VBA functions, pp. 199-200, 203"/>
      <sheetName val="Page 300"/>
      <sheetName val="Page 301"/>
      <sheetName val="Page 302"/>
      <sheetName val="Page 304"/>
      <sheetName val="Page 305-306"/>
      <sheetName val="Page 306 chart"/>
    </sheetNames>
    <sheetDataSet>
      <sheetData sheetId="0" refreshError="1"/>
      <sheetData sheetId="1" refreshError="1"/>
      <sheetData sheetId="2">
        <row r="3">
          <cell r="B3">
            <v>100</v>
          </cell>
        </row>
        <row r="4">
          <cell r="B4">
            <v>100</v>
          </cell>
        </row>
        <row r="5">
          <cell r="B5">
            <v>1</v>
          </cell>
        </row>
        <row r="6">
          <cell r="B6">
            <v>0.1</v>
          </cell>
        </row>
        <row r="7">
          <cell r="B7">
            <v>0.4</v>
          </cell>
        </row>
      </sheetData>
      <sheetData sheetId="3" refreshError="1"/>
      <sheetData sheetId="4" refreshError="1"/>
      <sheetData sheetId="5">
        <row r="11">
          <cell r="B11">
            <v>6</v>
          </cell>
        </row>
        <row r="13">
          <cell r="B13">
            <v>0.153533935546875</v>
          </cell>
        </row>
      </sheetData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finance.yahoo.com/q/op?s=XOM&amp;strike=91.00" TargetMode="External"/><Relationship Id="rId18" Type="http://schemas.openxmlformats.org/officeDocument/2006/relationships/hyperlink" Target="http://finance.yahoo.com/q?s=XOM141226C00093000" TargetMode="External"/><Relationship Id="rId26" Type="http://schemas.openxmlformats.org/officeDocument/2006/relationships/hyperlink" Target="http://finance.yahoo.com/q?s=XOM141226C00097000" TargetMode="External"/><Relationship Id="rId39" Type="http://schemas.openxmlformats.org/officeDocument/2006/relationships/hyperlink" Target="http://finance.yahoo.com/q/op?s=XOM&amp;strike=107.00" TargetMode="External"/><Relationship Id="rId21" Type="http://schemas.openxmlformats.org/officeDocument/2006/relationships/hyperlink" Target="http://finance.yahoo.com/q/op?s=XOM&amp;strike=95.00" TargetMode="External"/><Relationship Id="rId34" Type="http://schemas.openxmlformats.org/officeDocument/2006/relationships/hyperlink" Target="http://finance.yahoo.com/q?s=XOM141226C00101000" TargetMode="External"/><Relationship Id="rId42" Type="http://schemas.openxmlformats.org/officeDocument/2006/relationships/hyperlink" Target="http://finance.yahoo.com/q?s=XOM141226C00111000" TargetMode="External"/><Relationship Id="rId47" Type="http://schemas.openxmlformats.org/officeDocument/2006/relationships/hyperlink" Target="http://finance.yahoo.com/q/op?s=XOM&amp;strike=81.00" TargetMode="External"/><Relationship Id="rId50" Type="http://schemas.openxmlformats.org/officeDocument/2006/relationships/hyperlink" Target="http://finance.yahoo.com/q?s=XOM141226P00082000" TargetMode="External"/><Relationship Id="rId55" Type="http://schemas.openxmlformats.org/officeDocument/2006/relationships/hyperlink" Target="http://finance.yahoo.com/q/op?s=XOM&amp;strike=85.00" TargetMode="External"/><Relationship Id="rId63" Type="http://schemas.openxmlformats.org/officeDocument/2006/relationships/hyperlink" Target="http://finance.yahoo.com/q/op?s=XOM&amp;strike=89.00" TargetMode="External"/><Relationship Id="rId68" Type="http://schemas.openxmlformats.org/officeDocument/2006/relationships/hyperlink" Target="http://finance.yahoo.com/q?s=XOM141226P00091000" TargetMode="External"/><Relationship Id="rId76" Type="http://schemas.openxmlformats.org/officeDocument/2006/relationships/hyperlink" Target="http://finance.yahoo.com/q?s=XOM141226P00095000" TargetMode="External"/><Relationship Id="rId84" Type="http://schemas.openxmlformats.org/officeDocument/2006/relationships/hyperlink" Target="http://finance.yahoo.com/q?s=XOM141226P00099000" TargetMode="External"/><Relationship Id="rId7" Type="http://schemas.openxmlformats.org/officeDocument/2006/relationships/hyperlink" Target="http://finance.yahoo.com/q/op?s=XOM&amp;strike=88.00" TargetMode="External"/><Relationship Id="rId71" Type="http://schemas.openxmlformats.org/officeDocument/2006/relationships/hyperlink" Target="http://finance.yahoo.com/q/op?s=XOM&amp;strike=93.00" TargetMode="External"/><Relationship Id="rId2" Type="http://schemas.openxmlformats.org/officeDocument/2006/relationships/hyperlink" Target="http://finance.yahoo.com/q?s=XOM141226C00085000" TargetMode="External"/><Relationship Id="rId16" Type="http://schemas.openxmlformats.org/officeDocument/2006/relationships/hyperlink" Target="http://finance.yahoo.com/q?s=XOM141226C00092000" TargetMode="External"/><Relationship Id="rId29" Type="http://schemas.openxmlformats.org/officeDocument/2006/relationships/hyperlink" Target="http://finance.yahoo.com/q/op?s=XOM&amp;strike=99.00" TargetMode="External"/><Relationship Id="rId11" Type="http://schemas.openxmlformats.org/officeDocument/2006/relationships/hyperlink" Target="http://finance.yahoo.com/q/op?s=XOM&amp;strike=90.00" TargetMode="External"/><Relationship Id="rId24" Type="http://schemas.openxmlformats.org/officeDocument/2006/relationships/hyperlink" Target="http://finance.yahoo.com/q?s=XOM141226C00096000" TargetMode="External"/><Relationship Id="rId32" Type="http://schemas.openxmlformats.org/officeDocument/2006/relationships/hyperlink" Target="http://finance.yahoo.com/q?s=XOM141226C00100000" TargetMode="External"/><Relationship Id="rId37" Type="http://schemas.openxmlformats.org/officeDocument/2006/relationships/hyperlink" Target="http://finance.yahoo.com/q/op?s=XOM&amp;strike=103.00" TargetMode="External"/><Relationship Id="rId40" Type="http://schemas.openxmlformats.org/officeDocument/2006/relationships/hyperlink" Target="http://finance.yahoo.com/q?s=XOM141226C00107000" TargetMode="External"/><Relationship Id="rId45" Type="http://schemas.openxmlformats.org/officeDocument/2006/relationships/hyperlink" Target="http://finance.yahoo.com/q/op?s=XOM&amp;strike=80.00" TargetMode="External"/><Relationship Id="rId53" Type="http://schemas.openxmlformats.org/officeDocument/2006/relationships/hyperlink" Target="http://finance.yahoo.com/q/op?s=XOM&amp;strike=84.00" TargetMode="External"/><Relationship Id="rId58" Type="http://schemas.openxmlformats.org/officeDocument/2006/relationships/hyperlink" Target="http://finance.yahoo.com/q?s=XOM141226P00086000" TargetMode="External"/><Relationship Id="rId66" Type="http://schemas.openxmlformats.org/officeDocument/2006/relationships/hyperlink" Target="http://finance.yahoo.com/q?s=XOM141226P00090000" TargetMode="External"/><Relationship Id="rId74" Type="http://schemas.openxmlformats.org/officeDocument/2006/relationships/hyperlink" Target="http://finance.yahoo.com/q?s=XOM141226P00094000" TargetMode="External"/><Relationship Id="rId79" Type="http://schemas.openxmlformats.org/officeDocument/2006/relationships/hyperlink" Target="http://finance.yahoo.com/q/op?s=XOM&amp;strike=97.00" TargetMode="External"/><Relationship Id="rId5" Type="http://schemas.openxmlformats.org/officeDocument/2006/relationships/hyperlink" Target="http://finance.yahoo.com/q/op?s=XOM&amp;strike=87.00" TargetMode="External"/><Relationship Id="rId61" Type="http://schemas.openxmlformats.org/officeDocument/2006/relationships/hyperlink" Target="http://finance.yahoo.com/q/op?s=XOM&amp;strike=88.00" TargetMode="External"/><Relationship Id="rId82" Type="http://schemas.openxmlformats.org/officeDocument/2006/relationships/hyperlink" Target="http://finance.yahoo.com/q?s=XOM141226P00098000" TargetMode="External"/><Relationship Id="rId10" Type="http://schemas.openxmlformats.org/officeDocument/2006/relationships/hyperlink" Target="http://finance.yahoo.com/q?s=XOM141226C00089000" TargetMode="External"/><Relationship Id="rId19" Type="http://schemas.openxmlformats.org/officeDocument/2006/relationships/hyperlink" Target="http://finance.yahoo.com/q/op?s=XOM&amp;strike=94.00" TargetMode="External"/><Relationship Id="rId31" Type="http://schemas.openxmlformats.org/officeDocument/2006/relationships/hyperlink" Target="http://finance.yahoo.com/q/op?s=XOM&amp;strike=100.00" TargetMode="External"/><Relationship Id="rId44" Type="http://schemas.openxmlformats.org/officeDocument/2006/relationships/hyperlink" Target="http://finance.yahoo.com/q?s=XOM141226P00075000" TargetMode="External"/><Relationship Id="rId52" Type="http://schemas.openxmlformats.org/officeDocument/2006/relationships/hyperlink" Target="http://finance.yahoo.com/q?s=XOM141226P00083000" TargetMode="External"/><Relationship Id="rId60" Type="http://schemas.openxmlformats.org/officeDocument/2006/relationships/hyperlink" Target="http://finance.yahoo.com/q?s=XOM141226P00087000" TargetMode="External"/><Relationship Id="rId65" Type="http://schemas.openxmlformats.org/officeDocument/2006/relationships/hyperlink" Target="http://finance.yahoo.com/q/op?s=XOM&amp;strike=90.00" TargetMode="External"/><Relationship Id="rId73" Type="http://schemas.openxmlformats.org/officeDocument/2006/relationships/hyperlink" Target="http://finance.yahoo.com/q/op?s=XOM&amp;strike=94.00" TargetMode="External"/><Relationship Id="rId78" Type="http://schemas.openxmlformats.org/officeDocument/2006/relationships/hyperlink" Target="http://finance.yahoo.com/q?s=XOM141226P00096000" TargetMode="External"/><Relationship Id="rId81" Type="http://schemas.openxmlformats.org/officeDocument/2006/relationships/hyperlink" Target="http://finance.yahoo.com/q/op?s=XOM&amp;strike=98.00" TargetMode="External"/><Relationship Id="rId4" Type="http://schemas.openxmlformats.org/officeDocument/2006/relationships/hyperlink" Target="http://finance.yahoo.com/q?s=XOM141226C00086000" TargetMode="External"/><Relationship Id="rId9" Type="http://schemas.openxmlformats.org/officeDocument/2006/relationships/hyperlink" Target="http://finance.yahoo.com/q/op?s=XOM&amp;strike=89.00" TargetMode="External"/><Relationship Id="rId14" Type="http://schemas.openxmlformats.org/officeDocument/2006/relationships/hyperlink" Target="http://finance.yahoo.com/q?s=XOM141226C00091000" TargetMode="External"/><Relationship Id="rId22" Type="http://schemas.openxmlformats.org/officeDocument/2006/relationships/hyperlink" Target="http://finance.yahoo.com/q?s=XOM141226C00095000" TargetMode="External"/><Relationship Id="rId27" Type="http://schemas.openxmlformats.org/officeDocument/2006/relationships/hyperlink" Target="http://finance.yahoo.com/q/op?s=XOM&amp;strike=98.00" TargetMode="External"/><Relationship Id="rId30" Type="http://schemas.openxmlformats.org/officeDocument/2006/relationships/hyperlink" Target="http://finance.yahoo.com/q?s=XOM141226C00099000" TargetMode="External"/><Relationship Id="rId35" Type="http://schemas.openxmlformats.org/officeDocument/2006/relationships/hyperlink" Target="http://finance.yahoo.com/q/op?s=XOM&amp;strike=102.00" TargetMode="External"/><Relationship Id="rId43" Type="http://schemas.openxmlformats.org/officeDocument/2006/relationships/hyperlink" Target="http://finance.yahoo.com/q/op?s=XOM&amp;strike=75.00" TargetMode="External"/><Relationship Id="rId48" Type="http://schemas.openxmlformats.org/officeDocument/2006/relationships/hyperlink" Target="http://finance.yahoo.com/q?s=XOM141226P00081000" TargetMode="External"/><Relationship Id="rId56" Type="http://schemas.openxmlformats.org/officeDocument/2006/relationships/hyperlink" Target="http://finance.yahoo.com/q?s=XOM141226P00085000" TargetMode="External"/><Relationship Id="rId64" Type="http://schemas.openxmlformats.org/officeDocument/2006/relationships/hyperlink" Target="http://finance.yahoo.com/q?s=XOM141226P00089000" TargetMode="External"/><Relationship Id="rId69" Type="http://schemas.openxmlformats.org/officeDocument/2006/relationships/hyperlink" Target="http://finance.yahoo.com/q/op?s=XOM&amp;strike=92.00" TargetMode="External"/><Relationship Id="rId77" Type="http://schemas.openxmlformats.org/officeDocument/2006/relationships/hyperlink" Target="http://finance.yahoo.com/q/op?s=XOM&amp;strike=96.00" TargetMode="External"/><Relationship Id="rId8" Type="http://schemas.openxmlformats.org/officeDocument/2006/relationships/hyperlink" Target="http://finance.yahoo.com/q?s=XOM141226C00088000" TargetMode="External"/><Relationship Id="rId51" Type="http://schemas.openxmlformats.org/officeDocument/2006/relationships/hyperlink" Target="http://finance.yahoo.com/q/op?s=XOM&amp;strike=83.00" TargetMode="External"/><Relationship Id="rId72" Type="http://schemas.openxmlformats.org/officeDocument/2006/relationships/hyperlink" Target="http://finance.yahoo.com/q?s=XOM141226P00093000" TargetMode="External"/><Relationship Id="rId80" Type="http://schemas.openxmlformats.org/officeDocument/2006/relationships/hyperlink" Target="http://finance.yahoo.com/q?s=XOM141226P00097000" TargetMode="External"/><Relationship Id="rId3" Type="http://schemas.openxmlformats.org/officeDocument/2006/relationships/hyperlink" Target="http://finance.yahoo.com/q/op?s=XOM&amp;strike=86.00" TargetMode="External"/><Relationship Id="rId12" Type="http://schemas.openxmlformats.org/officeDocument/2006/relationships/hyperlink" Target="http://finance.yahoo.com/q?s=XOM141226C00090000" TargetMode="External"/><Relationship Id="rId17" Type="http://schemas.openxmlformats.org/officeDocument/2006/relationships/hyperlink" Target="http://finance.yahoo.com/q/op?s=XOM&amp;strike=93.00" TargetMode="External"/><Relationship Id="rId25" Type="http://schemas.openxmlformats.org/officeDocument/2006/relationships/hyperlink" Target="http://finance.yahoo.com/q/op?s=XOM&amp;strike=97.00" TargetMode="External"/><Relationship Id="rId33" Type="http://schemas.openxmlformats.org/officeDocument/2006/relationships/hyperlink" Target="http://finance.yahoo.com/q/op?s=XOM&amp;strike=101.00" TargetMode="External"/><Relationship Id="rId38" Type="http://schemas.openxmlformats.org/officeDocument/2006/relationships/hyperlink" Target="http://finance.yahoo.com/q?s=XOM141226C00103000" TargetMode="External"/><Relationship Id="rId46" Type="http://schemas.openxmlformats.org/officeDocument/2006/relationships/hyperlink" Target="http://finance.yahoo.com/q?s=XOM141226P00080000" TargetMode="External"/><Relationship Id="rId59" Type="http://schemas.openxmlformats.org/officeDocument/2006/relationships/hyperlink" Target="http://finance.yahoo.com/q/op?s=XOM&amp;strike=87.00" TargetMode="External"/><Relationship Id="rId67" Type="http://schemas.openxmlformats.org/officeDocument/2006/relationships/hyperlink" Target="http://finance.yahoo.com/q/op?s=XOM&amp;strike=91.00" TargetMode="External"/><Relationship Id="rId20" Type="http://schemas.openxmlformats.org/officeDocument/2006/relationships/hyperlink" Target="http://finance.yahoo.com/q?s=XOM141226C00094000" TargetMode="External"/><Relationship Id="rId41" Type="http://schemas.openxmlformats.org/officeDocument/2006/relationships/hyperlink" Target="http://finance.yahoo.com/q/op?s=XOM&amp;strike=111.00" TargetMode="External"/><Relationship Id="rId54" Type="http://schemas.openxmlformats.org/officeDocument/2006/relationships/hyperlink" Target="http://finance.yahoo.com/q?s=XOM141226P00084000" TargetMode="External"/><Relationship Id="rId62" Type="http://schemas.openxmlformats.org/officeDocument/2006/relationships/hyperlink" Target="http://finance.yahoo.com/q?s=XOM141226P00088000" TargetMode="External"/><Relationship Id="rId70" Type="http://schemas.openxmlformats.org/officeDocument/2006/relationships/hyperlink" Target="http://finance.yahoo.com/q?s=XOM141226P00092000" TargetMode="External"/><Relationship Id="rId75" Type="http://schemas.openxmlformats.org/officeDocument/2006/relationships/hyperlink" Target="http://finance.yahoo.com/q/op?s=XOM&amp;strike=95.00" TargetMode="External"/><Relationship Id="rId83" Type="http://schemas.openxmlformats.org/officeDocument/2006/relationships/hyperlink" Target="http://finance.yahoo.com/q/op?s=XOM&amp;strike=99.00" TargetMode="External"/><Relationship Id="rId1" Type="http://schemas.openxmlformats.org/officeDocument/2006/relationships/hyperlink" Target="http://finance.yahoo.com/q/op?s=XOM&amp;strike=85.00" TargetMode="External"/><Relationship Id="rId6" Type="http://schemas.openxmlformats.org/officeDocument/2006/relationships/hyperlink" Target="http://finance.yahoo.com/q?s=XOM141226C00087000" TargetMode="External"/><Relationship Id="rId15" Type="http://schemas.openxmlformats.org/officeDocument/2006/relationships/hyperlink" Target="http://finance.yahoo.com/q/op?s=XOM&amp;strike=92.00" TargetMode="External"/><Relationship Id="rId23" Type="http://schemas.openxmlformats.org/officeDocument/2006/relationships/hyperlink" Target="http://finance.yahoo.com/q/op?s=XOM&amp;strike=96.00" TargetMode="External"/><Relationship Id="rId28" Type="http://schemas.openxmlformats.org/officeDocument/2006/relationships/hyperlink" Target="http://finance.yahoo.com/q?s=XOM141226C00098000" TargetMode="External"/><Relationship Id="rId36" Type="http://schemas.openxmlformats.org/officeDocument/2006/relationships/hyperlink" Target="http://finance.yahoo.com/q?s=XOM141226C00102000" TargetMode="External"/><Relationship Id="rId49" Type="http://schemas.openxmlformats.org/officeDocument/2006/relationships/hyperlink" Target="http://finance.yahoo.com/q/op?s=XOM&amp;strike=82.00" TargetMode="External"/><Relationship Id="rId57" Type="http://schemas.openxmlformats.org/officeDocument/2006/relationships/hyperlink" Target="http://finance.yahoo.com/q/op?s=XOM&amp;strike=86.00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J52"/>
  <sheetViews>
    <sheetView workbookViewId="0">
      <selection activeCell="L11" sqref="L11"/>
    </sheetView>
  </sheetViews>
  <sheetFormatPr defaultColWidth="8.7109375" defaultRowHeight="12.75" x14ac:dyDescent="0.2"/>
  <cols>
    <col min="1" max="1" width="10.7109375" style="30" customWidth="1"/>
    <col min="2" max="2" width="20.42578125" style="30" bestFit="1" customWidth="1"/>
    <col min="3" max="3" width="5.85546875" style="30" bestFit="1" customWidth="1"/>
    <col min="4" max="5" width="4.85546875" style="30" bestFit="1" customWidth="1"/>
    <col min="6" max="6" width="7.42578125" style="30" bestFit="1" customWidth="1"/>
    <col min="7" max="7" width="8.85546875" style="30" bestFit="1" customWidth="1"/>
    <col min="8" max="8" width="7.140625" style="30" bestFit="1" customWidth="1"/>
    <col min="9" max="9" width="12.5703125" style="30" bestFit="1" customWidth="1"/>
    <col min="10" max="10" width="14.85546875" style="30" bestFit="1" customWidth="1"/>
    <col min="11" max="16384" width="8.7109375" style="30"/>
  </cols>
  <sheetData>
    <row r="1" spans="1:10" ht="18.75" x14ac:dyDescent="0.25">
      <c r="A1" s="38" t="s">
        <v>141</v>
      </c>
    </row>
    <row r="2" spans="1:10" x14ac:dyDescent="0.2">
      <c r="A2" s="30" t="s">
        <v>144</v>
      </c>
    </row>
    <row r="3" spans="1:10" x14ac:dyDescent="0.2">
      <c r="A3" s="30" t="s">
        <v>142</v>
      </c>
    </row>
    <row r="4" spans="1:10" x14ac:dyDescent="0.2">
      <c r="A4" s="30" t="s">
        <v>143</v>
      </c>
    </row>
    <row r="7" spans="1:10" x14ac:dyDescent="0.2">
      <c r="A7" s="29" t="s">
        <v>87</v>
      </c>
    </row>
    <row r="8" spans="1:10" x14ac:dyDescent="0.2">
      <c r="A8" s="31" t="s">
        <v>88</v>
      </c>
      <c r="B8" s="32" t="s">
        <v>89</v>
      </c>
      <c r="C8" s="31" t="s">
        <v>90</v>
      </c>
      <c r="D8" s="31" t="s">
        <v>91</v>
      </c>
      <c r="E8" s="31" t="s">
        <v>92</v>
      </c>
      <c r="F8" s="31" t="s">
        <v>93</v>
      </c>
      <c r="G8" s="31" t="s">
        <v>94</v>
      </c>
      <c r="H8" s="31" t="s">
        <v>95</v>
      </c>
      <c r="I8" s="31" t="s">
        <v>96</v>
      </c>
      <c r="J8" s="31" t="s">
        <v>97</v>
      </c>
    </row>
    <row r="9" spans="1:10" x14ac:dyDescent="0.2">
      <c r="A9" s="34">
        <v>85</v>
      </c>
      <c r="B9" s="35" t="s">
        <v>98</v>
      </c>
      <c r="C9" s="33">
        <v>5.0999999999999996</v>
      </c>
      <c r="D9" s="33">
        <v>6.1</v>
      </c>
      <c r="E9" s="33">
        <v>8.65</v>
      </c>
      <c r="F9" s="33">
        <v>0</v>
      </c>
      <c r="G9" s="36">
        <v>0</v>
      </c>
      <c r="H9" s="37">
        <v>11</v>
      </c>
      <c r="I9" s="33">
        <v>30</v>
      </c>
      <c r="J9" s="36">
        <v>0.3125</v>
      </c>
    </row>
    <row r="10" spans="1:10" x14ac:dyDescent="0.2">
      <c r="A10" s="34">
        <v>86</v>
      </c>
      <c r="B10" s="35" t="s">
        <v>99</v>
      </c>
      <c r="C10" s="33">
        <v>4.5999999999999996</v>
      </c>
      <c r="D10" s="33">
        <v>5.0999999999999996</v>
      </c>
      <c r="E10" s="33">
        <v>7.65</v>
      </c>
      <c r="F10" s="33">
        <v>-0.17</v>
      </c>
      <c r="G10" s="36">
        <v>-3.56E-2</v>
      </c>
      <c r="H10" s="37">
        <v>8</v>
      </c>
      <c r="I10" s="33">
        <v>89</v>
      </c>
      <c r="J10" s="36">
        <v>0.28129999999999999</v>
      </c>
    </row>
    <row r="11" spans="1:10" x14ac:dyDescent="0.2">
      <c r="A11" s="34">
        <v>87</v>
      </c>
      <c r="B11" s="35" t="s">
        <v>100</v>
      </c>
      <c r="C11" s="33">
        <v>4.75</v>
      </c>
      <c r="D11" s="33">
        <v>4.9000000000000004</v>
      </c>
      <c r="E11" s="33">
        <v>6.65</v>
      </c>
      <c r="F11" s="33">
        <v>0</v>
      </c>
      <c r="G11" s="36">
        <v>0</v>
      </c>
      <c r="H11" s="37">
        <v>20</v>
      </c>
      <c r="I11" s="33">
        <v>102</v>
      </c>
      <c r="J11" s="36">
        <v>0.25</v>
      </c>
    </row>
    <row r="12" spans="1:10" x14ac:dyDescent="0.2">
      <c r="A12" s="34">
        <v>88</v>
      </c>
      <c r="B12" s="35" t="s">
        <v>101</v>
      </c>
      <c r="C12" s="33">
        <v>4.25</v>
      </c>
      <c r="D12" s="33">
        <v>5.25</v>
      </c>
      <c r="E12" s="33">
        <v>5.65</v>
      </c>
      <c r="F12" s="33">
        <v>0</v>
      </c>
      <c r="G12" s="36">
        <v>0</v>
      </c>
      <c r="H12" s="37">
        <v>25</v>
      </c>
      <c r="I12" s="33">
        <v>160</v>
      </c>
      <c r="J12" s="36">
        <v>0.2109</v>
      </c>
    </row>
    <row r="13" spans="1:10" x14ac:dyDescent="0.2">
      <c r="A13" s="34">
        <v>89</v>
      </c>
      <c r="B13" s="35" t="s">
        <v>102</v>
      </c>
      <c r="C13" s="33">
        <v>4.05</v>
      </c>
      <c r="D13" s="33">
        <v>4</v>
      </c>
      <c r="E13" s="33">
        <v>4.7</v>
      </c>
      <c r="F13" s="33">
        <v>-0.24</v>
      </c>
      <c r="G13" s="36">
        <v>-0.1101</v>
      </c>
      <c r="H13" s="37">
        <v>30</v>
      </c>
      <c r="I13" s="33">
        <v>248</v>
      </c>
      <c r="J13" s="36">
        <v>0.2422</v>
      </c>
    </row>
    <row r="14" spans="1:10" x14ac:dyDescent="0.2">
      <c r="A14" s="34">
        <v>90</v>
      </c>
      <c r="B14" s="35" t="s">
        <v>103</v>
      </c>
      <c r="C14" s="33">
        <v>3.5</v>
      </c>
      <c r="D14" s="33">
        <v>3.15</v>
      </c>
      <c r="E14" s="33">
        <v>3.7</v>
      </c>
      <c r="F14" s="33">
        <v>-0.35</v>
      </c>
      <c r="G14" s="36">
        <v>-0.18920000000000001</v>
      </c>
      <c r="H14" s="37">
        <v>211</v>
      </c>
      <c r="I14" s="33">
        <v>1027</v>
      </c>
      <c r="J14" s="36">
        <v>0.1983</v>
      </c>
    </row>
    <row r="15" spans="1:10" x14ac:dyDescent="0.2">
      <c r="A15" s="34">
        <v>91</v>
      </c>
      <c r="B15" s="35" t="s">
        <v>104</v>
      </c>
      <c r="C15" s="33">
        <v>2.57</v>
      </c>
      <c r="D15" s="33">
        <v>2.46</v>
      </c>
      <c r="E15" s="33">
        <v>2.78</v>
      </c>
      <c r="F15" s="33">
        <v>-0.32</v>
      </c>
      <c r="G15" s="36">
        <v>-0.27829999999999999</v>
      </c>
      <c r="H15" s="37">
        <v>661</v>
      </c>
      <c r="I15" s="33">
        <v>1209</v>
      </c>
      <c r="J15" s="36">
        <v>0.19289999999999999</v>
      </c>
    </row>
    <row r="16" spans="1:10" x14ac:dyDescent="0.2">
      <c r="A16" s="34">
        <v>92</v>
      </c>
      <c r="B16" s="35" t="s">
        <v>105</v>
      </c>
      <c r="C16" s="33">
        <v>1.84</v>
      </c>
      <c r="D16" s="33">
        <v>1.66</v>
      </c>
      <c r="E16" s="33">
        <v>1.93</v>
      </c>
      <c r="F16" s="33">
        <v>-0.2</v>
      </c>
      <c r="G16" s="36">
        <v>-0.27779999999999999</v>
      </c>
      <c r="H16" s="37">
        <v>404</v>
      </c>
      <c r="I16" s="33">
        <v>740</v>
      </c>
      <c r="J16" s="36">
        <v>0.18459999999999999</v>
      </c>
    </row>
    <row r="17" spans="1:10" x14ac:dyDescent="0.2">
      <c r="A17" s="34">
        <v>93</v>
      </c>
      <c r="B17" s="35" t="s">
        <v>106</v>
      </c>
      <c r="C17" s="33">
        <v>1.1000000000000001</v>
      </c>
      <c r="D17" s="33">
        <v>1.07</v>
      </c>
      <c r="E17" s="33">
        <v>1.21</v>
      </c>
      <c r="F17" s="33">
        <v>0</v>
      </c>
      <c r="G17" s="36">
        <v>0</v>
      </c>
      <c r="H17" s="37">
        <v>2149</v>
      </c>
      <c r="I17" s="33">
        <v>868</v>
      </c>
      <c r="J17" s="36">
        <v>0.17849999999999999</v>
      </c>
    </row>
    <row r="18" spans="1:10" x14ac:dyDescent="0.2">
      <c r="A18" s="34">
        <v>94</v>
      </c>
      <c r="B18" s="35" t="s">
        <v>107</v>
      </c>
      <c r="C18" s="33">
        <v>0.65</v>
      </c>
      <c r="D18" s="33">
        <v>0.59</v>
      </c>
      <c r="E18" s="33">
        <v>0.68</v>
      </c>
      <c r="F18" s="33">
        <v>0</v>
      </c>
      <c r="G18" s="36">
        <v>0</v>
      </c>
      <c r="H18" s="37">
        <v>867</v>
      </c>
      <c r="I18" s="33">
        <v>620</v>
      </c>
      <c r="J18" s="36">
        <v>0.17680000000000001</v>
      </c>
    </row>
    <row r="19" spans="1:10" x14ac:dyDescent="0.2">
      <c r="A19" s="34">
        <v>95</v>
      </c>
      <c r="B19" s="35" t="s">
        <v>108</v>
      </c>
      <c r="C19" s="33">
        <v>0.25</v>
      </c>
      <c r="D19" s="33">
        <v>0.19</v>
      </c>
      <c r="E19" s="33">
        <v>0.31</v>
      </c>
      <c r="F19" s="33">
        <v>0</v>
      </c>
      <c r="G19" s="36">
        <v>0</v>
      </c>
      <c r="H19" s="37">
        <v>729</v>
      </c>
      <c r="I19" s="33">
        <v>733</v>
      </c>
      <c r="J19" s="36">
        <v>0.16900000000000001</v>
      </c>
    </row>
    <row r="20" spans="1:10" x14ac:dyDescent="0.2">
      <c r="A20" s="34">
        <v>96</v>
      </c>
      <c r="B20" s="35" t="s">
        <v>109</v>
      </c>
      <c r="C20" s="33">
        <v>0.08</v>
      </c>
      <c r="D20" s="33">
        <v>0</v>
      </c>
      <c r="E20" s="33">
        <v>0.13</v>
      </c>
      <c r="F20" s="33">
        <v>0</v>
      </c>
      <c r="G20" s="36">
        <v>0</v>
      </c>
      <c r="H20" s="37">
        <v>126</v>
      </c>
      <c r="I20" s="33">
        <v>879</v>
      </c>
      <c r="J20" s="36">
        <v>0.1699</v>
      </c>
    </row>
    <row r="21" spans="1:10" x14ac:dyDescent="0.2">
      <c r="A21" s="34">
        <v>97</v>
      </c>
      <c r="B21" s="35" t="s">
        <v>110</v>
      </c>
      <c r="C21" s="33">
        <v>0.04</v>
      </c>
      <c r="D21" s="33">
        <v>0</v>
      </c>
      <c r="E21" s="33">
        <v>0.04</v>
      </c>
      <c r="F21" s="33">
        <v>0</v>
      </c>
      <c r="G21" s="36">
        <v>0</v>
      </c>
      <c r="H21" s="37">
        <v>9</v>
      </c>
      <c r="I21" s="33">
        <v>489</v>
      </c>
      <c r="J21" s="36">
        <v>0.16500000000000001</v>
      </c>
    </row>
    <row r="22" spans="1:10" x14ac:dyDescent="0.2">
      <c r="A22" s="34">
        <v>98</v>
      </c>
      <c r="B22" s="35" t="s">
        <v>111</v>
      </c>
      <c r="C22" s="33">
        <v>0.05</v>
      </c>
      <c r="D22" s="33">
        <v>0</v>
      </c>
      <c r="E22" s="33">
        <v>0.05</v>
      </c>
      <c r="F22" s="33">
        <v>0</v>
      </c>
      <c r="G22" s="36">
        <v>0</v>
      </c>
      <c r="H22" s="37">
        <v>2</v>
      </c>
      <c r="I22" s="33">
        <v>360</v>
      </c>
      <c r="J22" s="36">
        <v>0.2109</v>
      </c>
    </row>
    <row r="23" spans="1:10" x14ac:dyDescent="0.2">
      <c r="A23" s="34">
        <v>99</v>
      </c>
      <c r="B23" s="35" t="s">
        <v>112</v>
      </c>
      <c r="C23" s="33">
        <v>0.14000000000000001</v>
      </c>
      <c r="D23" s="33">
        <v>0</v>
      </c>
      <c r="E23" s="33">
        <v>0.03</v>
      </c>
      <c r="F23" s="33">
        <v>0</v>
      </c>
      <c r="G23" s="36">
        <v>0</v>
      </c>
      <c r="H23" s="37">
        <v>20</v>
      </c>
      <c r="I23" s="33">
        <v>176</v>
      </c>
      <c r="J23" s="36">
        <v>0.2266</v>
      </c>
    </row>
    <row r="24" spans="1:10" x14ac:dyDescent="0.2">
      <c r="A24" s="34">
        <v>100</v>
      </c>
      <c r="B24" s="35" t="s">
        <v>113</v>
      </c>
      <c r="C24" s="33">
        <v>0.01</v>
      </c>
      <c r="D24" s="33">
        <v>0</v>
      </c>
      <c r="E24" s="33">
        <v>0.03</v>
      </c>
      <c r="F24" s="33">
        <v>0</v>
      </c>
      <c r="G24" s="36">
        <v>0</v>
      </c>
      <c r="H24" s="37">
        <v>20</v>
      </c>
      <c r="I24" s="33">
        <v>311</v>
      </c>
      <c r="J24" s="36">
        <v>0.26169999999999999</v>
      </c>
    </row>
    <row r="25" spans="1:10" x14ac:dyDescent="0.2">
      <c r="A25" s="34">
        <v>101</v>
      </c>
      <c r="B25" s="35" t="s">
        <v>114</v>
      </c>
      <c r="C25" s="33">
        <v>0.05</v>
      </c>
      <c r="D25" s="33">
        <v>0</v>
      </c>
      <c r="E25" s="33">
        <v>0.03</v>
      </c>
      <c r="F25" s="33">
        <v>0</v>
      </c>
      <c r="G25" s="36">
        <v>0</v>
      </c>
      <c r="H25" s="37">
        <v>120</v>
      </c>
      <c r="I25" s="33">
        <v>121</v>
      </c>
      <c r="J25" s="36">
        <v>0.29299999999999998</v>
      </c>
    </row>
    <row r="26" spans="1:10" x14ac:dyDescent="0.2">
      <c r="A26" s="34">
        <v>102</v>
      </c>
      <c r="B26" s="35" t="s">
        <v>115</v>
      </c>
      <c r="C26" s="33">
        <v>0.03</v>
      </c>
      <c r="D26" s="33">
        <v>0</v>
      </c>
      <c r="E26" s="33">
        <v>0.03</v>
      </c>
      <c r="F26" s="33">
        <v>0</v>
      </c>
      <c r="G26" s="36">
        <v>0</v>
      </c>
      <c r="H26" s="37">
        <v>2</v>
      </c>
      <c r="I26" s="33">
        <v>19</v>
      </c>
      <c r="J26" s="36">
        <v>0.32419999999999999</v>
      </c>
    </row>
    <row r="27" spans="1:10" x14ac:dyDescent="0.2">
      <c r="A27" s="34">
        <v>103</v>
      </c>
      <c r="B27" s="35" t="s">
        <v>116</v>
      </c>
      <c r="C27" s="33">
        <v>0.06</v>
      </c>
      <c r="D27" s="33">
        <v>0</v>
      </c>
      <c r="E27" s="33">
        <v>0.03</v>
      </c>
      <c r="F27" s="33">
        <v>0</v>
      </c>
      <c r="G27" s="36">
        <v>0</v>
      </c>
      <c r="H27" s="37">
        <v>0</v>
      </c>
      <c r="I27" s="33">
        <v>50</v>
      </c>
      <c r="J27" s="36">
        <v>0.35549999999999998</v>
      </c>
    </row>
    <row r="28" spans="1:10" x14ac:dyDescent="0.2">
      <c r="A28" s="34">
        <v>107</v>
      </c>
      <c r="B28" s="35" t="s">
        <v>117</v>
      </c>
      <c r="C28" s="33">
        <v>0.1</v>
      </c>
      <c r="D28" s="33">
        <v>0</v>
      </c>
      <c r="E28" s="33">
        <v>0.02</v>
      </c>
      <c r="F28" s="33">
        <v>0</v>
      </c>
      <c r="G28" s="36">
        <v>0</v>
      </c>
      <c r="H28" s="37">
        <v>25</v>
      </c>
      <c r="I28" s="33">
        <v>25</v>
      </c>
      <c r="J28" s="36">
        <v>0.44919999999999999</v>
      </c>
    </row>
    <row r="29" spans="1:10" x14ac:dyDescent="0.2">
      <c r="A29" s="34">
        <v>111</v>
      </c>
      <c r="B29" s="35" t="s">
        <v>118</v>
      </c>
      <c r="C29" s="33">
        <v>0.03</v>
      </c>
      <c r="D29" s="33">
        <v>0</v>
      </c>
      <c r="E29" s="33">
        <v>0.02</v>
      </c>
      <c r="F29" s="33">
        <v>0</v>
      </c>
      <c r="G29" s="36">
        <v>0</v>
      </c>
      <c r="H29" s="37">
        <v>58</v>
      </c>
      <c r="I29" s="33">
        <v>50</v>
      </c>
      <c r="J29" s="36">
        <v>0.51559999999999995</v>
      </c>
    </row>
    <row r="30" spans="1:10" x14ac:dyDescent="0.2">
      <c r="A30" s="29" t="s">
        <v>119</v>
      </c>
    </row>
    <row r="31" spans="1:10" x14ac:dyDescent="0.2">
      <c r="A31" s="31" t="s">
        <v>88</v>
      </c>
      <c r="B31" s="32" t="s">
        <v>89</v>
      </c>
      <c r="C31" s="31" t="s">
        <v>90</v>
      </c>
      <c r="D31" s="31" t="s">
        <v>91</v>
      </c>
      <c r="E31" s="31" t="s">
        <v>92</v>
      </c>
      <c r="F31" s="31" t="s">
        <v>93</v>
      </c>
      <c r="G31" s="31" t="s">
        <v>94</v>
      </c>
      <c r="H31" s="31" t="s">
        <v>95</v>
      </c>
      <c r="I31" s="31" t="s">
        <v>96</v>
      </c>
      <c r="J31" s="31" t="s">
        <v>97</v>
      </c>
    </row>
    <row r="32" spans="1:10" x14ac:dyDescent="0.2">
      <c r="A32" s="34">
        <v>75</v>
      </c>
      <c r="B32" s="35" t="s">
        <v>120</v>
      </c>
      <c r="C32" s="33">
        <v>0.05</v>
      </c>
      <c r="D32" s="33">
        <v>0</v>
      </c>
      <c r="E32" s="33">
        <v>0.02</v>
      </c>
      <c r="F32" s="33">
        <v>0</v>
      </c>
      <c r="G32" s="36">
        <v>0</v>
      </c>
      <c r="H32" s="37">
        <v>1236</v>
      </c>
      <c r="I32" s="33">
        <v>1657</v>
      </c>
      <c r="J32" s="36">
        <v>0.65629999999999999</v>
      </c>
    </row>
    <row r="33" spans="1:10" x14ac:dyDescent="0.2">
      <c r="A33" s="34">
        <v>80</v>
      </c>
      <c r="B33" s="35" t="s">
        <v>121</v>
      </c>
      <c r="C33" s="33">
        <v>0.03</v>
      </c>
      <c r="D33" s="33">
        <v>0</v>
      </c>
      <c r="E33" s="33">
        <v>0.03</v>
      </c>
      <c r="F33" s="33">
        <v>0</v>
      </c>
      <c r="G33" s="36">
        <v>0</v>
      </c>
      <c r="H33" s="37">
        <v>156</v>
      </c>
      <c r="I33" s="33">
        <v>182</v>
      </c>
      <c r="J33" s="36">
        <v>0.50780000000000003</v>
      </c>
    </row>
    <row r="34" spans="1:10" x14ac:dyDescent="0.2">
      <c r="A34" s="34">
        <v>81</v>
      </c>
      <c r="B34" s="35" t="s">
        <v>122</v>
      </c>
      <c r="C34" s="33">
        <v>0.13</v>
      </c>
      <c r="D34" s="33">
        <v>0</v>
      </c>
      <c r="E34" s="33">
        <v>0.04</v>
      </c>
      <c r="F34" s="33">
        <v>0</v>
      </c>
      <c r="G34" s="36">
        <v>0</v>
      </c>
      <c r="H34" s="37">
        <v>20</v>
      </c>
      <c r="I34" s="33">
        <v>30</v>
      </c>
      <c r="J34" s="36">
        <v>0.53910000000000002</v>
      </c>
    </row>
    <row r="35" spans="1:10" x14ac:dyDescent="0.2">
      <c r="A35" s="34">
        <v>82</v>
      </c>
      <c r="B35" s="35" t="s">
        <v>123</v>
      </c>
      <c r="C35" s="33">
        <v>0.15</v>
      </c>
      <c r="D35" s="33">
        <v>0.03</v>
      </c>
      <c r="E35" s="33">
        <v>0.05</v>
      </c>
      <c r="F35" s="33">
        <v>0</v>
      </c>
      <c r="G35" s="36">
        <v>0</v>
      </c>
      <c r="H35" s="37">
        <v>15</v>
      </c>
      <c r="I35" s="33">
        <v>32</v>
      </c>
      <c r="J35" s="36">
        <v>0.5</v>
      </c>
    </row>
    <row r="36" spans="1:10" x14ac:dyDescent="0.2">
      <c r="A36" s="34">
        <v>83</v>
      </c>
      <c r="B36" s="35" t="s">
        <v>124</v>
      </c>
      <c r="C36" s="33">
        <v>0.21</v>
      </c>
      <c r="D36" s="33">
        <v>0.02</v>
      </c>
      <c r="E36" s="33">
        <v>0.04</v>
      </c>
      <c r="F36" s="33">
        <v>0</v>
      </c>
      <c r="G36" s="36">
        <v>0</v>
      </c>
      <c r="H36" s="37">
        <v>20</v>
      </c>
      <c r="I36" s="33">
        <v>87</v>
      </c>
      <c r="J36" s="36">
        <v>0.46089999999999998</v>
      </c>
    </row>
    <row r="37" spans="1:10" x14ac:dyDescent="0.2">
      <c r="A37" s="34">
        <v>84</v>
      </c>
      <c r="B37" s="35" t="s">
        <v>125</v>
      </c>
      <c r="C37" s="33">
        <v>0.05</v>
      </c>
      <c r="D37" s="33">
        <v>0.03</v>
      </c>
      <c r="E37" s="33">
        <v>7.0000000000000007E-2</v>
      </c>
      <c r="F37" s="33">
        <v>0</v>
      </c>
      <c r="G37" s="36">
        <v>0</v>
      </c>
      <c r="H37" s="37">
        <v>354</v>
      </c>
      <c r="I37" s="33">
        <v>5944</v>
      </c>
      <c r="J37" s="36">
        <v>0.46289999999999998</v>
      </c>
    </row>
    <row r="38" spans="1:10" x14ac:dyDescent="0.2">
      <c r="A38" s="34">
        <v>85</v>
      </c>
      <c r="B38" s="35" t="s">
        <v>126</v>
      </c>
      <c r="C38" s="33">
        <v>7.0000000000000007E-2</v>
      </c>
      <c r="D38" s="33">
        <v>0.03</v>
      </c>
      <c r="E38" s="33">
        <v>0.1</v>
      </c>
      <c r="F38" s="33">
        <v>0</v>
      </c>
      <c r="G38" s="36">
        <v>0</v>
      </c>
      <c r="H38" s="37">
        <v>1</v>
      </c>
      <c r="I38" s="33">
        <v>7442</v>
      </c>
      <c r="J38" s="36">
        <v>0.45119999999999999</v>
      </c>
    </row>
    <row r="39" spans="1:10" x14ac:dyDescent="0.2">
      <c r="A39" s="34">
        <v>86</v>
      </c>
      <c r="B39" s="35" t="s">
        <v>127</v>
      </c>
      <c r="C39" s="33">
        <v>7.0000000000000007E-2</v>
      </c>
      <c r="D39" s="33">
        <v>0.04</v>
      </c>
      <c r="E39" s="33">
        <v>0.11</v>
      </c>
      <c r="F39" s="33">
        <v>0</v>
      </c>
      <c r="G39" s="36">
        <v>0</v>
      </c>
      <c r="H39" s="37">
        <v>315</v>
      </c>
      <c r="I39" s="33">
        <v>2890</v>
      </c>
      <c r="J39" s="36">
        <v>0.41410000000000002</v>
      </c>
    </row>
    <row r="40" spans="1:10" x14ac:dyDescent="0.2">
      <c r="A40" s="34">
        <v>87</v>
      </c>
      <c r="B40" s="35" t="s">
        <v>128</v>
      </c>
      <c r="C40" s="33">
        <v>0.1</v>
      </c>
      <c r="D40" s="33">
        <v>0.06</v>
      </c>
      <c r="E40" s="33">
        <v>0.11</v>
      </c>
      <c r="F40" s="33">
        <v>0</v>
      </c>
      <c r="G40" s="36">
        <v>0</v>
      </c>
      <c r="H40" s="37">
        <v>2836</v>
      </c>
      <c r="I40" s="33">
        <v>6100</v>
      </c>
      <c r="J40" s="36">
        <v>0.36909999999999998</v>
      </c>
    </row>
    <row r="41" spans="1:10" x14ac:dyDescent="0.2">
      <c r="A41" s="34">
        <v>88</v>
      </c>
      <c r="B41" s="35" t="s">
        <v>129</v>
      </c>
      <c r="C41" s="33">
        <v>0.12</v>
      </c>
      <c r="D41" s="33">
        <v>0.08</v>
      </c>
      <c r="E41" s="33">
        <v>0.14000000000000001</v>
      </c>
      <c r="F41" s="33">
        <v>0.02</v>
      </c>
      <c r="G41" s="36">
        <v>0.05</v>
      </c>
      <c r="H41" s="37">
        <v>2878</v>
      </c>
      <c r="I41" s="33">
        <v>715</v>
      </c>
      <c r="J41" s="36">
        <v>0.34179999999999999</v>
      </c>
    </row>
    <row r="42" spans="1:10" x14ac:dyDescent="0.2">
      <c r="A42" s="34">
        <v>89</v>
      </c>
      <c r="B42" s="35" t="s">
        <v>130</v>
      </c>
      <c r="C42" s="33">
        <v>0.22</v>
      </c>
      <c r="D42" s="33">
        <v>0.1</v>
      </c>
      <c r="E42" s="33">
        <v>0.19</v>
      </c>
      <c r="F42" s="33">
        <v>-0.06</v>
      </c>
      <c r="G42" s="36">
        <v>-8.5699999999999998E-2</v>
      </c>
      <c r="H42" s="37">
        <v>42</v>
      </c>
      <c r="I42" s="33">
        <v>759</v>
      </c>
      <c r="J42" s="36">
        <v>0.31840000000000002</v>
      </c>
    </row>
    <row r="43" spans="1:10" x14ac:dyDescent="0.2">
      <c r="A43" s="34">
        <v>90</v>
      </c>
      <c r="B43" s="35" t="s">
        <v>131</v>
      </c>
      <c r="C43" s="33">
        <v>0.21</v>
      </c>
      <c r="D43" s="33">
        <v>0.15</v>
      </c>
      <c r="E43" s="33">
        <v>0.26</v>
      </c>
      <c r="F43" s="33">
        <v>0.39</v>
      </c>
      <c r="G43" s="36">
        <v>0.43819999999999998</v>
      </c>
      <c r="H43" s="37">
        <v>229</v>
      </c>
      <c r="I43" s="33">
        <v>570</v>
      </c>
      <c r="J43" s="36">
        <v>0.29399999999999998</v>
      </c>
    </row>
    <row r="44" spans="1:10" x14ac:dyDescent="0.2">
      <c r="A44" s="34">
        <v>91</v>
      </c>
      <c r="B44" s="35" t="s">
        <v>132</v>
      </c>
      <c r="C44" s="33">
        <v>0.24</v>
      </c>
      <c r="D44" s="33">
        <v>0.25</v>
      </c>
      <c r="E44" s="33">
        <v>0.28000000000000003</v>
      </c>
      <c r="F44" s="33">
        <v>0.11</v>
      </c>
      <c r="G44" s="36">
        <v>7.9100000000000004E-2</v>
      </c>
      <c r="H44" s="37">
        <v>641</v>
      </c>
      <c r="I44" s="33">
        <v>904</v>
      </c>
      <c r="J44" s="36">
        <v>0.2432</v>
      </c>
    </row>
    <row r="45" spans="1:10" x14ac:dyDescent="0.2">
      <c r="A45" s="34">
        <v>92</v>
      </c>
      <c r="B45" s="35" t="s">
        <v>133</v>
      </c>
      <c r="C45" s="33">
        <v>0.41</v>
      </c>
      <c r="D45" s="33">
        <v>0.39</v>
      </c>
      <c r="E45" s="33">
        <v>0.48</v>
      </c>
      <c r="F45" s="33">
        <v>0</v>
      </c>
      <c r="G45" s="36">
        <v>0</v>
      </c>
      <c r="H45" s="37">
        <v>351</v>
      </c>
      <c r="I45" s="33">
        <v>370</v>
      </c>
      <c r="J45" s="36">
        <v>0.2344</v>
      </c>
    </row>
    <row r="46" spans="1:10" x14ac:dyDescent="0.2">
      <c r="A46" s="34">
        <v>93</v>
      </c>
      <c r="B46" s="35" t="s">
        <v>134</v>
      </c>
      <c r="C46" s="33">
        <v>0.76</v>
      </c>
      <c r="D46" s="33">
        <v>0.61</v>
      </c>
      <c r="E46" s="33">
        <v>0.87</v>
      </c>
      <c r="F46" s="33">
        <v>0</v>
      </c>
      <c r="G46" s="36">
        <v>0</v>
      </c>
      <c r="H46" s="37">
        <v>1129</v>
      </c>
      <c r="I46" s="33">
        <v>356</v>
      </c>
      <c r="J46" s="36">
        <v>0.2437</v>
      </c>
    </row>
    <row r="47" spans="1:10" x14ac:dyDescent="0.2">
      <c r="A47" s="34">
        <v>94</v>
      </c>
      <c r="B47" s="35" t="s">
        <v>135</v>
      </c>
      <c r="C47" s="33">
        <v>1.42</v>
      </c>
      <c r="D47" s="33">
        <v>1.1299999999999999</v>
      </c>
      <c r="E47" s="33">
        <v>1.62</v>
      </c>
      <c r="F47" s="33">
        <v>0</v>
      </c>
      <c r="G47" s="36">
        <v>0</v>
      </c>
      <c r="H47" s="37">
        <v>68</v>
      </c>
      <c r="I47" s="33">
        <v>165</v>
      </c>
      <c r="J47" s="36">
        <v>0.29859999999999998</v>
      </c>
    </row>
    <row r="48" spans="1:10" x14ac:dyDescent="0.2">
      <c r="A48" s="34">
        <v>95</v>
      </c>
      <c r="B48" s="35" t="s">
        <v>136</v>
      </c>
      <c r="C48" s="33">
        <v>2.1</v>
      </c>
      <c r="D48" s="33">
        <v>1.75</v>
      </c>
      <c r="E48" s="33">
        <v>2.4500000000000002</v>
      </c>
      <c r="F48" s="33">
        <v>0</v>
      </c>
      <c r="G48" s="36">
        <v>0</v>
      </c>
      <c r="H48" s="37">
        <v>262</v>
      </c>
      <c r="I48" s="33">
        <v>271</v>
      </c>
      <c r="J48" s="36">
        <v>0.34910000000000002</v>
      </c>
    </row>
    <row r="49" spans="1:10" x14ac:dyDescent="0.2">
      <c r="A49" s="34">
        <v>96</v>
      </c>
      <c r="B49" s="35" t="s">
        <v>137</v>
      </c>
      <c r="C49" s="33">
        <v>3.07</v>
      </c>
      <c r="D49" s="33">
        <v>2.57</v>
      </c>
      <c r="E49" s="33">
        <v>3.35</v>
      </c>
      <c r="F49" s="33">
        <v>0</v>
      </c>
      <c r="G49" s="36">
        <v>0</v>
      </c>
      <c r="H49" s="37">
        <v>1</v>
      </c>
      <c r="I49" s="33">
        <v>165</v>
      </c>
      <c r="J49" s="36">
        <v>0.40139999999999998</v>
      </c>
    </row>
    <row r="50" spans="1:10" x14ac:dyDescent="0.2">
      <c r="A50" s="34">
        <v>97</v>
      </c>
      <c r="B50" s="35" t="s">
        <v>138</v>
      </c>
      <c r="C50" s="33">
        <v>8.23</v>
      </c>
      <c r="D50" s="33">
        <v>3.45</v>
      </c>
      <c r="E50" s="33">
        <v>4.3</v>
      </c>
      <c r="F50" s="33">
        <v>0</v>
      </c>
      <c r="G50" s="36">
        <v>0</v>
      </c>
      <c r="H50" s="37">
        <v>1</v>
      </c>
      <c r="I50" s="33">
        <v>41</v>
      </c>
      <c r="J50" s="36">
        <v>0.45700000000000002</v>
      </c>
    </row>
    <row r="51" spans="1:10" x14ac:dyDescent="0.2">
      <c r="A51" s="34">
        <v>98</v>
      </c>
      <c r="B51" s="35" t="s">
        <v>139</v>
      </c>
      <c r="C51" s="33">
        <v>10.18</v>
      </c>
      <c r="D51" s="33">
        <v>4.45</v>
      </c>
      <c r="E51" s="33">
        <v>5.25</v>
      </c>
      <c r="F51" s="33">
        <v>0</v>
      </c>
      <c r="G51" s="36">
        <v>0</v>
      </c>
      <c r="H51" s="37">
        <v>8</v>
      </c>
      <c r="I51" s="33">
        <v>43</v>
      </c>
      <c r="J51" s="36">
        <v>0.50729999999999997</v>
      </c>
    </row>
    <row r="52" spans="1:10" x14ac:dyDescent="0.2">
      <c r="A52" s="34">
        <v>99</v>
      </c>
      <c r="B52" s="35" t="s">
        <v>140</v>
      </c>
      <c r="C52" s="33">
        <v>9.1199999999999992</v>
      </c>
      <c r="D52" s="33">
        <v>5.4</v>
      </c>
      <c r="E52" s="33">
        <v>6.25</v>
      </c>
      <c r="F52" s="33">
        <v>0</v>
      </c>
      <c r="G52" s="36">
        <v>0</v>
      </c>
      <c r="H52" s="37">
        <v>1</v>
      </c>
      <c r="I52" s="33">
        <v>55</v>
      </c>
      <c r="J52" s="36">
        <v>0.56640000000000001</v>
      </c>
    </row>
  </sheetData>
  <hyperlinks>
    <hyperlink ref="A9" r:id="rId1" display="http://finance.yahoo.com/q/op?s=XOM&amp;strike=85.00"/>
    <hyperlink ref="B9" r:id="rId2" display="http://finance.yahoo.com/q?s=XOM141226C00085000"/>
    <hyperlink ref="A10" r:id="rId3" display="http://finance.yahoo.com/q/op?s=XOM&amp;strike=86.00"/>
    <hyperlink ref="B10" r:id="rId4" display="http://finance.yahoo.com/q?s=XOM141226C00086000"/>
    <hyperlink ref="A11" r:id="rId5" display="http://finance.yahoo.com/q/op?s=XOM&amp;strike=87.00"/>
    <hyperlink ref="B11" r:id="rId6" display="http://finance.yahoo.com/q?s=XOM141226C00087000"/>
    <hyperlink ref="A12" r:id="rId7" display="http://finance.yahoo.com/q/op?s=XOM&amp;strike=88.00"/>
    <hyperlink ref="B12" r:id="rId8" display="http://finance.yahoo.com/q?s=XOM141226C00088000"/>
    <hyperlink ref="A13" r:id="rId9" display="http://finance.yahoo.com/q/op?s=XOM&amp;strike=89.00"/>
    <hyperlink ref="B13" r:id="rId10" display="http://finance.yahoo.com/q?s=XOM141226C00089000"/>
    <hyperlink ref="A14" r:id="rId11" display="http://finance.yahoo.com/q/op?s=XOM&amp;strike=90.00"/>
    <hyperlink ref="B14" r:id="rId12" display="http://finance.yahoo.com/q?s=XOM141226C00090000"/>
    <hyperlink ref="A15" r:id="rId13" display="http://finance.yahoo.com/q/op?s=XOM&amp;strike=91.00"/>
    <hyperlink ref="B15" r:id="rId14" display="http://finance.yahoo.com/q?s=XOM141226C00091000"/>
    <hyperlink ref="A16" r:id="rId15" display="http://finance.yahoo.com/q/op?s=XOM&amp;strike=92.00"/>
    <hyperlink ref="B16" r:id="rId16" display="http://finance.yahoo.com/q?s=XOM141226C00092000"/>
    <hyperlink ref="A17" r:id="rId17" display="http://finance.yahoo.com/q/op?s=XOM&amp;strike=93.00"/>
    <hyperlink ref="B17" r:id="rId18" display="http://finance.yahoo.com/q?s=XOM141226C00093000"/>
    <hyperlink ref="A18" r:id="rId19" display="http://finance.yahoo.com/q/op?s=XOM&amp;strike=94.00"/>
    <hyperlink ref="B18" r:id="rId20" display="http://finance.yahoo.com/q?s=XOM141226C00094000"/>
    <hyperlink ref="A19" r:id="rId21" display="http://finance.yahoo.com/q/op?s=XOM&amp;strike=95.00"/>
    <hyperlink ref="B19" r:id="rId22" display="http://finance.yahoo.com/q?s=XOM141226C00095000"/>
    <hyperlink ref="A20" r:id="rId23" display="http://finance.yahoo.com/q/op?s=XOM&amp;strike=96.00"/>
    <hyperlink ref="B20" r:id="rId24" display="http://finance.yahoo.com/q?s=XOM141226C00096000"/>
    <hyperlink ref="A21" r:id="rId25" display="http://finance.yahoo.com/q/op?s=XOM&amp;strike=97.00"/>
    <hyperlink ref="B21" r:id="rId26" display="http://finance.yahoo.com/q?s=XOM141226C00097000"/>
    <hyperlink ref="A22" r:id="rId27" display="http://finance.yahoo.com/q/op?s=XOM&amp;strike=98.00"/>
    <hyperlink ref="B22" r:id="rId28" display="http://finance.yahoo.com/q?s=XOM141226C00098000"/>
    <hyperlink ref="A23" r:id="rId29" display="http://finance.yahoo.com/q/op?s=XOM&amp;strike=99.00"/>
    <hyperlink ref="B23" r:id="rId30" display="http://finance.yahoo.com/q?s=XOM141226C00099000"/>
    <hyperlink ref="A24" r:id="rId31" display="http://finance.yahoo.com/q/op?s=XOM&amp;strike=100.00"/>
    <hyperlink ref="B24" r:id="rId32" display="http://finance.yahoo.com/q?s=XOM141226C00100000"/>
    <hyperlink ref="A25" r:id="rId33" display="http://finance.yahoo.com/q/op?s=XOM&amp;strike=101.00"/>
    <hyperlink ref="B25" r:id="rId34" display="http://finance.yahoo.com/q?s=XOM141226C00101000"/>
    <hyperlink ref="A26" r:id="rId35" display="http://finance.yahoo.com/q/op?s=XOM&amp;strike=102.00"/>
    <hyperlink ref="B26" r:id="rId36" display="http://finance.yahoo.com/q?s=XOM141226C00102000"/>
    <hyperlink ref="A27" r:id="rId37" display="http://finance.yahoo.com/q/op?s=XOM&amp;strike=103.00"/>
    <hyperlink ref="B27" r:id="rId38" display="http://finance.yahoo.com/q?s=XOM141226C00103000"/>
    <hyperlink ref="A28" r:id="rId39" display="http://finance.yahoo.com/q/op?s=XOM&amp;strike=107.00"/>
    <hyperlink ref="B28" r:id="rId40" display="http://finance.yahoo.com/q?s=XOM141226C00107000"/>
    <hyperlink ref="A29" r:id="rId41" display="http://finance.yahoo.com/q/op?s=XOM&amp;strike=111.00"/>
    <hyperlink ref="B29" r:id="rId42" display="http://finance.yahoo.com/q?s=XOM141226C00111000"/>
    <hyperlink ref="A32" r:id="rId43" display="http://finance.yahoo.com/q/op?s=XOM&amp;strike=75.00"/>
    <hyperlink ref="B32" r:id="rId44" display="http://finance.yahoo.com/q?s=XOM141226P00075000"/>
    <hyperlink ref="A33" r:id="rId45" display="http://finance.yahoo.com/q/op?s=XOM&amp;strike=80.00"/>
    <hyperlink ref="B33" r:id="rId46" display="http://finance.yahoo.com/q?s=XOM141226P00080000"/>
    <hyperlink ref="A34" r:id="rId47" display="http://finance.yahoo.com/q/op?s=XOM&amp;strike=81.00"/>
    <hyperlink ref="B34" r:id="rId48" display="http://finance.yahoo.com/q?s=XOM141226P00081000"/>
    <hyperlink ref="A35" r:id="rId49" display="http://finance.yahoo.com/q/op?s=XOM&amp;strike=82.00"/>
    <hyperlink ref="B35" r:id="rId50" display="http://finance.yahoo.com/q?s=XOM141226P00082000"/>
    <hyperlink ref="A36" r:id="rId51" display="http://finance.yahoo.com/q/op?s=XOM&amp;strike=83.00"/>
    <hyperlink ref="B36" r:id="rId52" display="http://finance.yahoo.com/q?s=XOM141226P00083000"/>
    <hyperlink ref="A37" r:id="rId53" display="http://finance.yahoo.com/q/op?s=XOM&amp;strike=84.00"/>
    <hyperlink ref="B37" r:id="rId54" display="http://finance.yahoo.com/q?s=XOM141226P00084000"/>
    <hyperlink ref="A38" r:id="rId55" display="http://finance.yahoo.com/q/op?s=XOM&amp;strike=85.00"/>
    <hyperlink ref="B38" r:id="rId56" display="http://finance.yahoo.com/q?s=XOM141226P00085000"/>
    <hyperlink ref="A39" r:id="rId57" display="http://finance.yahoo.com/q/op?s=XOM&amp;strike=86.00"/>
    <hyperlink ref="B39" r:id="rId58" display="http://finance.yahoo.com/q?s=XOM141226P00086000"/>
    <hyperlink ref="A40" r:id="rId59" display="http://finance.yahoo.com/q/op?s=XOM&amp;strike=87.00"/>
    <hyperlink ref="B40" r:id="rId60" display="http://finance.yahoo.com/q?s=XOM141226P00087000"/>
    <hyperlink ref="A41" r:id="rId61" display="http://finance.yahoo.com/q/op?s=XOM&amp;strike=88.00"/>
    <hyperlink ref="B41" r:id="rId62" display="http://finance.yahoo.com/q?s=XOM141226P00088000"/>
    <hyperlink ref="A42" r:id="rId63" display="http://finance.yahoo.com/q/op?s=XOM&amp;strike=89.00"/>
    <hyperlink ref="B42" r:id="rId64" display="http://finance.yahoo.com/q?s=XOM141226P00089000"/>
    <hyperlink ref="A43" r:id="rId65" display="http://finance.yahoo.com/q/op?s=XOM&amp;strike=90.00"/>
    <hyperlink ref="B43" r:id="rId66" display="http://finance.yahoo.com/q?s=XOM141226P00090000"/>
    <hyperlink ref="A44" r:id="rId67" display="http://finance.yahoo.com/q/op?s=XOM&amp;strike=91.00"/>
    <hyperlink ref="B44" r:id="rId68" display="http://finance.yahoo.com/q?s=XOM141226P00091000"/>
    <hyperlink ref="A45" r:id="rId69" display="http://finance.yahoo.com/q/op?s=XOM&amp;strike=92.00"/>
    <hyperlink ref="B45" r:id="rId70" display="http://finance.yahoo.com/q?s=XOM141226P00092000"/>
    <hyperlink ref="A46" r:id="rId71" display="http://finance.yahoo.com/q/op?s=XOM&amp;strike=93.00"/>
    <hyperlink ref="B46" r:id="rId72" display="http://finance.yahoo.com/q?s=XOM141226P00093000"/>
    <hyperlink ref="A47" r:id="rId73" display="http://finance.yahoo.com/q/op?s=XOM&amp;strike=94.00"/>
    <hyperlink ref="B47" r:id="rId74" display="http://finance.yahoo.com/q?s=XOM141226P00094000"/>
    <hyperlink ref="A48" r:id="rId75" display="http://finance.yahoo.com/q/op?s=XOM&amp;strike=95.00"/>
    <hyperlink ref="B48" r:id="rId76" display="http://finance.yahoo.com/q?s=XOM141226P00095000"/>
    <hyperlink ref="A49" r:id="rId77" display="http://finance.yahoo.com/q/op?s=XOM&amp;strike=96.00"/>
    <hyperlink ref="B49" r:id="rId78" display="http://finance.yahoo.com/q?s=XOM141226P00096000"/>
    <hyperlink ref="A50" r:id="rId79" display="http://finance.yahoo.com/q/op?s=XOM&amp;strike=97.00"/>
    <hyperlink ref="B50" r:id="rId80" display="http://finance.yahoo.com/q?s=XOM141226P00097000"/>
    <hyperlink ref="A51" r:id="rId81" display="http://finance.yahoo.com/q/op?s=XOM&amp;strike=98.00"/>
    <hyperlink ref="B51" r:id="rId82" display="http://finance.yahoo.com/q?s=XOM141226P00098000"/>
    <hyperlink ref="A52" r:id="rId83" display="http://finance.yahoo.com/q/op?s=XOM&amp;strike=99.00"/>
    <hyperlink ref="B52" r:id="rId84" display="http://finance.yahoo.com/q?s=XOM141226P00099000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B14"/>
  <sheetViews>
    <sheetView tabSelected="1" workbookViewId="0">
      <selection activeCell="A2" sqref="A2"/>
    </sheetView>
  </sheetViews>
  <sheetFormatPr defaultRowHeight="12.75" x14ac:dyDescent="0.2"/>
  <cols>
    <col min="1" max="1" width="14.28515625" bestFit="1" customWidth="1"/>
    <col min="2" max="2" width="147.5703125" bestFit="1" customWidth="1"/>
  </cols>
  <sheetData>
    <row r="1" spans="1:2" ht="15" x14ac:dyDescent="0.25">
      <c r="A1" s="46" t="s">
        <v>171</v>
      </c>
      <c r="B1" s="46"/>
    </row>
    <row r="2" spans="1:2" x14ac:dyDescent="0.2">
      <c r="A2" s="44" t="s">
        <v>157</v>
      </c>
      <c r="B2" s="44" t="s">
        <v>158</v>
      </c>
    </row>
    <row r="3" spans="1:2" x14ac:dyDescent="0.2">
      <c r="A3" s="45" t="s">
        <v>159</v>
      </c>
      <c r="B3" t="str">
        <f t="shared" ref="B3:B14" ca="1" si="0">INDIRECT(ADDRESS(1, 1, 1, 1,A3))</f>
        <v>FACT 1:  Lower bound on call price</v>
      </c>
    </row>
    <row r="4" spans="1:2" x14ac:dyDescent="0.2">
      <c r="A4" s="45" t="s">
        <v>160</v>
      </c>
      <c r="B4" t="str">
        <f t="shared" ca="1" si="0"/>
        <v>ARBITRAGE PROOF OF FACT 1
Assumes that stock price at time T = $63.00</v>
      </c>
    </row>
    <row r="5" spans="1:2" x14ac:dyDescent="0.2">
      <c r="A5" s="45" t="s">
        <v>161</v>
      </c>
      <c r="B5" t="str">
        <f t="shared" ca="1" si="0"/>
        <v>ARBITRAGE PROOF OF FACT 1
Assumes that stock price at time T = $110.00</v>
      </c>
    </row>
    <row r="6" spans="1:2" x14ac:dyDescent="0.2">
      <c r="A6" s="45" t="s">
        <v>162</v>
      </c>
      <c r="B6" t="str">
        <f t="shared" ca="1" si="0"/>
        <v>ARBITRAGE PROOF OF FACT 1
Assumes that stock price at time T = $63.00</v>
      </c>
    </row>
    <row r="7" spans="1:2" x14ac:dyDescent="0.2">
      <c r="A7" s="45" t="s">
        <v>163</v>
      </c>
      <c r="B7" t="str">
        <f t="shared" ca="1" si="0"/>
        <v>FACT 2:  No early exercise of calls</v>
      </c>
    </row>
    <row r="8" spans="1:2" x14ac:dyDescent="0.2">
      <c r="A8" s="45" t="s">
        <v>164</v>
      </c>
      <c r="B8" t="str">
        <f t="shared" ca="1" si="0"/>
        <v>FACT 3: Put-Call Parity</v>
      </c>
    </row>
    <row r="9" spans="1:2" x14ac:dyDescent="0.2">
      <c r="A9" s="45" t="s">
        <v>165</v>
      </c>
      <c r="B9" t="str">
        <f t="shared" ca="1" si="0"/>
        <v>Arbitrage Proof of Put-Call Parity</v>
      </c>
    </row>
    <row r="10" spans="1:2" x14ac:dyDescent="0.2">
      <c r="A10" s="45" t="s">
        <v>166</v>
      </c>
      <c r="B10" t="str">
        <f t="shared" ca="1" si="0"/>
        <v>FACT 4:  Lower bound on American put price</v>
      </c>
    </row>
    <row r="11" spans="1:2" x14ac:dyDescent="0.2">
      <c r="A11" s="45" t="s">
        <v>167</v>
      </c>
      <c r="B11" t="str">
        <f t="shared" ca="1" si="0"/>
        <v>FACT 5:  Lower bound on European put price</v>
      </c>
    </row>
    <row r="12" spans="1:2" x14ac:dyDescent="0.2">
      <c r="A12" s="45" t="s">
        <v>168</v>
      </c>
      <c r="B12" t="str">
        <f t="shared" ca="1" si="0"/>
        <v>THREE IBM APRIL 2015 CALLS</v>
      </c>
    </row>
    <row r="13" spans="1:2" x14ac:dyDescent="0.2">
      <c r="A13" s="45" t="s">
        <v>169</v>
      </c>
      <c r="B13" t="str">
        <f t="shared" ca="1" si="0"/>
        <v>WHEN DOES A BUTTERFLY INDICATE AN ARBITRAGE OPPORTUNITY?
Strategy:  Buy 1 April 2015 X=140 Call, Write 2 April 2015 X=160 Calls, 
Buy 1 April 2015 X=180 Call</v>
      </c>
    </row>
    <row r="14" spans="1:2" x14ac:dyDescent="0.2">
      <c r="A14" s="45" t="s">
        <v>170</v>
      </c>
      <c r="B14" t="str">
        <f t="shared" ca="1" si="0"/>
        <v>WHEN DOES A BUTTERFLY INDICATE AN ARBITRAGE OPPORTUNITY?
Strategy:  Buy 1 April 2015 X=140 Call, Write 2 April 2015 X=160 Calls, 
Buy 1 April 2015 X=180 Call</v>
      </c>
    </row>
  </sheetData>
  <mergeCells count="1">
    <mergeCell ref="A1:B1"/>
  </mergeCells>
  <hyperlinks>
    <hyperlink ref="A3" location="'Page 587'!A1" display="Page 587"/>
    <hyperlink ref="A4" location="'Page 588'!A1" display="Page 588"/>
    <hyperlink ref="A5" location="'Page 589'!A1" display="Page 589"/>
    <hyperlink ref="A6" location="'Page 590'!A1" display="Page 590"/>
    <hyperlink ref="A7" location="'Page 591'!A1" display="Page 591"/>
    <hyperlink ref="A8" location="'Page 592'!A1" display="Page 592"/>
    <hyperlink ref="A9" location="'Page 593-594'!A1" display="Page 593-594"/>
    <hyperlink ref="A10" location="'Page 595'!A1" display="Page 595"/>
    <hyperlink ref="A11" location="'Page 565 bottom'!A1" display="Page 565 bottom"/>
    <hyperlink ref="A12" location="'Page 597'!A1" display="Page 597"/>
    <hyperlink ref="A13" location="'Page 598'!A1" display="Page 598"/>
    <hyperlink ref="A14" location="'Page 599'!A1" display="Page 599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9"/>
  <sheetViews>
    <sheetView workbookViewId="0">
      <selection activeCell="A3" sqref="A3"/>
    </sheetView>
  </sheetViews>
  <sheetFormatPr defaultRowHeight="12.75" x14ac:dyDescent="0.2"/>
  <cols>
    <col min="1" max="1" width="39.42578125" bestFit="1" customWidth="1"/>
    <col min="3" max="3" width="26.7109375" bestFit="1" customWidth="1"/>
  </cols>
  <sheetData>
    <row r="1" spans="1:3" ht="18" x14ac:dyDescent="0.25">
      <c r="A1" s="47" t="s">
        <v>0</v>
      </c>
      <c r="B1" s="47"/>
      <c r="C1" s="47"/>
    </row>
    <row r="2" spans="1:3" ht="15.75" x14ac:dyDescent="0.3">
      <c r="A2" s="39" t="s">
        <v>145</v>
      </c>
      <c r="B2" s="2">
        <v>94</v>
      </c>
    </row>
    <row r="3" spans="1:3" x14ac:dyDescent="0.2">
      <c r="A3" t="s">
        <v>1</v>
      </c>
      <c r="B3" s="2">
        <v>90</v>
      </c>
    </row>
    <row r="4" spans="1:3" x14ac:dyDescent="0.2">
      <c r="A4" t="s">
        <v>2</v>
      </c>
      <c r="B4">
        <v>1</v>
      </c>
    </row>
    <row r="5" spans="1:3" x14ac:dyDescent="0.2">
      <c r="A5" t="s">
        <v>3</v>
      </c>
      <c r="B5" s="3">
        <v>0.03</v>
      </c>
    </row>
    <row r="7" spans="1:3" x14ac:dyDescent="0.2">
      <c r="A7" t="s">
        <v>4</v>
      </c>
    </row>
    <row r="8" spans="1:3" ht="15.75" x14ac:dyDescent="0.3">
      <c r="A8" t="s">
        <v>5</v>
      </c>
      <c r="B8" s="2">
        <f>MAX(B2-B3,0)</f>
        <v>4</v>
      </c>
      <c r="C8" t="e">
        <f ca="1">getformula(B8)</f>
        <v>#NAME?</v>
      </c>
    </row>
    <row r="9" spans="1:3" ht="15.75" x14ac:dyDescent="0.3">
      <c r="A9" s="4" t="s">
        <v>6</v>
      </c>
      <c r="B9" s="5">
        <f>MAX(B2-B3/(1+B5)^B4,0)</f>
        <v>6.6213592233009706</v>
      </c>
      <c r="C9" t="e">
        <f ca="1">getformula(B9)</f>
        <v>#NAME?</v>
      </c>
    </row>
  </sheetData>
  <mergeCells count="1">
    <mergeCell ref="A1:C1"/>
  </mergeCells>
  <printOptions headings="1" gridLines="1"/>
  <pageMargins left="0.75" right="0.75" top="1" bottom="1" header="0.5" footer="0.5"/>
  <pageSetup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R22"/>
  <sheetViews>
    <sheetView workbookViewId="0">
      <selection activeCell="B17" sqref="B17"/>
    </sheetView>
  </sheetViews>
  <sheetFormatPr defaultRowHeight="12.75" x14ac:dyDescent="0.2"/>
  <cols>
    <col min="1" max="1" width="41.140625" customWidth="1"/>
    <col min="3" max="3" width="30.140625" customWidth="1"/>
    <col min="18" max="18" width="24.7109375" bestFit="1" customWidth="1"/>
  </cols>
  <sheetData>
    <row r="1" spans="1:18" ht="44.25" customHeight="1" x14ac:dyDescent="0.25">
      <c r="A1" s="48" t="str">
        <f>"ARBITRAGE PROOF OF FACT 1"&amp;CHAR(10)&amp;"Assumes that stock price at time T = "&amp;TEXT(B17,"$0.00")</f>
        <v>ARBITRAGE PROOF OF FACT 1
Assumes that stock price at time T = $63.00</v>
      </c>
      <c r="B1" s="48"/>
      <c r="C1" s="48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</row>
    <row r="2" spans="1:18" ht="15.75" x14ac:dyDescent="0.3">
      <c r="A2" s="39" t="s">
        <v>145</v>
      </c>
      <c r="B2" s="2">
        <v>94</v>
      </c>
    </row>
    <row r="3" spans="1:18" x14ac:dyDescent="0.2">
      <c r="A3" t="s">
        <v>1</v>
      </c>
      <c r="B3" s="2">
        <v>90</v>
      </c>
    </row>
    <row r="4" spans="1:18" x14ac:dyDescent="0.2">
      <c r="A4" t="s">
        <v>2</v>
      </c>
      <c r="B4">
        <v>1</v>
      </c>
    </row>
    <row r="5" spans="1:18" ht="13.9" customHeight="1" x14ac:dyDescent="0.2">
      <c r="A5" t="s">
        <v>3</v>
      </c>
      <c r="B5" s="7">
        <v>0.03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</row>
    <row r="6" spans="1:18" ht="13.9" customHeight="1" x14ac:dyDescent="0.2"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</row>
    <row r="7" spans="1:18" s="11" customFormat="1" ht="39" x14ac:dyDescent="0.25">
      <c r="A7" s="8" t="s">
        <v>7</v>
      </c>
      <c r="B7" s="9">
        <v>5</v>
      </c>
      <c r="C7" s="10" t="s">
        <v>8</v>
      </c>
    </row>
    <row r="8" spans="1:18" s="11" customFormat="1" ht="15.75" x14ac:dyDescent="0.25">
      <c r="A8" s="8"/>
      <c r="B8" s="9"/>
      <c r="C8" s="10"/>
    </row>
    <row r="9" spans="1:18" ht="15.75" x14ac:dyDescent="0.25">
      <c r="A9" s="49" t="s">
        <v>9</v>
      </c>
      <c r="B9" s="49"/>
      <c r="C9" s="49"/>
    </row>
    <row r="10" spans="1:18" x14ac:dyDescent="0.2">
      <c r="A10" s="12" t="s">
        <v>10</v>
      </c>
    </row>
    <row r="11" spans="1:18" ht="15.75" x14ac:dyDescent="0.3">
      <c r="A11" t="s">
        <v>11</v>
      </c>
      <c r="B11" s="2">
        <f>B2</f>
        <v>94</v>
      </c>
      <c r="C11" t="e">
        <f ca="1">getformula(B11)</f>
        <v>#NAME?</v>
      </c>
    </row>
    <row r="12" spans="1:18" x14ac:dyDescent="0.2">
      <c r="A12" t="s">
        <v>12</v>
      </c>
      <c r="B12" s="2">
        <f>-B3/(1+B5)^B4</f>
        <v>-87.378640776699029</v>
      </c>
      <c r="C12" t="e">
        <f ca="1">getformula(B12)</f>
        <v>#NAME?</v>
      </c>
    </row>
    <row r="13" spans="1:18" ht="15.75" x14ac:dyDescent="0.3">
      <c r="A13" t="s">
        <v>13</v>
      </c>
      <c r="B13" s="2">
        <f>-B7</f>
        <v>-5</v>
      </c>
      <c r="C13" t="e">
        <f ca="1">getformula(B13)</f>
        <v>#NAME?</v>
      </c>
    </row>
    <row r="14" spans="1:18" x14ac:dyDescent="0.2">
      <c r="A14" s="13" t="s">
        <v>14</v>
      </c>
      <c r="B14" s="5">
        <f>SUM(B11:B13)</f>
        <v>1.6213592233009706</v>
      </c>
      <c r="C14" t="e">
        <f ca="1">getformula(B14)</f>
        <v>#NAME?</v>
      </c>
    </row>
    <row r="16" spans="1:18" x14ac:dyDescent="0.2">
      <c r="A16" s="12" t="s">
        <v>15</v>
      </c>
    </row>
    <row r="17" spans="1:3" ht="15.75" x14ac:dyDescent="0.3">
      <c r="A17" s="4" t="s">
        <v>16</v>
      </c>
      <c r="B17" s="5">
        <v>63</v>
      </c>
    </row>
    <row r="18" spans="1:3" x14ac:dyDescent="0.2">
      <c r="B18" s="2"/>
    </row>
    <row r="19" spans="1:3" ht="15.75" x14ac:dyDescent="0.3">
      <c r="A19" t="s">
        <v>17</v>
      </c>
      <c r="B19" s="2">
        <f>-B17</f>
        <v>-63</v>
      </c>
      <c r="C19" t="e">
        <f ca="1">getformula(B19)</f>
        <v>#NAME?</v>
      </c>
    </row>
    <row r="20" spans="1:3" x14ac:dyDescent="0.2">
      <c r="A20" t="s">
        <v>18</v>
      </c>
      <c r="B20" s="2">
        <f>B3</f>
        <v>90</v>
      </c>
      <c r="C20" t="e">
        <f ca="1">getformula(B20)</f>
        <v>#NAME?</v>
      </c>
    </row>
    <row r="21" spans="1:3" ht="15.75" x14ac:dyDescent="0.3">
      <c r="A21" t="s">
        <v>19</v>
      </c>
      <c r="B21" s="2">
        <f>MAX(B17-B3,0)</f>
        <v>0</v>
      </c>
      <c r="C21" t="e">
        <f ca="1">getformula(B21)</f>
        <v>#NAME?</v>
      </c>
    </row>
    <row r="22" spans="1:3" x14ac:dyDescent="0.2">
      <c r="A22" s="13" t="s">
        <v>20</v>
      </c>
      <c r="B22" s="5">
        <f>SUM(B19:B21)</f>
        <v>27</v>
      </c>
      <c r="C22" t="e">
        <f ca="1">getformula(B22)</f>
        <v>#NAME?</v>
      </c>
    </row>
  </sheetData>
  <mergeCells count="2">
    <mergeCell ref="A1:C1"/>
    <mergeCell ref="A9:C9"/>
  </mergeCells>
  <printOptions headings="1" gridLines="1"/>
  <pageMargins left="0.75" right="0.75" top="1" bottom="1" header="0.5" footer="0.5"/>
  <pageSetup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R22"/>
  <sheetViews>
    <sheetView workbookViewId="0">
      <selection activeCell="A2" sqref="A2"/>
    </sheetView>
  </sheetViews>
  <sheetFormatPr defaultRowHeight="12.75" x14ac:dyDescent="0.2"/>
  <cols>
    <col min="1" max="1" width="41.140625" customWidth="1"/>
    <col min="3" max="3" width="30.140625" customWidth="1"/>
    <col min="18" max="18" width="24.7109375" bestFit="1" customWidth="1"/>
  </cols>
  <sheetData>
    <row r="1" spans="1:18" ht="44.25" customHeight="1" x14ac:dyDescent="0.25">
      <c r="A1" s="48" t="str">
        <f>"ARBITRAGE PROOF OF FACT 1"&amp;CHAR(10)&amp;"Assumes that stock price at time T = "&amp;TEXT(B17,"$0.00")</f>
        <v>ARBITRAGE PROOF OF FACT 1
Assumes that stock price at time T = $110.00</v>
      </c>
      <c r="B1" s="48"/>
      <c r="C1" s="48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</row>
    <row r="2" spans="1:18" ht="15.75" x14ac:dyDescent="0.3">
      <c r="A2" s="39" t="s">
        <v>145</v>
      </c>
      <c r="B2" s="2">
        <v>94</v>
      </c>
    </row>
    <row r="3" spans="1:18" x14ac:dyDescent="0.2">
      <c r="A3" t="s">
        <v>1</v>
      </c>
      <c r="B3" s="2">
        <v>90</v>
      </c>
    </row>
    <row r="4" spans="1:18" x14ac:dyDescent="0.2">
      <c r="A4" t="s">
        <v>2</v>
      </c>
      <c r="B4">
        <v>1</v>
      </c>
    </row>
    <row r="5" spans="1:18" ht="13.9" customHeight="1" x14ac:dyDescent="0.2">
      <c r="A5" t="s">
        <v>3</v>
      </c>
      <c r="B5" s="7">
        <v>0.03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</row>
    <row r="6" spans="1:18" ht="13.9" customHeight="1" x14ac:dyDescent="0.2"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</row>
    <row r="7" spans="1:18" s="11" customFormat="1" ht="39" x14ac:dyDescent="0.25">
      <c r="A7" s="8" t="s">
        <v>7</v>
      </c>
      <c r="B7" s="9">
        <v>5</v>
      </c>
      <c r="C7" s="10" t="s">
        <v>8</v>
      </c>
    </row>
    <row r="8" spans="1:18" s="11" customFormat="1" ht="15.75" x14ac:dyDescent="0.25">
      <c r="A8" s="8"/>
      <c r="B8" s="9"/>
      <c r="C8" s="10"/>
    </row>
    <row r="9" spans="1:18" ht="15.75" x14ac:dyDescent="0.25">
      <c r="A9" s="49" t="s">
        <v>9</v>
      </c>
      <c r="B9" s="49"/>
      <c r="C9" s="49"/>
    </row>
    <row r="10" spans="1:18" x14ac:dyDescent="0.2">
      <c r="A10" s="12" t="s">
        <v>10</v>
      </c>
    </row>
    <row r="11" spans="1:18" ht="15.75" x14ac:dyDescent="0.3">
      <c r="A11" t="s">
        <v>11</v>
      </c>
      <c r="B11" s="2">
        <f>B2</f>
        <v>94</v>
      </c>
      <c r="C11" t="e">
        <f ca="1">getformula(B11)</f>
        <v>#NAME?</v>
      </c>
    </row>
    <row r="12" spans="1:18" x14ac:dyDescent="0.2">
      <c r="A12" t="s">
        <v>12</v>
      </c>
      <c r="B12" s="2">
        <f>-B3/(1+B5)^B4</f>
        <v>-87.378640776699029</v>
      </c>
      <c r="C12" t="e">
        <f ca="1">getformula(B12)</f>
        <v>#NAME?</v>
      </c>
    </row>
    <row r="13" spans="1:18" ht="15.75" x14ac:dyDescent="0.3">
      <c r="A13" t="s">
        <v>13</v>
      </c>
      <c r="B13" s="2">
        <f>-B7</f>
        <v>-5</v>
      </c>
      <c r="C13" t="e">
        <f ca="1">getformula(B13)</f>
        <v>#NAME?</v>
      </c>
    </row>
    <row r="14" spans="1:18" x14ac:dyDescent="0.2">
      <c r="A14" s="13" t="s">
        <v>14</v>
      </c>
      <c r="B14" s="5">
        <f>SUM(B11:B13)</f>
        <v>1.6213592233009706</v>
      </c>
      <c r="C14" t="e">
        <f ca="1">getformula(B14)</f>
        <v>#NAME?</v>
      </c>
    </row>
    <row r="16" spans="1:18" x14ac:dyDescent="0.2">
      <c r="A16" s="12" t="s">
        <v>15</v>
      </c>
    </row>
    <row r="17" spans="1:3" ht="15.75" x14ac:dyDescent="0.3">
      <c r="A17" s="4" t="s">
        <v>16</v>
      </c>
      <c r="B17" s="5">
        <v>110</v>
      </c>
    </row>
    <row r="18" spans="1:3" x14ac:dyDescent="0.2">
      <c r="B18" s="2"/>
    </row>
    <row r="19" spans="1:3" ht="15.75" x14ac:dyDescent="0.3">
      <c r="A19" t="s">
        <v>17</v>
      </c>
      <c r="B19" s="2">
        <f>-B17</f>
        <v>-110</v>
      </c>
      <c r="C19" t="e">
        <f ca="1">getformula(B19)</f>
        <v>#NAME?</v>
      </c>
    </row>
    <row r="20" spans="1:3" x14ac:dyDescent="0.2">
      <c r="A20" t="s">
        <v>18</v>
      </c>
      <c r="B20" s="2">
        <f>B3</f>
        <v>90</v>
      </c>
      <c r="C20" t="e">
        <f ca="1">getformula(B20)</f>
        <v>#NAME?</v>
      </c>
    </row>
    <row r="21" spans="1:3" ht="15.75" x14ac:dyDescent="0.3">
      <c r="A21" t="s">
        <v>19</v>
      </c>
      <c r="B21" s="2">
        <f>MAX(B17-B3,0)</f>
        <v>20</v>
      </c>
      <c r="C21" t="e">
        <f ca="1">getformula(B21)</f>
        <v>#NAME?</v>
      </c>
    </row>
    <row r="22" spans="1:3" x14ac:dyDescent="0.2">
      <c r="A22" s="13" t="s">
        <v>20</v>
      </c>
      <c r="B22" s="5">
        <f>SUM(B19:B21)</f>
        <v>0</v>
      </c>
      <c r="C22" t="e">
        <f ca="1">getformula(B22)</f>
        <v>#NAME?</v>
      </c>
    </row>
  </sheetData>
  <mergeCells count="2">
    <mergeCell ref="A1:C1"/>
    <mergeCell ref="A9:C9"/>
  </mergeCells>
  <printOptions headings="1" gridLines="1"/>
  <pageMargins left="0.75" right="0.75" top="1" bottom="1" header="0.5" footer="0.5"/>
  <pageSetup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R22"/>
  <sheetViews>
    <sheetView workbookViewId="0">
      <selection sqref="A1:C1"/>
    </sheetView>
  </sheetViews>
  <sheetFormatPr defaultRowHeight="12.75" x14ac:dyDescent="0.2"/>
  <cols>
    <col min="1" max="1" width="41.140625" customWidth="1"/>
    <col min="3" max="3" width="30.140625" customWidth="1"/>
    <col min="18" max="18" width="24.7109375" bestFit="1" customWidth="1"/>
  </cols>
  <sheetData>
    <row r="1" spans="1:18" ht="42.75" customHeight="1" x14ac:dyDescent="0.25">
      <c r="A1" s="48" t="str">
        <f>"ARBITRAGE PROOF OF FACT 1"&amp;CHAR(10)&amp;"Assumes that stock price at time T = "&amp;TEXT(B17,"$0.00")</f>
        <v>ARBITRAGE PROOF OF FACT 1
Assumes that stock price at time T = $63.00</v>
      </c>
      <c r="B1" s="48"/>
      <c r="C1" s="48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</row>
    <row r="2" spans="1:18" ht="15.75" x14ac:dyDescent="0.3">
      <c r="A2" s="39" t="s">
        <v>145</v>
      </c>
      <c r="B2" s="1">
        <f>'Page 589'!B2</f>
        <v>94</v>
      </c>
    </row>
    <row r="3" spans="1:18" x14ac:dyDescent="0.2">
      <c r="A3" s="1" t="str">
        <f>'Page 589'!A3</f>
        <v>Option exercise price, X</v>
      </c>
      <c r="B3" s="1">
        <f>'Page 589'!B3</f>
        <v>90</v>
      </c>
    </row>
    <row r="4" spans="1:18" x14ac:dyDescent="0.2">
      <c r="A4" s="1" t="str">
        <f>'Page 589'!A4</f>
        <v>Option exercise time, T (in years)</v>
      </c>
      <c r="B4" s="1">
        <f>'Page 589'!B4</f>
        <v>1</v>
      </c>
    </row>
    <row r="5" spans="1:18" ht="13.9" customHeight="1" x14ac:dyDescent="0.2">
      <c r="A5" s="1" t="str">
        <f>'Page 589'!A5</f>
        <v>Interest rate, r</v>
      </c>
      <c r="B5" s="1">
        <f>'Page 589'!B5</f>
        <v>0.03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</row>
    <row r="6" spans="1:18" ht="13.9" customHeight="1" x14ac:dyDescent="0.2"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</row>
    <row r="7" spans="1:18" s="11" customFormat="1" ht="39" x14ac:dyDescent="0.25">
      <c r="A7" s="8" t="s">
        <v>7</v>
      </c>
      <c r="B7" s="14">
        <v>14</v>
      </c>
      <c r="C7" s="10" t="s">
        <v>8</v>
      </c>
    </row>
    <row r="8" spans="1:18" s="11" customFormat="1" ht="15.75" x14ac:dyDescent="0.25">
      <c r="A8" s="8"/>
      <c r="B8" s="9"/>
      <c r="C8" s="10"/>
    </row>
    <row r="9" spans="1:18" ht="15.75" x14ac:dyDescent="0.25">
      <c r="A9" s="49" t="s">
        <v>9</v>
      </c>
      <c r="B9" s="49"/>
      <c r="C9" s="49"/>
    </row>
    <row r="10" spans="1:18" x14ac:dyDescent="0.2">
      <c r="A10" s="12" t="s">
        <v>10</v>
      </c>
    </row>
    <row r="11" spans="1:18" ht="15.75" x14ac:dyDescent="0.3">
      <c r="A11" t="s">
        <v>11</v>
      </c>
      <c r="B11" s="2">
        <f>B2</f>
        <v>94</v>
      </c>
      <c r="C11" t="e">
        <f ca="1">getformula(B11)</f>
        <v>#NAME?</v>
      </c>
    </row>
    <row r="12" spans="1:18" x14ac:dyDescent="0.2">
      <c r="A12" t="s">
        <v>12</v>
      </c>
      <c r="B12" s="2">
        <f>-B3/(1+B5)^B4</f>
        <v>-87.378640776699029</v>
      </c>
      <c r="C12" t="e">
        <f ca="1">getformula(B12)</f>
        <v>#NAME?</v>
      </c>
    </row>
    <row r="13" spans="1:18" ht="15.75" x14ac:dyDescent="0.3">
      <c r="A13" t="s">
        <v>13</v>
      </c>
      <c r="B13" s="2">
        <f>-B7</f>
        <v>-14</v>
      </c>
      <c r="C13" t="e">
        <f ca="1">getformula(B13)</f>
        <v>#NAME?</v>
      </c>
    </row>
    <row r="14" spans="1:18" x14ac:dyDescent="0.2">
      <c r="A14" s="13" t="s">
        <v>14</v>
      </c>
      <c r="B14" s="5">
        <f>SUM(B11:B13)</f>
        <v>-7.3786407766990294</v>
      </c>
      <c r="C14" t="e">
        <f ca="1">getformula(B14)</f>
        <v>#NAME?</v>
      </c>
    </row>
    <row r="16" spans="1:18" x14ac:dyDescent="0.2">
      <c r="A16" s="12" t="s">
        <v>15</v>
      </c>
    </row>
    <row r="17" spans="1:3" ht="15.75" x14ac:dyDescent="0.3">
      <c r="A17" s="4" t="s">
        <v>16</v>
      </c>
      <c r="B17" s="5">
        <v>63</v>
      </c>
    </row>
    <row r="18" spans="1:3" x14ac:dyDescent="0.2">
      <c r="B18" s="2"/>
    </row>
    <row r="19" spans="1:3" ht="15.75" x14ac:dyDescent="0.3">
      <c r="A19" t="s">
        <v>17</v>
      </c>
      <c r="B19" s="2">
        <f>-B17</f>
        <v>-63</v>
      </c>
      <c r="C19" t="e">
        <f ca="1">getformula(B19)</f>
        <v>#NAME?</v>
      </c>
    </row>
    <row r="20" spans="1:3" x14ac:dyDescent="0.2">
      <c r="A20" t="s">
        <v>18</v>
      </c>
      <c r="B20" s="2">
        <f>B3</f>
        <v>90</v>
      </c>
      <c r="C20" t="e">
        <f ca="1">getformula(B20)</f>
        <v>#NAME?</v>
      </c>
    </row>
    <row r="21" spans="1:3" ht="15.75" x14ac:dyDescent="0.3">
      <c r="A21" t="s">
        <v>19</v>
      </c>
      <c r="B21" s="2">
        <f>MAX(B17-B3,0)</f>
        <v>0</v>
      </c>
      <c r="C21" t="e">
        <f ca="1">getformula(B21)</f>
        <v>#NAME?</v>
      </c>
    </row>
    <row r="22" spans="1:3" x14ac:dyDescent="0.2">
      <c r="A22" s="13" t="s">
        <v>20</v>
      </c>
      <c r="B22" s="5">
        <f>SUM(B19:B21)</f>
        <v>27</v>
      </c>
      <c r="C22" t="e">
        <f ca="1">getformula(B22)</f>
        <v>#NAME?</v>
      </c>
    </row>
  </sheetData>
  <mergeCells count="2">
    <mergeCell ref="A1:C1"/>
    <mergeCell ref="A9:C9"/>
  </mergeCells>
  <printOptions headings="1" gridLines="1"/>
  <pageMargins left="0.75" right="0.75" top="1" bottom="1" header="0.5" footer="0.5"/>
  <pageSetup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20"/>
  <sheetViews>
    <sheetView workbookViewId="0">
      <selection activeCell="B2" sqref="A2:B3"/>
    </sheetView>
  </sheetViews>
  <sheetFormatPr defaultRowHeight="12.75" x14ac:dyDescent="0.2"/>
  <cols>
    <col min="1" max="1" width="35.42578125" customWidth="1"/>
    <col min="2" max="2" width="7.42578125" customWidth="1"/>
    <col min="3" max="3" width="24" customWidth="1"/>
    <col min="5" max="5" width="28.85546875" customWidth="1"/>
  </cols>
  <sheetData>
    <row r="1" spans="1:6" ht="18" x14ac:dyDescent="0.25">
      <c r="A1" s="47" t="s">
        <v>21</v>
      </c>
      <c r="B1" s="47"/>
      <c r="C1" s="47"/>
      <c r="D1" s="47"/>
      <c r="E1" s="47"/>
      <c r="F1" s="47"/>
    </row>
    <row r="2" spans="1:6" ht="15.75" x14ac:dyDescent="0.3">
      <c r="A2" s="39" t="s">
        <v>145</v>
      </c>
      <c r="B2" s="1">
        <f>'Page 589'!B2</f>
        <v>94</v>
      </c>
    </row>
    <row r="3" spans="1:6" x14ac:dyDescent="0.2">
      <c r="A3" s="1" t="str">
        <f>'Page 589'!A3</f>
        <v>Option exercise price, X</v>
      </c>
      <c r="B3" s="1">
        <f>'Page 589'!B3</f>
        <v>90</v>
      </c>
    </row>
    <row r="4" spans="1:6" x14ac:dyDescent="0.2">
      <c r="A4" s="1" t="str">
        <f>'Page 589'!A4</f>
        <v>Option exercise time, T (in years)</v>
      </c>
      <c r="B4" s="1">
        <f>'Page 589'!B4</f>
        <v>1</v>
      </c>
    </row>
    <row r="5" spans="1:6" x14ac:dyDescent="0.2">
      <c r="A5" s="1" t="str">
        <f>'Page 589'!A5</f>
        <v>Interest rate, r</v>
      </c>
      <c r="B5" s="40">
        <f>'Page 589'!B5</f>
        <v>0.03</v>
      </c>
    </row>
    <row r="6" spans="1:6" x14ac:dyDescent="0.2">
      <c r="A6" t="s">
        <v>22</v>
      </c>
      <c r="B6" s="2">
        <v>14</v>
      </c>
    </row>
    <row r="8" spans="1:6" x14ac:dyDescent="0.2">
      <c r="A8" s="50" t="s">
        <v>23</v>
      </c>
      <c r="B8" s="50"/>
      <c r="C8" s="50"/>
      <c r="D8" s="50"/>
      <c r="E8" s="50"/>
      <c r="F8" s="50"/>
    </row>
    <row r="9" spans="1:6" x14ac:dyDescent="0.2">
      <c r="A9" s="15" t="s">
        <v>24</v>
      </c>
      <c r="D9" s="15" t="s">
        <v>25</v>
      </c>
      <c r="F9" s="15" t="s">
        <v>26</v>
      </c>
    </row>
    <row r="11" spans="1:6" x14ac:dyDescent="0.2">
      <c r="A11" s="16" t="str">
        <f>"Buy option for "&amp;TEXT(B6,"$0.00")</f>
        <v>Buy option for $14.00</v>
      </c>
      <c r="C11" t="s">
        <v>27</v>
      </c>
    </row>
    <row r="12" spans="1:6" x14ac:dyDescent="0.2">
      <c r="C12" t="s">
        <v>28</v>
      </c>
    </row>
    <row r="14" spans="1:6" ht="15.75" x14ac:dyDescent="0.3">
      <c r="C14" t="s">
        <v>29</v>
      </c>
      <c r="D14" s="17">
        <v>110</v>
      </c>
    </row>
    <row r="15" spans="1:6" x14ac:dyDescent="0.2">
      <c r="D15" s="17"/>
    </row>
    <row r="16" spans="1:6" x14ac:dyDescent="0.2">
      <c r="C16" t="s">
        <v>30</v>
      </c>
      <c r="D16" s="17">
        <f>MAX(D14-B3,0)</f>
        <v>20</v>
      </c>
      <c r="E16" t="e">
        <f ca="1">getformula(D16)</f>
        <v>#NAME?</v>
      </c>
    </row>
    <row r="17" spans="3:5" x14ac:dyDescent="0.2">
      <c r="C17" t="s">
        <v>31</v>
      </c>
      <c r="D17" s="18"/>
    </row>
    <row r="18" spans="3:5" x14ac:dyDescent="0.2">
      <c r="C18" t="s">
        <v>32</v>
      </c>
      <c r="D18" s="17">
        <f>MAX(D14-B3/(1+$B$5)^(1-2/3),0)</f>
        <v>20.882409765912314</v>
      </c>
      <c r="E18" t="e">
        <f ca="1">getformula(D18)</f>
        <v>#NAME?</v>
      </c>
    </row>
    <row r="20" spans="3:5" x14ac:dyDescent="0.2">
      <c r="C20" s="4" t="s">
        <v>33</v>
      </c>
      <c r="D20" s="19" t="str">
        <f>IF(D18&gt;=D16,"sell","exercise")</f>
        <v>sell</v>
      </c>
      <c r="E20" t="e">
        <f ca="1">getformula(D20)</f>
        <v>#NAME?</v>
      </c>
    </row>
  </sheetData>
  <mergeCells count="2">
    <mergeCell ref="A1:F1"/>
    <mergeCell ref="A8:F8"/>
  </mergeCells>
  <printOptions headings="1" gridLines="1"/>
  <pageMargins left="0.75" right="0.75" top="1" bottom="1" header="0.5" footer="0.5"/>
  <pageSetup orientation="portrait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C8"/>
  <sheetViews>
    <sheetView workbookViewId="0">
      <selection activeCell="C8" sqref="C8"/>
    </sheetView>
  </sheetViews>
  <sheetFormatPr defaultRowHeight="12.75" x14ac:dyDescent="0.2"/>
  <cols>
    <col min="1" max="1" width="36.7109375" bestFit="1" customWidth="1"/>
    <col min="3" max="3" width="23.140625" bestFit="1" customWidth="1"/>
    <col min="5" max="5" width="10.5703125" bestFit="1" customWidth="1"/>
    <col min="6" max="6" width="9.5703125" bestFit="1" customWidth="1"/>
  </cols>
  <sheetData>
    <row r="1" spans="1:3" ht="18" x14ac:dyDescent="0.25">
      <c r="A1" s="47" t="s">
        <v>146</v>
      </c>
      <c r="B1" s="47"/>
      <c r="C1" s="47"/>
    </row>
    <row r="2" spans="1:3" ht="15.75" x14ac:dyDescent="0.3">
      <c r="A2" s="39" t="s">
        <v>145</v>
      </c>
      <c r="B2" s="1">
        <f>'Page 589'!B2</f>
        <v>94</v>
      </c>
    </row>
    <row r="3" spans="1:3" x14ac:dyDescent="0.2">
      <c r="A3" s="1" t="str">
        <f>'Page 589'!A3</f>
        <v>Option exercise price, X</v>
      </c>
      <c r="B3" s="1">
        <f>'Page 589'!B3</f>
        <v>90</v>
      </c>
    </row>
    <row r="4" spans="1:3" x14ac:dyDescent="0.2">
      <c r="A4" t="str">
        <f>'Page 589'!A4</f>
        <v>Option exercise time, T (in years)</v>
      </c>
      <c r="B4">
        <f>'Page 589'!B4</f>
        <v>1</v>
      </c>
    </row>
    <row r="5" spans="1:3" x14ac:dyDescent="0.2">
      <c r="A5" t="str">
        <f>'Page 589'!A5</f>
        <v>Interest rate, r</v>
      </c>
      <c r="B5" s="7">
        <f>'Page 589'!B5</f>
        <v>0.03</v>
      </c>
    </row>
    <row r="6" spans="1:3" x14ac:dyDescent="0.2">
      <c r="B6" s="3"/>
    </row>
    <row r="7" spans="1:3" ht="15.75" x14ac:dyDescent="0.3">
      <c r="A7" t="s">
        <v>34</v>
      </c>
      <c r="B7" s="2">
        <v>15</v>
      </c>
    </row>
    <row r="8" spans="1:3" ht="15.75" x14ac:dyDescent="0.3">
      <c r="A8" s="4" t="s">
        <v>35</v>
      </c>
      <c r="B8" s="5">
        <f>B7+B3/(1+B5)^B4-B2</f>
        <v>8.3786407766990294</v>
      </c>
      <c r="C8" t="e">
        <f ca="1">"&lt;-- "&amp;_xlfn.FORMULATEXT(B8)</f>
        <v>#NAME?</v>
      </c>
    </row>
  </sheetData>
  <mergeCells count="1">
    <mergeCell ref="A1:C1"/>
  </mergeCells>
  <printOptions headings="1" gridLines="1"/>
  <pageMargins left="0.75" right="0.75" top="1" bottom="1" header="0.5" footer="0.5"/>
  <pageSetup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D27"/>
  <sheetViews>
    <sheetView workbookViewId="0">
      <selection activeCell="A2" sqref="A2:B4"/>
    </sheetView>
  </sheetViews>
  <sheetFormatPr defaultRowHeight="12.75" x14ac:dyDescent="0.2"/>
  <cols>
    <col min="1" max="1" width="44.140625" customWidth="1"/>
    <col min="3" max="3" width="29.28515625" customWidth="1"/>
  </cols>
  <sheetData>
    <row r="1" spans="1:4" ht="18" x14ac:dyDescent="0.25">
      <c r="A1" s="47" t="s">
        <v>36</v>
      </c>
      <c r="B1" s="47"/>
      <c r="C1" s="47"/>
    </row>
    <row r="2" spans="1:4" ht="15.75" x14ac:dyDescent="0.3">
      <c r="A2" s="39" t="s">
        <v>145</v>
      </c>
      <c r="B2" s="1">
        <f>'Page 589'!B2</f>
        <v>94</v>
      </c>
    </row>
    <row r="3" spans="1:4" x14ac:dyDescent="0.2">
      <c r="A3" s="1" t="str">
        <f>'Page 589'!A3</f>
        <v>Option exercise price, X</v>
      </c>
      <c r="B3" s="1">
        <f>'Page 589'!B3</f>
        <v>90</v>
      </c>
    </row>
    <row r="4" spans="1:4" x14ac:dyDescent="0.2">
      <c r="A4" t="str">
        <f>'Page 589'!A4</f>
        <v>Option exercise time, T (in years)</v>
      </c>
      <c r="B4">
        <f>'Page 589'!B4</f>
        <v>1</v>
      </c>
    </row>
    <row r="5" spans="1:4" x14ac:dyDescent="0.2">
      <c r="A5" t="str">
        <f>'Page 589'!A5</f>
        <v>Interest rate, r</v>
      </c>
      <c r="B5" s="7">
        <f>'Page 589'!B5</f>
        <v>0.03</v>
      </c>
    </row>
    <row r="6" spans="1:4" x14ac:dyDescent="0.2">
      <c r="B6" s="3"/>
    </row>
    <row r="7" spans="1:4" ht="15.75" x14ac:dyDescent="0.3">
      <c r="A7" t="s">
        <v>37</v>
      </c>
      <c r="B7" s="2">
        <v>15</v>
      </c>
    </row>
    <row r="8" spans="1:4" ht="15.75" x14ac:dyDescent="0.3">
      <c r="A8" s="4" t="s">
        <v>38</v>
      </c>
      <c r="B8" s="5">
        <f>B7+B3/(1+B5)^B4-B2</f>
        <v>8.3786407766990294</v>
      </c>
      <c r="C8" t="e">
        <f ca="1">getformula(B8)</f>
        <v>#NAME?</v>
      </c>
    </row>
    <row r="9" spans="1:4" x14ac:dyDescent="0.2">
      <c r="B9" s="20"/>
    </row>
    <row r="10" spans="1:4" ht="15.75" x14ac:dyDescent="0.25">
      <c r="A10" s="21" t="s">
        <v>39</v>
      </c>
    </row>
    <row r="11" spans="1:4" s="1" customFormat="1" ht="39" customHeight="1" x14ac:dyDescent="0.3">
      <c r="A11" s="22" t="s">
        <v>40</v>
      </c>
      <c r="B11" s="23">
        <v>5</v>
      </c>
      <c r="C11" s="25" t="s">
        <v>147</v>
      </c>
      <c r="D11" s="25"/>
    </row>
    <row r="13" spans="1:4" x14ac:dyDescent="0.2">
      <c r="A13" s="12" t="s">
        <v>10</v>
      </c>
    </row>
    <row r="14" spans="1:4" ht="15.75" x14ac:dyDescent="0.3">
      <c r="A14" t="s">
        <v>41</v>
      </c>
      <c r="B14" s="2">
        <f>-B2</f>
        <v>-94</v>
      </c>
      <c r="C14" t="e">
        <f ca="1">getformula(B14)</f>
        <v>#NAME?</v>
      </c>
    </row>
    <row r="15" spans="1:4" ht="15.75" x14ac:dyDescent="0.3">
      <c r="A15" t="s">
        <v>42</v>
      </c>
      <c r="B15" s="2">
        <f>-B11</f>
        <v>-5</v>
      </c>
      <c r="C15" t="e">
        <f ca="1">getformula(B15)</f>
        <v>#NAME?</v>
      </c>
    </row>
    <row r="16" spans="1:4" ht="15.75" x14ac:dyDescent="0.3">
      <c r="A16" t="s">
        <v>43</v>
      </c>
      <c r="B16" s="2">
        <f>B7</f>
        <v>15</v>
      </c>
    </row>
    <row r="17" spans="1:3" x14ac:dyDescent="0.2">
      <c r="A17" t="s">
        <v>44</v>
      </c>
      <c r="B17" s="2">
        <f>B3/(1+B5)^B4</f>
        <v>87.378640776699029</v>
      </c>
      <c r="C17" t="e">
        <f ca="1">getformula(B17)</f>
        <v>#NAME?</v>
      </c>
    </row>
    <row r="18" spans="1:3" x14ac:dyDescent="0.2">
      <c r="A18" s="13" t="s">
        <v>14</v>
      </c>
      <c r="B18" s="5">
        <f>SUM(B14:B17)</f>
        <v>3.3786407766990294</v>
      </c>
      <c r="C18" t="e">
        <f ca="1">getformula(B18)</f>
        <v>#NAME?</v>
      </c>
    </row>
    <row r="20" spans="1:3" x14ac:dyDescent="0.2">
      <c r="A20" s="12" t="s">
        <v>15</v>
      </c>
    </row>
    <row r="21" spans="1:3" ht="15.75" x14ac:dyDescent="0.3">
      <c r="A21" t="s">
        <v>16</v>
      </c>
      <c r="B21" s="2">
        <v>35</v>
      </c>
    </row>
    <row r="22" spans="1:3" x14ac:dyDescent="0.2">
      <c r="B22" s="2"/>
    </row>
    <row r="23" spans="1:3" ht="15.75" x14ac:dyDescent="0.3">
      <c r="A23" t="s">
        <v>45</v>
      </c>
      <c r="B23" s="2">
        <f>B21</f>
        <v>35</v>
      </c>
      <c r="C23" t="e">
        <f ca="1">getformula(B23)</f>
        <v>#NAME?</v>
      </c>
    </row>
    <row r="24" spans="1:3" ht="15.75" x14ac:dyDescent="0.3">
      <c r="A24" t="s">
        <v>46</v>
      </c>
      <c r="B24" s="2">
        <f>MAX(B3-B21,0)</f>
        <v>55</v>
      </c>
      <c r="C24" t="e">
        <f ca="1">getformula(B24)</f>
        <v>#NAME?</v>
      </c>
    </row>
    <row r="25" spans="1:3" ht="15.75" x14ac:dyDescent="0.3">
      <c r="A25" t="s">
        <v>47</v>
      </c>
      <c r="B25" s="2">
        <f>-MAX(B21-B3,0)</f>
        <v>0</v>
      </c>
      <c r="C25" t="e">
        <f ca="1">getformula(B25)</f>
        <v>#NAME?</v>
      </c>
    </row>
    <row r="26" spans="1:3" x14ac:dyDescent="0.2">
      <c r="A26" t="s">
        <v>48</v>
      </c>
      <c r="B26" s="2">
        <f>-B3</f>
        <v>-90</v>
      </c>
      <c r="C26" t="e">
        <f ca="1">getformula(B26)</f>
        <v>#NAME?</v>
      </c>
    </row>
    <row r="27" spans="1:3" x14ac:dyDescent="0.2">
      <c r="A27" s="4" t="s">
        <v>49</v>
      </c>
      <c r="B27" s="5">
        <f>SUM(B23:B26)</f>
        <v>0</v>
      </c>
      <c r="C27" t="e">
        <f ca="1">getformula(B27)</f>
        <v>#NAME?</v>
      </c>
    </row>
  </sheetData>
  <mergeCells count="1">
    <mergeCell ref="A1:C1"/>
  </mergeCells>
  <printOptions headings="1" gridLines="1"/>
  <pageMargins left="0.75" right="0.75" top="1" bottom="1" header="0.5" footer="0.5"/>
  <pageSetup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C13"/>
  <sheetViews>
    <sheetView workbookViewId="0">
      <selection activeCell="B4" sqref="A2:B4"/>
    </sheetView>
  </sheetViews>
  <sheetFormatPr defaultRowHeight="12.75" x14ac:dyDescent="0.2"/>
  <cols>
    <col min="1" max="1" width="51" customWidth="1"/>
    <col min="3" max="3" width="17.7109375" bestFit="1" customWidth="1"/>
  </cols>
  <sheetData>
    <row r="1" spans="1:3" ht="18.75" x14ac:dyDescent="0.3">
      <c r="A1" s="47" t="s">
        <v>50</v>
      </c>
      <c r="B1" s="47"/>
      <c r="C1" s="47"/>
    </row>
    <row r="2" spans="1:3" ht="15.75" x14ac:dyDescent="0.3">
      <c r="A2" s="39" t="s">
        <v>145</v>
      </c>
      <c r="B2" s="1">
        <f>'Page 589'!B2</f>
        <v>94</v>
      </c>
    </row>
    <row r="3" spans="1:3" x14ac:dyDescent="0.2">
      <c r="A3" s="1" t="str">
        <f>'Page 589'!A3</f>
        <v>Option exercise price, X</v>
      </c>
      <c r="B3" s="1">
        <v>100</v>
      </c>
    </row>
    <row r="4" spans="1:3" x14ac:dyDescent="0.2">
      <c r="A4" t="str">
        <f>'Page 589'!A4</f>
        <v>Option exercise time, T (in years)</v>
      </c>
      <c r="B4">
        <f>'Page 589'!B4</f>
        <v>1</v>
      </c>
    </row>
    <row r="6" spans="1:3" ht="15.75" x14ac:dyDescent="0.3">
      <c r="A6" s="4" t="s">
        <v>51</v>
      </c>
      <c r="B6" s="5">
        <f>MAX(B3-B2,0)</f>
        <v>6</v>
      </c>
      <c r="C6" t="e">
        <f ca="1">getformula(B6)</f>
        <v>#NAME?</v>
      </c>
    </row>
    <row r="8" spans="1:3" x14ac:dyDescent="0.2">
      <c r="A8" s="12" t="s">
        <v>52</v>
      </c>
    </row>
    <row r="9" spans="1:3" x14ac:dyDescent="0.2">
      <c r="A9" t="s">
        <v>53</v>
      </c>
      <c r="B9" s="2">
        <v>4</v>
      </c>
    </row>
    <row r="10" spans="1:3" ht="15.75" x14ac:dyDescent="0.3">
      <c r="A10" t="s">
        <v>54</v>
      </c>
      <c r="B10" s="2">
        <f>-B9</f>
        <v>-4</v>
      </c>
    </row>
    <row r="11" spans="1:3" ht="15.75" x14ac:dyDescent="0.3">
      <c r="A11" t="s">
        <v>55</v>
      </c>
      <c r="B11" s="2">
        <f>-B2</f>
        <v>-94</v>
      </c>
    </row>
    <row r="12" spans="1:3" x14ac:dyDescent="0.2">
      <c r="A12" t="s">
        <v>56</v>
      </c>
      <c r="B12" s="2">
        <f>B3</f>
        <v>100</v>
      </c>
    </row>
    <row r="13" spans="1:3" x14ac:dyDescent="0.2">
      <c r="A13" s="4" t="s">
        <v>57</v>
      </c>
      <c r="B13" s="5">
        <f>SUM(B10:B12)</f>
        <v>2</v>
      </c>
      <c r="C13" t="e">
        <f ca="1">getformula(B13)</f>
        <v>#NAME?</v>
      </c>
    </row>
  </sheetData>
  <mergeCells count="1">
    <mergeCell ref="A1:C1"/>
  </mergeCells>
  <printOptions headings="1" gridLines="1"/>
  <pageMargins left="0.75" right="0.75" top="1" bottom="1" header="0.5" footer="0.5"/>
  <pageSetup orientation="portrait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C27"/>
  <sheetViews>
    <sheetView workbookViewId="0">
      <selection activeCell="C17" sqref="C17"/>
    </sheetView>
  </sheetViews>
  <sheetFormatPr defaultRowHeight="12.75" x14ac:dyDescent="0.2"/>
  <cols>
    <col min="1" max="1" width="44.85546875" customWidth="1"/>
    <col min="3" max="3" width="26.42578125" bestFit="1" customWidth="1"/>
  </cols>
  <sheetData>
    <row r="1" spans="1:3" ht="18.75" x14ac:dyDescent="0.3">
      <c r="A1" s="47" t="s">
        <v>58</v>
      </c>
      <c r="B1" s="47"/>
      <c r="C1" s="47"/>
    </row>
    <row r="2" spans="1:3" ht="15.75" x14ac:dyDescent="0.3">
      <c r="A2" s="39" t="s">
        <v>145</v>
      </c>
      <c r="B2" s="1">
        <f>'Page 589'!B2</f>
        <v>94</v>
      </c>
    </row>
    <row r="3" spans="1:3" x14ac:dyDescent="0.2">
      <c r="A3" s="1" t="str">
        <f>'Page 589'!A3</f>
        <v>Option exercise price, X</v>
      </c>
      <c r="B3" s="1">
        <v>100</v>
      </c>
    </row>
    <row r="4" spans="1:3" x14ac:dyDescent="0.2">
      <c r="A4" t="str">
        <f>'Page 589'!A4</f>
        <v>Option exercise time, T (in years)</v>
      </c>
      <c r="B4">
        <f>'Page 589'!B4</f>
        <v>1</v>
      </c>
    </row>
    <row r="5" spans="1:3" x14ac:dyDescent="0.2">
      <c r="A5" t="s">
        <v>3</v>
      </c>
      <c r="B5" s="7">
        <f>'Page 589'!B5</f>
        <v>0.03</v>
      </c>
    </row>
    <row r="7" spans="1:3" x14ac:dyDescent="0.2">
      <c r="A7" t="s">
        <v>4</v>
      </c>
    </row>
    <row r="8" spans="1:3" ht="15.75" x14ac:dyDescent="0.3">
      <c r="A8" t="s">
        <v>59</v>
      </c>
      <c r="B8" s="2">
        <f>MAX(B3-B2,0)</f>
        <v>6</v>
      </c>
      <c r="C8" t="e">
        <f ca="1">"&lt;-- "&amp;_xlfn.FORMULATEXT(B8)</f>
        <v>#NAME?</v>
      </c>
    </row>
    <row r="9" spans="1:3" ht="15.75" x14ac:dyDescent="0.3">
      <c r="A9" s="4" t="s">
        <v>60</v>
      </c>
      <c r="B9" s="5">
        <f>MAX(B3/(1+B5)^B4-B2,0)</f>
        <v>3.0873786407766914</v>
      </c>
      <c r="C9" t="e">
        <f ca="1">"&lt;-- "&amp;_xlfn.FORMULATEXT(B9)</f>
        <v>#NAME?</v>
      </c>
    </row>
    <row r="12" spans="1:3" ht="15.75" x14ac:dyDescent="0.25">
      <c r="A12" s="21" t="s">
        <v>61</v>
      </c>
    </row>
    <row r="13" spans="1:3" s="1" customFormat="1" ht="12.75" customHeight="1" x14ac:dyDescent="0.2">
      <c r="A13" s="1" t="s">
        <v>62</v>
      </c>
      <c r="B13" s="24">
        <v>0.5</v>
      </c>
    </row>
    <row r="14" spans="1:3" x14ac:dyDescent="0.2">
      <c r="B14" s="2"/>
    </row>
    <row r="15" spans="1:3" x14ac:dyDescent="0.2">
      <c r="A15" s="12" t="s">
        <v>10</v>
      </c>
      <c r="B15" s="2"/>
    </row>
    <row r="16" spans="1:3" ht="15.75" x14ac:dyDescent="0.3">
      <c r="A16" t="s">
        <v>63</v>
      </c>
      <c r="B16" s="2">
        <f>-B2</f>
        <v>-94</v>
      </c>
      <c r="C16" t="e">
        <f ca="1">getformula(B16)</f>
        <v>#NAME?</v>
      </c>
    </row>
    <row r="17" spans="1:3" x14ac:dyDescent="0.2">
      <c r="A17" t="s">
        <v>64</v>
      </c>
      <c r="B17" s="2">
        <f>B3/(1+B5)^B4</f>
        <v>97.087378640776691</v>
      </c>
      <c r="C17" t="e">
        <f ca="1">getformula(B17)</f>
        <v>#NAME?</v>
      </c>
    </row>
    <row r="18" spans="1:3" ht="15.75" x14ac:dyDescent="0.3">
      <c r="A18" t="s">
        <v>65</v>
      </c>
      <c r="B18" s="2">
        <f>-B13</f>
        <v>-0.5</v>
      </c>
      <c r="C18" t="e">
        <f ca="1">getformula(B18)</f>
        <v>#NAME?</v>
      </c>
    </row>
    <row r="19" spans="1:3" x14ac:dyDescent="0.2">
      <c r="A19" s="12" t="s">
        <v>14</v>
      </c>
      <c r="B19" s="2">
        <f>SUM(B16:B18)</f>
        <v>2.5873786407766914</v>
      </c>
      <c r="C19" t="e">
        <f ca="1">getformula(B19)</f>
        <v>#NAME?</v>
      </c>
    </row>
    <row r="20" spans="1:3" x14ac:dyDescent="0.2">
      <c r="B20" s="2"/>
    </row>
    <row r="21" spans="1:3" x14ac:dyDescent="0.2">
      <c r="A21" s="12" t="s">
        <v>15</v>
      </c>
      <c r="B21" s="2"/>
    </row>
    <row r="22" spans="1:3" ht="15.75" x14ac:dyDescent="0.3">
      <c r="A22" t="s">
        <v>16</v>
      </c>
      <c r="B22" s="2">
        <v>50</v>
      </c>
    </row>
    <row r="23" spans="1:3" x14ac:dyDescent="0.2">
      <c r="B23" s="2"/>
    </row>
    <row r="24" spans="1:3" ht="12.75" customHeight="1" x14ac:dyDescent="0.3">
      <c r="A24" t="s">
        <v>66</v>
      </c>
      <c r="B24" s="2">
        <f>B22</f>
        <v>50</v>
      </c>
      <c r="C24" t="e">
        <f ca="1">getformula(B24)</f>
        <v>#NAME?</v>
      </c>
    </row>
    <row r="25" spans="1:3" x14ac:dyDescent="0.2">
      <c r="A25" t="s">
        <v>67</v>
      </c>
      <c r="B25" s="2">
        <f>-B3</f>
        <v>-100</v>
      </c>
      <c r="C25" t="e">
        <f ca="1">getformula(B25)</f>
        <v>#NAME?</v>
      </c>
    </row>
    <row r="26" spans="1:3" ht="15.75" x14ac:dyDescent="0.3">
      <c r="A26" t="s">
        <v>68</v>
      </c>
      <c r="B26" s="2">
        <f>MAX(B3-B22,0)</f>
        <v>50</v>
      </c>
      <c r="C26" t="e">
        <f ca="1">getformula(B26)</f>
        <v>#NAME?</v>
      </c>
    </row>
    <row r="27" spans="1:3" x14ac:dyDescent="0.2">
      <c r="A27" s="4" t="s">
        <v>49</v>
      </c>
      <c r="B27" s="5">
        <f>SUM(B24:B26)</f>
        <v>0</v>
      </c>
      <c r="C27" t="e">
        <f ca="1">getformula(B27)</f>
        <v>#NAME?</v>
      </c>
    </row>
  </sheetData>
  <mergeCells count="1">
    <mergeCell ref="A1:C1"/>
  </mergeCells>
  <printOptions headings="1" gridLines="1"/>
  <pageMargins left="0.75" right="0.75" top="1" bottom="1" header="0.5" footer="0.5"/>
  <pageSetup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9"/>
  <sheetViews>
    <sheetView workbookViewId="0">
      <selection activeCell="A3" sqref="A3:B5"/>
    </sheetView>
  </sheetViews>
  <sheetFormatPr defaultRowHeight="12.75" x14ac:dyDescent="0.2"/>
  <cols>
    <col min="1" max="1" width="27.28515625" customWidth="1"/>
    <col min="2" max="2" width="9.7109375" bestFit="1" customWidth="1"/>
    <col min="3" max="3" width="22.42578125" bestFit="1" customWidth="1"/>
  </cols>
  <sheetData>
    <row r="1" spans="1:3" ht="18" x14ac:dyDescent="0.25">
      <c r="A1" s="51" t="s">
        <v>148</v>
      </c>
      <c r="B1" s="51"/>
      <c r="C1" s="51"/>
    </row>
    <row r="2" spans="1:3" x14ac:dyDescent="0.2">
      <c r="A2" s="15" t="s">
        <v>71</v>
      </c>
      <c r="B2" s="15" t="s">
        <v>70</v>
      </c>
    </row>
    <row r="3" spans="1:3" x14ac:dyDescent="0.2">
      <c r="A3" s="16">
        <v>140</v>
      </c>
      <c r="B3" s="26">
        <v>23.25</v>
      </c>
    </row>
    <row r="4" spans="1:3" x14ac:dyDescent="0.2">
      <c r="A4" s="16">
        <v>160</v>
      </c>
      <c r="B4" s="26">
        <v>9.4</v>
      </c>
    </row>
    <row r="5" spans="1:3" x14ac:dyDescent="0.2">
      <c r="A5" s="16">
        <v>180</v>
      </c>
      <c r="B5" s="26">
        <v>1.96</v>
      </c>
    </row>
    <row r="7" spans="1:3" x14ac:dyDescent="0.2">
      <c r="A7" s="25" t="s">
        <v>69</v>
      </c>
      <c r="B7" s="41">
        <f>(B3+B5)/2</f>
        <v>12.605</v>
      </c>
      <c r="C7" t="e">
        <f ca="1">"&lt;-- "&amp;_xlfn.FORMULATEXT(B7)</f>
        <v>#NAME?</v>
      </c>
    </row>
    <row r="8" spans="1:3" x14ac:dyDescent="0.2">
      <c r="A8" s="42" t="s">
        <v>149</v>
      </c>
    </row>
    <row r="9" spans="1:3" ht="38.25" x14ac:dyDescent="0.2">
      <c r="A9" s="43" t="s">
        <v>150</v>
      </c>
      <c r="B9" t="str">
        <f>IF(B4&lt;B7,"Yes","No")</f>
        <v>Yes</v>
      </c>
      <c r="C9" t="e">
        <f ca="1">"&lt;-- "&amp;_xlfn.FORMULATEXT(B9)</f>
        <v>#NAME?</v>
      </c>
    </row>
  </sheetData>
  <mergeCells count="1">
    <mergeCell ref="A1:C1"/>
  </mergeCells>
  <printOptions headings="1" gridLines="1"/>
  <pageMargins left="0.7" right="0.7" top="0.75" bottom="0.75" header="0.3" footer="0.3"/>
  <pageSetup orientation="portrait" verticalDpi="4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L27"/>
  <sheetViews>
    <sheetView workbookViewId="0">
      <selection activeCell="J8" sqref="J8"/>
    </sheetView>
  </sheetViews>
  <sheetFormatPr defaultRowHeight="12.75" x14ac:dyDescent="0.2"/>
  <cols>
    <col min="1" max="1" width="13.7109375" customWidth="1"/>
    <col min="2" max="2" width="13.28515625" customWidth="1"/>
    <col min="3" max="3" width="11.28515625" customWidth="1"/>
    <col min="4" max="4" width="13.28515625" customWidth="1"/>
    <col min="6" max="6" width="17.42578125" bestFit="1" customWidth="1"/>
  </cols>
  <sheetData>
    <row r="1" spans="1:12" ht="57" customHeight="1" x14ac:dyDescent="0.25">
      <c r="A1" s="51" t="s">
        <v>152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</row>
    <row r="2" spans="1:12" x14ac:dyDescent="0.2">
      <c r="A2" s="12" t="s">
        <v>76</v>
      </c>
    </row>
    <row r="3" spans="1:12" x14ac:dyDescent="0.2">
      <c r="A3" s="15" t="s">
        <v>71</v>
      </c>
      <c r="B3" s="15" t="s">
        <v>75</v>
      </c>
    </row>
    <row r="4" spans="1:12" x14ac:dyDescent="0.2">
      <c r="A4" s="16">
        <f>'Page 597'!A3</f>
        <v>140</v>
      </c>
      <c r="B4" s="26">
        <f>'Page 597'!B3</f>
        <v>23.25</v>
      </c>
    </row>
    <row r="5" spans="1:12" x14ac:dyDescent="0.2">
      <c r="A5" s="16">
        <f>'Page 597'!A4</f>
        <v>160</v>
      </c>
      <c r="B5" s="26">
        <v>13</v>
      </c>
      <c r="C5" s="1" t="s">
        <v>151</v>
      </c>
    </row>
    <row r="6" spans="1:12" x14ac:dyDescent="0.2">
      <c r="A6" s="16">
        <f>'Page 597'!A5</f>
        <v>180</v>
      </c>
      <c r="B6" s="26">
        <f>'Page 597'!B5</f>
        <v>1.96</v>
      </c>
    </row>
    <row r="8" spans="1:12" ht="15.75" x14ac:dyDescent="0.25">
      <c r="A8" s="49" t="s">
        <v>74</v>
      </c>
      <c r="B8" s="49"/>
      <c r="C8" s="49"/>
      <c r="D8" s="49"/>
      <c r="E8" s="49"/>
      <c r="F8" s="49"/>
    </row>
    <row r="9" spans="1:12" ht="38.25" x14ac:dyDescent="0.2">
      <c r="A9" s="27" t="s">
        <v>73</v>
      </c>
      <c r="B9" s="27" t="s">
        <v>153</v>
      </c>
      <c r="C9" s="27" t="s">
        <v>154</v>
      </c>
      <c r="D9" s="27" t="s">
        <v>155</v>
      </c>
      <c r="E9" s="27" t="s">
        <v>72</v>
      </c>
    </row>
    <row r="10" spans="1:12" x14ac:dyDescent="0.2">
      <c r="A10" s="16">
        <v>0</v>
      </c>
      <c r="B10" s="26">
        <f t="shared" ref="B10:B27" si="0">MAX(A10-$A$4,0)-$B$4</f>
        <v>-23.25</v>
      </c>
      <c r="C10" s="16">
        <f t="shared" ref="C10:C27" si="1">-2*(MAX(A10-$A$5,0)-$B$5)</f>
        <v>26</v>
      </c>
      <c r="D10" s="26">
        <f t="shared" ref="D10:D27" si="2">MAX(A10-$A$6,0)-$B$6</f>
        <v>-1.96</v>
      </c>
      <c r="E10" s="16">
        <f t="shared" ref="E10:E27" si="3">D10+C10+B10</f>
        <v>0.78999999999999915</v>
      </c>
      <c r="F10" t="e">
        <f ca="1">"&lt;-- "&amp;_xlfn.FORMULATEXT(E10)</f>
        <v>#NAME?</v>
      </c>
    </row>
    <row r="11" spans="1:12" x14ac:dyDescent="0.2">
      <c r="A11" s="16">
        <v>100</v>
      </c>
      <c r="B11" s="26">
        <f t="shared" si="0"/>
        <v>-23.25</v>
      </c>
      <c r="C11" s="16">
        <f t="shared" si="1"/>
        <v>26</v>
      </c>
      <c r="D11" s="26">
        <f t="shared" si="2"/>
        <v>-1.96</v>
      </c>
      <c r="E11" s="16">
        <f t="shared" si="3"/>
        <v>0.78999999999999915</v>
      </c>
    </row>
    <row r="12" spans="1:12" x14ac:dyDescent="0.2">
      <c r="A12" s="16">
        <f>A11+10</f>
        <v>110</v>
      </c>
      <c r="B12" s="26">
        <f t="shared" si="0"/>
        <v>-23.25</v>
      </c>
      <c r="C12" s="16">
        <f t="shared" si="1"/>
        <v>26</v>
      </c>
      <c r="D12" s="26">
        <f t="shared" si="2"/>
        <v>-1.96</v>
      </c>
      <c r="E12" s="16">
        <f t="shared" si="3"/>
        <v>0.78999999999999915</v>
      </c>
    </row>
    <row r="13" spans="1:12" x14ac:dyDescent="0.2">
      <c r="A13" s="16">
        <f t="shared" ref="A13:A27" si="4">A12+10</f>
        <v>120</v>
      </c>
      <c r="B13" s="26">
        <f t="shared" si="0"/>
        <v>-23.25</v>
      </c>
      <c r="C13" s="16">
        <f t="shared" si="1"/>
        <v>26</v>
      </c>
      <c r="D13" s="26">
        <f t="shared" si="2"/>
        <v>-1.96</v>
      </c>
      <c r="E13" s="16">
        <f t="shared" si="3"/>
        <v>0.78999999999999915</v>
      </c>
    </row>
    <row r="14" spans="1:12" x14ac:dyDescent="0.2">
      <c r="A14" s="16">
        <f t="shared" si="4"/>
        <v>130</v>
      </c>
      <c r="B14" s="26">
        <f t="shared" si="0"/>
        <v>-23.25</v>
      </c>
      <c r="C14" s="16">
        <f t="shared" si="1"/>
        <v>26</v>
      </c>
      <c r="D14" s="26">
        <f t="shared" si="2"/>
        <v>-1.96</v>
      </c>
      <c r="E14" s="16">
        <f t="shared" si="3"/>
        <v>0.78999999999999915</v>
      </c>
    </row>
    <row r="15" spans="1:12" x14ac:dyDescent="0.2">
      <c r="A15" s="16">
        <f t="shared" si="4"/>
        <v>140</v>
      </c>
      <c r="B15" s="26">
        <f t="shared" si="0"/>
        <v>-23.25</v>
      </c>
      <c r="C15" s="16">
        <f t="shared" si="1"/>
        <v>26</v>
      </c>
      <c r="D15" s="26">
        <f t="shared" si="2"/>
        <v>-1.96</v>
      </c>
      <c r="E15" s="16">
        <f t="shared" si="3"/>
        <v>0.78999999999999915</v>
      </c>
    </row>
    <row r="16" spans="1:12" x14ac:dyDescent="0.2">
      <c r="A16" s="16">
        <f t="shared" si="4"/>
        <v>150</v>
      </c>
      <c r="B16" s="26">
        <f t="shared" si="0"/>
        <v>-13.25</v>
      </c>
      <c r="C16" s="16">
        <f t="shared" si="1"/>
        <v>26</v>
      </c>
      <c r="D16" s="26">
        <f t="shared" si="2"/>
        <v>-1.96</v>
      </c>
      <c r="E16" s="16">
        <f t="shared" si="3"/>
        <v>10.79</v>
      </c>
    </row>
    <row r="17" spans="1:5" x14ac:dyDescent="0.2">
      <c r="A17" s="16">
        <f t="shared" si="4"/>
        <v>160</v>
      </c>
      <c r="B17" s="26">
        <f t="shared" si="0"/>
        <v>-3.25</v>
      </c>
      <c r="C17" s="16">
        <f t="shared" si="1"/>
        <v>26</v>
      </c>
      <c r="D17" s="26">
        <f t="shared" si="2"/>
        <v>-1.96</v>
      </c>
      <c r="E17" s="16">
        <f t="shared" si="3"/>
        <v>20.79</v>
      </c>
    </row>
    <row r="18" spans="1:5" x14ac:dyDescent="0.2">
      <c r="A18" s="16">
        <f t="shared" si="4"/>
        <v>170</v>
      </c>
      <c r="B18" s="26">
        <f t="shared" si="0"/>
        <v>6.75</v>
      </c>
      <c r="C18" s="16">
        <f t="shared" si="1"/>
        <v>6</v>
      </c>
      <c r="D18" s="26">
        <f t="shared" si="2"/>
        <v>-1.96</v>
      </c>
      <c r="E18" s="16">
        <f t="shared" si="3"/>
        <v>10.79</v>
      </c>
    </row>
    <row r="19" spans="1:5" x14ac:dyDescent="0.2">
      <c r="A19" s="16">
        <f t="shared" si="4"/>
        <v>180</v>
      </c>
      <c r="B19" s="26">
        <f t="shared" si="0"/>
        <v>16.75</v>
      </c>
      <c r="C19" s="16">
        <f t="shared" si="1"/>
        <v>-14</v>
      </c>
      <c r="D19" s="26">
        <f t="shared" si="2"/>
        <v>-1.96</v>
      </c>
      <c r="E19" s="16">
        <f t="shared" si="3"/>
        <v>0.78999999999999915</v>
      </c>
    </row>
    <row r="20" spans="1:5" x14ac:dyDescent="0.2">
      <c r="A20" s="16">
        <f t="shared" si="4"/>
        <v>190</v>
      </c>
      <c r="B20" s="26">
        <f t="shared" si="0"/>
        <v>26.75</v>
      </c>
      <c r="C20" s="16">
        <f t="shared" si="1"/>
        <v>-34</v>
      </c>
      <c r="D20" s="26">
        <f t="shared" si="2"/>
        <v>8.0399999999999991</v>
      </c>
      <c r="E20" s="16">
        <f t="shared" si="3"/>
        <v>0.78999999999999915</v>
      </c>
    </row>
    <row r="21" spans="1:5" x14ac:dyDescent="0.2">
      <c r="A21" s="16">
        <f t="shared" si="4"/>
        <v>200</v>
      </c>
      <c r="B21" s="26">
        <f t="shared" si="0"/>
        <v>36.75</v>
      </c>
      <c r="C21" s="16">
        <f t="shared" si="1"/>
        <v>-54</v>
      </c>
      <c r="D21" s="26">
        <f t="shared" si="2"/>
        <v>18.04</v>
      </c>
      <c r="E21" s="16">
        <f t="shared" si="3"/>
        <v>0.78999999999999915</v>
      </c>
    </row>
    <row r="22" spans="1:5" x14ac:dyDescent="0.2">
      <c r="A22" s="16">
        <f t="shared" si="4"/>
        <v>210</v>
      </c>
      <c r="B22" s="26">
        <f t="shared" si="0"/>
        <v>46.75</v>
      </c>
      <c r="C22" s="16">
        <f t="shared" si="1"/>
        <v>-74</v>
      </c>
      <c r="D22" s="26">
        <f t="shared" si="2"/>
        <v>28.04</v>
      </c>
      <c r="E22" s="16">
        <f t="shared" si="3"/>
        <v>0.78999999999999915</v>
      </c>
    </row>
    <row r="23" spans="1:5" x14ac:dyDescent="0.2">
      <c r="A23" s="16">
        <f t="shared" si="4"/>
        <v>220</v>
      </c>
      <c r="B23" s="26">
        <f t="shared" si="0"/>
        <v>56.75</v>
      </c>
      <c r="C23" s="16">
        <f t="shared" si="1"/>
        <v>-94</v>
      </c>
      <c r="D23" s="26">
        <f t="shared" si="2"/>
        <v>38.04</v>
      </c>
      <c r="E23" s="16">
        <f t="shared" si="3"/>
        <v>0.78999999999999915</v>
      </c>
    </row>
    <row r="24" spans="1:5" x14ac:dyDescent="0.2">
      <c r="A24" s="16">
        <f t="shared" si="4"/>
        <v>230</v>
      </c>
      <c r="B24" s="26">
        <f t="shared" si="0"/>
        <v>66.75</v>
      </c>
      <c r="C24" s="16">
        <f t="shared" si="1"/>
        <v>-114</v>
      </c>
      <c r="D24" s="26">
        <f t="shared" si="2"/>
        <v>48.04</v>
      </c>
      <c r="E24" s="16">
        <f t="shared" si="3"/>
        <v>0.78999999999999204</v>
      </c>
    </row>
    <row r="25" spans="1:5" x14ac:dyDescent="0.2">
      <c r="A25" s="16">
        <f t="shared" si="4"/>
        <v>240</v>
      </c>
      <c r="B25" s="26">
        <f t="shared" si="0"/>
        <v>76.75</v>
      </c>
      <c r="C25" s="16">
        <f t="shared" si="1"/>
        <v>-134</v>
      </c>
      <c r="D25" s="26">
        <f t="shared" si="2"/>
        <v>58.04</v>
      </c>
      <c r="E25" s="16">
        <f t="shared" si="3"/>
        <v>0.78999999999999204</v>
      </c>
    </row>
    <row r="26" spans="1:5" x14ac:dyDescent="0.2">
      <c r="A26" s="16">
        <f t="shared" si="4"/>
        <v>250</v>
      </c>
      <c r="B26" s="26">
        <f t="shared" si="0"/>
        <v>86.75</v>
      </c>
      <c r="C26" s="16">
        <f t="shared" si="1"/>
        <v>-154</v>
      </c>
      <c r="D26" s="26">
        <f t="shared" si="2"/>
        <v>68.040000000000006</v>
      </c>
      <c r="E26" s="16">
        <f t="shared" si="3"/>
        <v>0.79000000000000625</v>
      </c>
    </row>
    <row r="27" spans="1:5" x14ac:dyDescent="0.2">
      <c r="A27" s="16">
        <f t="shared" si="4"/>
        <v>260</v>
      </c>
      <c r="B27" s="26">
        <f t="shared" si="0"/>
        <v>96.75</v>
      </c>
      <c r="C27" s="16">
        <f t="shared" si="1"/>
        <v>-174</v>
      </c>
      <c r="D27" s="26">
        <f t="shared" si="2"/>
        <v>78.040000000000006</v>
      </c>
      <c r="E27" s="16">
        <f t="shared" si="3"/>
        <v>0.79000000000000625</v>
      </c>
    </row>
  </sheetData>
  <mergeCells count="2">
    <mergeCell ref="A8:F8"/>
    <mergeCell ref="A1:L1"/>
  </mergeCells>
  <printOptions headings="1" gridLines="1"/>
  <pageMargins left="0.75" right="0.75" top="1" bottom="1" header="0.5" footer="0.5"/>
  <pageSetup orientation="portrait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L27"/>
  <sheetViews>
    <sheetView workbookViewId="0">
      <selection sqref="A1:L31"/>
    </sheetView>
  </sheetViews>
  <sheetFormatPr defaultRowHeight="12.75" x14ac:dyDescent="0.2"/>
  <cols>
    <col min="1" max="1" width="13.7109375" customWidth="1"/>
    <col min="2" max="2" width="13.28515625" customWidth="1"/>
    <col min="3" max="3" width="11.28515625" customWidth="1"/>
    <col min="4" max="4" width="13.28515625" customWidth="1"/>
    <col min="6" max="6" width="17.42578125" bestFit="1" customWidth="1"/>
  </cols>
  <sheetData>
    <row r="1" spans="1:12" ht="57" customHeight="1" x14ac:dyDescent="0.25">
      <c r="A1" s="51" t="s">
        <v>152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</row>
    <row r="2" spans="1:12" x14ac:dyDescent="0.2">
      <c r="A2" s="12" t="s">
        <v>76</v>
      </c>
    </row>
    <row r="3" spans="1:12" x14ac:dyDescent="0.2">
      <c r="A3" s="15" t="s">
        <v>71</v>
      </c>
      <c r="B3" s="15" t="s">
        <v>75</v>
      </c>
    </row>
    <row r="4" spans="1:12" x14ac:dyDescent="0.2">
      <c r="A4" s="16">
        <f>'Page 597'!A3</f>
        <v>140</v>
      </c>
      <c r="B4" s="26">
        <v>12</v>
      </c>
      <c r="C4" s="1" t="s">
        <v>156</v>
      </c>
    </row>
    <row r="5" spans="1:12" x14ac:dyDescent="0.2">
      <c r="A5" s="16">
        <f>'Page 597'!A4</f>
        <v>160</v>
      </c>
      <c r="B5" s="26">
        <f>'Page 597'!B4</f>
        <v>9.4</v>
      </c>
      <c r="C5" s="1"/>
    </row>
    <row r="6" spans="1:12" x14ac:dyDescent="0.2">
      <c r="A6" s="16">
        <f>'Page 597'!A5</f>
        <v>180</v>
      </c>
      <c r="B6" s="26">
        <f>'Page 597'!B5</f>
        <v>1.96</v>
      </c>
    </row>
    <row r="8" spans="1:12" ht="15.75" x14ac:dyDescent="0.25">
      <c r="A8" s="49" t="s">
        <v>74</v>
      </c>
      <c r="B8" s="49"/>
      <c r="C8" s="49"/>
      <c r="D8" s="49"/>
      <c r="E8" s="49"/>
      <c r="F8" s="49"/>
    </row>
    <row r="9" spans="1:12" ht="38.25" x14ac:dyDescent="0.2">
      <c r="A9" s="27" t="s">
        <v>73</v>
      </c>
      <c r="B9" s="27" t="s">
        <v>153</v>
      </c>
      <c r="C9" s="27" t="s">
        <v>154</v>
      </c>
      <c r="D9" s="27" t="s">
        <v>155</v>
      </c>
      <c r="E9" s="27" t="s">
        <v>72</v>
      </c>
    </row>
    <row r="10" spans="1:12" x14ac:dyDescent="0.2">
      <c r="A10" s="16">
        <v>0</v>
      </c>
      <c r="B10" s="26">
        <f t="shared" ref="B10:B27" si="0">MAX(A10-$A$4,0)-$B$4</f>
        <v>-12</v>
      </c>
      <c r="C10" s="16">
        <f t="shared" ref="C10:C27" si="1">-2*(MAX(A10-$A$5,0)-$B$5)</f>
        <v>18.8</v>
      </c>
      <c r="D10" s="26">
        <f t="shared" ref="D10:D27" si="2">MAX(A10-$A$6,0)-$B$6</f>
        <v>-1.96</v>
      </c>
      <c r="E10" s="16">
        <f t="shared" ref="E10:E27" si="3">D10+C10+B10</f>
        <v>4.84</v>
      </c>
      <c r="F10" t="e">
        <f ca="1">"&lt;-- "&amp;_xlfn.FORMULATEXT(E10)</f>
        <v>#NAME?</v>
      </c>
    </row>
    <row r="11" spans="1:12" x14ac:dyDescent="0.2">
      <c r="A11" s="16">
        <v>100</v>
      </c>
      <c r="B11" s="26">
        <f t="shared" si="0"/>
        <v>-12</v>
      </c>
      <c r="C11" s="16">
        <f t="shared" si="1"/>
        <v>18.8</v>
      </c>
      <c r="D11" s="26">
        <f t="shared" si="2"/>
        <v>-1.96</v>
      </c>
      <c r="E11" s="16">
        <f t="shared" si="3"/>
        <v>4.84</v>
      </c>
    </row>
    <row r="12" spans="1:12" x14ac:dyDescent="0.2">
      <c r="A12" s="16">
        <f>A11+10</f>
        <v>110</v>
      </c>
      <c r="B12" s="26">
        <f t="shared" si="0"/>
        <v>-12</v>
      </c>
      <c r="C12" s="16">
        <f t="shared" si="1"/>
        <v>18.8</v>
      </c>
      <c r="D12" s="26">
        <f t="shared" si="2"/>
        <v>-1.96</v>
      </c>
      <c r="E12" s="16">
        <f t="shared" si="3"/>
        <v>4.84</v>
      </c>
    </row>
    <row r="13" spans="1:12" x14ac:dyDescent="0.2">
      <c r="A13" s="16">
        <f t="shared" ref="A13:A27" si="4">A12+10</f>
        <v>120</v>
      </c>
      <c r="B13" s="26">
        <f t="shared" si="0"/>
        <v>-12</v>
      </c>
      <c r="C13" s="16">
        <f t="shared" si="1"/>
        <v>18.8</v>
      </c>
      <c r="D13" s="26">
        <f t="shared" si="2"/>
        <v>-1.96</v>
      </c>
      <c r="E13" s="16">
        <f t="shared" si="3"/>
        <v>4.84</v>
      </c>
    </row>
    <row r="14" spans="1:12" x14ac:dyDescent="0.2">
      <c r="A14" s="16">
        <f t="shared" si="4"/>
        <v>130</v>
      </c>
      <c r="B14" s="26">
        <f t="shared" si="0"/>
        <v>-12</v>
      </c>
      <c r="C14" s="16">
        <f t="shared" si="1"/>
        <v>18.8</v>
      </c>
      <c r="D14" s="26">
        <f t="shared" si="2"/>
        <v>-1.96</v>
      </c>
      <c r="E14" s="16">
        <f t="shared" si="3"/>
        <v>4.84</v>
      </c>
    </row>
    <row r="15" spans="1:12" x14ac:dyDescent="0.2">
      <c r="A15" s="16">
        <f t="shared" si="4"/>
        <v>140</v>
      </c>
      <c r="B15" s="26">
        <f t="shared" si="0"/>
        <v>-12</v>
      </c>
      <c r="C15" s="16">
        <f t="shared" si="1"/>
        <v>18.8</v>
      </c>
      <c r="D15" s="26">
        <f t="shared" si="2"/>
        <v>-1.96</v>
      </c>
      <c r="E15" s="16">
        <f t="shared" si="3"/>
        <v>4.84</v>
      </c>
    </row>
    <row r="16" spans="1:12" x14ac:dyDescent="0.2">
      <c r="A16" s="16">
        <f t="shared" si="4"/>
        <v>150</v>
      </c>
      <c r="B16" s="26">
        <f t="shared" si="0"/>
        <v>-2</v>
      </c>
      <c r="C16" s="16">
        <f t="shared" si="1"/>
        <v>18.8</v>
      </c>
      <c r="D16" s="26">
        <f t="shared" si="2"/>
        <v>-1.96</v>
      </c>
      <c r="E16" s="16">
        <f t="shared" si="3"/>
        <v>14.84</v>
      </c>
    </row>
    <row r="17" spans="1:5" x14ac:dyDescent="0.2">
      <c r="A17" s="16">
        <f t="shared" si="4"/>
        <v>160</v>
      </c>
      <c r="B17" s="26">
        <f t="shared" si="0"/>
        <v>8</v>
      </c>
      <c r="C17" s="16">
        <f t="shared" si="1"/>
        <v>18.8</v>
      </c>
      <c r="D17" s="26">
        <f t="shared" si="2"/>
        <v>-1.96</v>
      </c>
      <c r="E17" s="16">
        <f t="shared" si="3"/>
        <v>24.84</v>
      </c>
    </row>
    <row r="18" spans="1:5" x14ac:dyDescent="0.2">
      <c r="A18" s="16">
        <f t="shared" si="4"/>
        <v>170</v>
      </c>
      <c r="B18" s="26">
        <f t="shared" si="0"/>
        <v>18</v>
      </c>
      <c r="C18" s="16">
        <f t="shared" si="1"/>
        <v>-1.1999999999999993</v>
      </c>
      <c r="D18" s="26">
        <f t="shared" si="2"/>
        <v>-1.96</v>
      </c>
      <c r="E18" s="16">
        <f t="shared" si="3"/>
        <v>14.84</v>
      </c>
    </row>
    <row r="19" spans="1:5" x14ac:dyDescent="0.2">
      <c r="A19" s="16">
        <f t="shared" si="4"/>
        <v>180</v>
      </c>
      <c r="B19" s="26">
        <f t="shared" si="0"/>
        <v>28</v>
      </c>
      <c r="C19" s="16">
        <f t="shared" si="1"/>
        <v>-21.2</v>
      </c>
      <c r="D19" s="26">
        <f t="shared" si="2"/>
        <v>-1.96</v>
      </c>
      <c r="E19" s="16">
        <f t="shared" si="3"/>
        <v>4.84</v>
      </c>
    </row>
    <row r="20" spans="1:5" x14ac:dyDescent="0.2">
      <c r="A20" s="16">
        <f t="shared" si="4"/>
        <v>190</v>
      </c>
      <c r="B20" s="26">
        <f t="shared" si="0"/>
        <v>38</v>
      </c>
      <c r="C20" s="16">
        <f t="shared" si="1"/>
        <v>-41.2</v>
      </c>
      <c r="D20" s="26">
        <f t="shared" si="2"/>
        <v>8.0399999999999991</v>
      </c>
      <c r="E20" s="16">
        <f t="shared" si="3"/>
        <v>4.8399999999999963</v>
      </c>
    </row>
    <row r="21" spans="1:5" x14ac:dyDescent="0.2">
      <c r="A21" s="16">
        <f t="shared" si="4"/>
        <v>200</v>
      </c>
      <c r="B21" s="26">
        <f t="shared" si="0"/>
        <v>48</v>
      </c>
      <c r="C21" s="16">
        <f t="shared" si="1"/>
        <v>-61.2</v>
      </c>
      <c r="D21" s="26">
        <f t="shared" si="2"/>
        <v>18.04</v>
      </c>
      <c r="E21" s="16">
        <f t="shared" si="3"/>
        <v>4.8399999999999963</v>
      </c>
    </row>
    <row r="22" spans="1:5" x14ac:dyDescent="0.2">
      <c r="A22" s="16">
        <f t="shared" si="4"/>
        <v>210</v>
      </c>
      <c r="B22" s="26">
        <f t="shared" si="0"/>
        <v>58</v>
      </c>
      <c r="C22" s="16">
        <f t="shared" si="1"/>
        <v>-81.2</v>
      </c>
      <c r="D22" s="26">
        <f t="shared" si="2"/>
        <v>28.04</v>
      </c>
      <c r="E22" s="16">
        <f t="shared" si="3"/>
        <v>4.8399999999999963</v>
      </c>
    </row>
    <row r="23" spans="1:5" x14ac:dyDescent="0.2">
      <c r="A23" s="16">
        <f t="shared" si="4"/>
        <v>220</v>
      </c>
      <c r="B23" s="26">
        <f t="shared" si="0"/>
        <v>68</v>
      </c>
      <c r="C23" s="16">
        <f t="shared" si="1"/>
        <v>-101.2</v>
      </c>
      <c r="D23" s="26">
        <f t="shared" si="2"/>
        <v>38.04</v>
      </c>
      <c r="E23" s="16">
        <f t="shared" si="3"/>
        <v>4.8399999999999963</v>
      </c>
    </row>
    <row r="24" spans="1:5" x14ac:dyDescent="0.2">
      <c r="A24" s="16">
        <f t="shared" si="4"/>
        <v>230</v>
      </c>
      <c r="B24" s="26">
        <f t="shared" si="0"/>
        <v>78</v>
      </c>
      <c r="C24" s="16">
        <f t="shared" si="1"/>
        <v>-121.2</v>
      </c>
      <c r="D24" s="26">
        <f t="shared" si="2"/>
        <v>48.04</v>
      </c>
      <c r="E24" s="16">
        <f t="shared" si="3"/>
        <v>4.8400000000000034</v>
      </c>
    </row>
    <row r="25" spans="1:5" x14ac:dyDescent="0.2">
      <c r="A25" s="16">
        <f t="shared" si="4"/>
        <v>240</v>
      </c>
      <c r="B25" s="26">
        <f t="shared" si="0"/>
        <v>88</v>
      </c>
      <c r="C25" s="16">
        <f t="shared" si="1"/>
        <v>-141.19999999999999</v>
      </c>
      <c r="D25" s="26">
        <f t="shared" si="2"/>
        <v>58.04</v>
      </c>
      <c r="E25" s="16">
        <f t="shared" si="3"/>
        <v>4.8400000000000034</v>
      </c>
    </row>
    <row r="26" spans="1:5" x14ac:dyDescent="0.2">
      <c r="A26" s="16">
        <f t="shared" si="4"/>
        <v>250</v>
      </c>
      <c r="B26" s="26">
        <f t="shared" si="0"/>
        <v>98</v>
      </c>
      <c r="C26" s="16">
        <f t="shared" si="1"/>
        <v>-161.19999999999999</v>
      </c>
      <c r="D26" s="26">
        <f t="shared" si="2"/>
        <v>68.040000000000006</v>
      </c>
      <c r="E26" s="16">
        <f t="shared" si="3"/>
        <v>4.8400000000000176</v>
      </c>
    </row>
    <row r="27" spans="1:5" x14ac:dyDescent="0.2">
      <c r="A27" s="16">
        <f t="shared" si="4"/>
        <v>260</v>
      </c>
      <c r="B27" s="26">
        <f t="shared" si="0"/>
        <v>108</v>
      </c>
      <c r="C27" s="16">
        <f t="shared" si="1"/>
        <v>-181.2</v>
      </c>
      <c r="D27" s="26">
        <f t="shared" si="2"/>
        <v>78.040000000000006</v>
      </c>
      <c r="E27" s="16">
        <f t="shared" si="3"/>
        <v>4.8400000000000176</v>
      </c>
    </row>
  </sheetData>
  <mergeCells count="2">
    <mergeCell ref="A1:L1"/>
    <mergeCell ref="A8:F8"/>
  </mergeCells>
  <printOptions headings="1" gridLines="1"/>
  <pageMargins left="0.75" right="0.75" top="1" bottom="1" header="0.5" footer="0.5"/>
  <pageSetup orientation="portrait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M26"/>
  <sheetViews>
    <sheetView workbookViewId="0">
      <selection activeCell="G17" sqref="G17"/>
    </sheetView>
  </sheetViews>
  <sheetFormatPr defaultRowHeight="12.75" x14ac:dyDescent="0.2"/>
  <cols>
    <col min="3" max="3" width="27.7109375" bestFit="1" customWidth="1"/>
  </cols>
  <sheetData>
    <row r="1" spans="1:13" ht="18" x14ac:dyDescent="0.25">
      <c r="A1" s="28" t="s">
        <v>77</v>
      </c>
    </row>
    <row r="3" spans="1:13" x14ac:dyDescent="0.2">
      <c r="A3" t="s">
        <v>78</v>
      </c>
      <c r="B3">
        <v>50</v>
      </c>
      <c r="F3" t="s">
        <v>79</v>
      </c>
      <c r="K3" t="s">
        <v>80</v>
      </c>
    </row>
    <row r="4" spans="1:13" x14ac:dyDescent="0.2">
      <c r="A4" t="s">
        <v>81</v>
      </c>
      <c r="B4">
        <v>50</v>
      </c>
      <c r="F4" t="s">
        <v>71</v>
      </c>
      <c r="K4" t="s">
        <v>71</v>
      </c>
    </row>
    <row r="5" spans="1:13" x14ac:dyDescent="0.2">
      <c r="A5" t="s">
        <v>82</v>
      </c>
      <c r="B5">
        <v>1</v>
      </c>
      <c r="G5" t="e">
        <f ca="1">B9</f>
        <v>#NAME?</v>
      </c>
      <c r="L5" t="e">
        <f ca="1">B10</f>
        <v>#NAME?</v>
      </c>
    </row>
    <row r="6" spans="1:13" x14ac:dyDescent="0.2">
      <c r="A6" t="s">
        <v>83</v>
      </c>
      <c r="B6" s="3">
        <v>0.08</v>
      </c>
      <c r="F6">
        <v>9.9999999999999995E-7</v>
      </c>
      <c r="G6" t="e">
        <f t="dataTable" ref="G6:G26" dt2D="0" dtr="0" r1="B4" ca="1"/>
        <v>#NAME?</v>
      </c>
      <c r="K6">
        <v>9.9999999999999995E-7</v>
      </c>
      <c r="L6" t="e">
        <f t="dataTable" ref="L6:L26" dt2D="0" dtr="0" r1="B4" ca="1"/>
        <v>#NAME?</v>
      </c>
    </row>
    <row r="7" spans="1:13" x14ac:dyDescent="0.2">
      <c r="A7" t="s">
        <v>84</v>
      </c>
      <c r="B7" s="3">
        <v>0.35</v>
      </c>
      <c r="F7">
        <v>10</v>
      </c>
      <c r="G7" t="e">
        <v>#NAME?</v>
      </c>
      <c r="K7">
        <v>10</v>
      </c>
      <c r="L7" t="e">
        <v>#NAME?</v>
      </c>
    </row>
    <row r="8" spans="1:13" x14ac:dyDescent="0.2">
      <c r="F8">
        <v>15</v>
      </c>
      <c r="G8" t="e">
        <v>#NAME?</v>
      </c>
      <c r="K8">
        <v>15</v>
      </c>
      <c r="L8" t="e">
        <v>#NAME?</v>
      </c>
    </row>
    <row r="9" spans="1:13" x14ac:dyDescent="0.2">
      <c r="A9" t="s">
        <v>85</v>
      </c>
      <c r="B9" t="e">
        <f ca="1">calloption(B3,B4,B5,B6,B7)</f>
        <v>#NAME?</v>
      </c>
      <c r="C9" t="e">
        <f ca="1">getformula(B9)</f>
        <v>#NAME?</v>
      </c>
      <c r="F9">
        <v>20</v>
      </c>
      <c r="G9" t="e">
        <v>#NAME?</v>
      </c>
      <c r="K9">
        <v>20</v>
      </c>
      <c r="L9" t="e">
        <v>#NAME?</v>
      </c>
    </row>
    <row r="10" spans="1:13" x14ac:dyDescent="0.2">
      <c r="A10" t="s">
        <v>86</v>
      </c>
      <c r="B10" t="e">
        <f ca="1">putoption(B3,B4,B5,B6,B7)</f>
        <v>#NAME?</v>
      </c>
      <c r="C10" t="e">
        <f ca="1">getformula(B10)</f>
        <v>#NAME?</v>
      </c>
      <c r="F10">
        <v>25</v>
      </c>
      <c r="G10" t="e">
        <v>#NAME?</v>
      </c>
      <c r="K10">
        <v>25</v>
      </c>
      <c r="L10" t="e">
        <v>#NAME?</v>
      </c>
    </row>
    <row r="11" spans="1:13" x14ac:dyDescent="0.2">
      <c r="F11">
        <v>27</v>
      </c>
      <c r="G11" t="e">
        <v>#NAME?</v>
      </c>
      <c r="K11">
        <v>27</v>
      </c>
      <c r="L11" t="e">
        <v>#NAME?</v>
      </c>
    </row>
    <row r="12" spans="1:13" x14ac:dyDescent="0.2">
      <c r="F12">
        <v>30</v>
      </c>
      <c r="G12" t="e">
        <v>#NAME?</v>
      </c>
      <c r="H12" t="e">
        <f>G12</f>
        <v>#NAME?</v>
      </c>
      <c r="K12">
        <v>30</v>
      </c>
      <c r="L12" t="e">
        <v>#NAME?</v>
      </c>
      <c r="M12" t="e">
        <f>L12</f>
        <v>#NAME?</v>
      </c>
    </row>
    <row r="13" spans="1:13" x14ac:dyDescent="0.2">
      <c r="F13">
        <v>35</v>
      </c>
      <c r="G13" t="e">
        <v>#NAME?</v>
      </c>
      <c r="H13" t="e">
        <f t="shared" ref="H13:H21" si="0">$H$12*(1-(F13-$F$12)/($F$22-$F$12))+$H$22*(F13-$F$12)/($F$22-$F$12)</f>
        <v>#NAME?</v>
      </c>
      <c r="K13">
        <v>35</v>
      </c>
      <c r="L13" t="e">
        <v>#NAME?</v>
      </c>
      <c r="M13" t="e">
        <f t="shared" ref="M13:M21" si="1">$L$12*(1-(K13-$K$12)/($K$22-$K$12))+$L$22*(K13-$K$12)/($K$22-$K$12)</f>
        <v>#NAME?</v>
      </c>
    </row>
    <row r="14" spans="1:13" x14ac:dyDescent="0.2">
      <c r="F14">
        <v>40</v>
      </c>
      <c r="G14" t="e">
        <v>#NAME?</v>
      </c>
      <c r="H14" t="e">
        <f t="shared" si="0"/>
        <v>#NAME?</v>
      </c>
      <c r="K14">
        <v>40</v>
      </c>
      <c r="L14" t="e">
        <v>#NAME?</v>
      </c>
      <c r="M14" t="e">
        <f t="shared" si="1"/>
        <v>#NAME?</v>
      </c>
    </row>
    <row r="15" spans="1:13" x14ac:dyDescent="0.2">
      <c r="F15">
        <v>45</v>
      </c>
      <c r="G15" t="e">
        <v>#NAME?</v>
      </c>
      <c r="H15" t="e">
        <f t="shared" si="0"/>
        <v>#NAME?</v>
      </c>
      <c r="K15">
        <v>45</v>
      </c>
      <c r="L15" t="e">
        <v>#NAME?</v>
      </c>
      <c r="M15" t="e">
        <f t="shared" si="1"/>
        <v>#NAME?</v>
      </c>
    </row>
    <row r="16" spans="1:13" x14ac:dyDescent="0.2">
      <c r="F16">
        <v>50</v>
      </c>
      <c r="G16" t="e">
        <v>#NAME?</v>
      </c>
      <c r="H16" t="e">
        <f t="shared" si="0"/>
        <v>#NAME?</v>
      </c>
      <c r="K16">
        <v>50</v>
      </c>
      <c r="L16" t="e">
        <v>#NAME?</v>
      </c>
      <c r="M16" t="e">
        <f t="shared" si="1"/>
        <v>#NAME?</v>
      </c>
    </row>
    <row r="17" spans="6:13" x14ac:dyDescent="0.2">
      <c r="F17">
        <v>55</v>
      </c>
      <c r="G17" t="e">
        <v>#NAME?</v>
      </c>
      <c r="H17" t="e">
        <f t="shared" si="0"/>
        <v>#NAME?</v>
      </c>
      <c r="K17">
        <v>55</v>
      </c>
      <c r="L17" t="e">
        <v>#NAME?</v>
      </c>
      <c r="M17" t="e">
        <f t="shared" si="1"/>
        <v>#NAME?</v>
      </c>
    </row>
    <row r="18" spans="6:13" x14ac:dyDescent="0.2">
      <c r="F18">
        <v>58</v>
      </c>
      <c r="G18" t="e">
        <v>#NAME?</v>
      </c>
      <c r="H18" t="e">
        <f t="shared" si="0"/>
        <v>#NAME?</v>
      </c>
      <c r="K18">
        <v>58</v>
      </c>
      <c r="L18" t="e">
        <v>#NAME?</v>
      </c>
      <c r="M18" t="e">
        <f t="shared" si="1"/>
        <v>#NAME?</v>
      </c>
    </row>
    <row r="19" spans="6:13" x14ac:dyDescent="0.2">
      <c r="F19">
        <v>60</v>
      </c>
      <c r="G19" t="e">
        <v>#NAME?</v>
      </c>
      <c r="H19" t="e">
        <f t="shared" si="0"/>
        <v>#NAME?</v>
      </c>
      <c r="K19">
        <v>60</v>
      </c>
      <c r="L19" t="e">
        <v>#NAME?</v>
      </c>
      <c r="M19" t="e">
        <f t="shared" si="1"/>
        <v>#NAME?</v>
      </c>
    </row>
    <row r="20" spans="6:13" x14ac:dyDescent="0.2">
      <c r="F20">
        <v>65</v>
      </c>
      <c r="G20" t="e">
        <v>#NAME?</v>
      </c>
      <c r="H20" t="e">
        <f t="shared" si="0"/>
        <v>#NAME?</v>
      </c>
      <c r="K20">
        <v>65</v>
      </c>
      <c r="L20" t="e">
        <v>#NAME?</v>
      </c>
      <c r="M20" t="e">
        <f t="shared" si="1"/>
        <v>#NAME?</v>
      </c>
    </row>
    <row r="21" spans="6:13" x14ac:dyDescent="0.2">
      <c r="F21">
        <v>70</v>
      </c>
      <c r="G21" t="e">
        <v>#NAME?</v>
      </c>
      <c r="H21" t="e">
        <f t="shared" si="0"/>
        <v>#NAME?</v>
      </c>
      <c r="K21">
        <v>70</v>
      </c>
      <c r="L21" t="e">
        <v>#NAME?</v>
      </c>
      <c r="M21" t="e">
        <f t="shared" si="1"/>
        <v>#NAME?</v>
      </c>
    </row>
    <row r="22" spans="6:13" x14ac:dyDescent="0.2">
      <c r="F22">
        <v>76</v>
      </c>
      <c r="G22" t="e">
        <v>#NAME?</v>
      </c>
      <c r="H22" t="e">
        <f>G22</f>
        <v>#NAME?</v>
      </c>
      <c r="K22">
        <v>76</v>
      </c>
      <c r="L22" t="e">
        <v>#NAME?</v>
      </c>
      <c r="M22" t="e">
        <f>L22</f>
        <v>#NAME?</v>
      </c>
    </row>
    <row r="23" spans="6:13" x14ac:dyDescent="0.2">
      <c r="F23">
        <v>78</v>
      </c>
      <c r="G23" t="e">
        <v>#NAME?</v>
      </c>
      <c r="K23">
        <v>78</v>
      </c>
      <c r="L23" t="e">
        <v>#NAME?</v>
      </c>
    </row>
    <row r="24" spans="6:13" x14ac:dyDescent="0.2">
      <c r="F24">
        <v>80</v>
      </c>
      <c r="G24" t="e">
        <v>#NAME?</v>
      </c>
      <c r="K24">
        <v>80</v>
      </c>
      <c r="L24" t="e">
        <v>#NAME?</v>
      </c>
    </row>
    <row r="25" spans="6:13" x14ac:dyDescent="0.2">
      <c r="F25">
        <v>85</v>
      </c>
      <c r="G25" t="e">
        <v>#NAME?</v>
      </c>
      <c r="K25">
        <v>85</v>
      </c>
      <c r="L25" t="e">
        <v>#NAME?</v>
      </c>
    </row>
    <row r="26" spans="6:13" x14ac:dyDescent="0.2">
      <c r="F26">
        <v>90</v>
      </c>
      <c r="G26" t="e">
        <v>#NAME?</v>
      </c>
      <c r="K26">
        <v>90</v>
      </c>
      <c r="L26" t="e">
        <v>#NAME?</v>
      </c>
    </row>
  </sheetData>
  <pageMargins left="0.75" right="0.75" top="1" bottom="1" header="0.5" footer="0.5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15</vt:i4>
      </vt:variant>
      <vt:variant>
        <vt:lpstr>Charts</vt:lpstr>
      </vt:variant>
      <vt:variant>
        <vt:i4>2</vt:i4>
      </vt:variant>
    </vt:vector>
  </HeadingPairs>
  <TitlesOfParts>
    <vt:vector size="17" baseType="lpstr">
      <vt:lpstr>Options data</vt:lpstr>
      <vt:lpstr>Index</vt:lpstr>
      <vt:lpstr>Page 587</vt:lpstr>
      <vt:lpstr>Page 588</vt:lpstr>
      <vt:lpstr>Page 589</vt:lpstr>
      <vt:lpstr>Page 590</vt:lpstr>
      <vt:lpstr>Page 591</vt:lpstr>
      <vt:lpstr>Page 592</vt:lpstr>
      <vt:lpstr>Page 593-594</vt:lpstr>
      <vt:lpstr>Page 595</vt:lpstr>
      <vt:lpstr>Page 565 bottom</vt:lpstr>
      <vt:lpstr>Page 597</vt:lpstr>
      <vt:lpstr>Page 598</vt:lpstr>
      <vt:lpstr>Page 599</vt:lpstr>
      <vt:lpstr>Data for page 636</vt:lpstr>
      <vt:lpstr>Page 600 chart</vt:lpstr>
      <vt:lpstr>Page 600 bottom chart</vt:lpstr>
    </vt:vector>
  </TitlesOfParts>
  <Company>University of Pennsylvania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benninga</dc:creator>
  <cp:lastModifiedBy>BALL, Alison</cp:lastModifiedBy>
  <dcterms:created xsi:type="dcterms:W3CDTF">2009-10-17T20:04:18Z</dcterms:created>
  <dcterms:modified xsi:type="dcterms:W3CDTF">2017-08-11T17:37:55Z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PFE3, Chapter18 - option arbitrage (1).xlsm</vt:lpwstr>
  </property>
</Properties>
</file>