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queryTables/queryTable1.xml" ContentType="application/vnd.openxmlformats-officedocument.spreadsheetml.queryTable+xml"/>
  <Override PartName="/xl/drawings/drawing6.xml" ContentType="application/vnd.openxmlformats-officedocument.drawing+xml"/>
  <Override PartName="/xl/queryTables/queryTable2.xml" ContentType="application/vnd.openxmlformats-officedocument.spreadsheetml.queryTable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21656B06-1B9B-AA78-C99D-37B55691406E}"/>
  <workbookPr codeName="ThisWorkbook"/>
  <bookViews>
    <workbookView xWindow="240" yWindow="120" windowWidth="14220" windowHeight="8850" tabRatio="598"/>
  </bookViews>
  <sheets>
    <sheet name="Index" sheetId="37" r:id="rId1"/>
    <sheet name="Page 608" sheetId="19" r:id="rId2"/>
    <sheet name="Page 609" sheetId="20" r:id="rId3"/>
    <sheet name="Page 610" sheetId="24" r:id="rId4"/>
    <sheet name="Page 611" sheetId="25" r:id="rId5"/>
    <sheet name="Page 612" sheetId="9" r:id="rId6"/>
    <sheet name="Page 613" sheetId="15" r:id="rId7"/>
    <sheet name="Page 614" sheetId="26" r:id="rId8"/>
    <sheet name="Page 614 bottom" sheetId="4" r:id="rId9"/>
    <sheet name="Page 616" sheetId="11" r:id="rId10"/>
    <sheet name="Page 617" sheetId="16" r:id="rId11"/>
    <sheet name="Page 618" sheetId="27" r:id="rId12"/>
    <sheet name="Page 620" sheetId="36" r:id="rId13"/>
    <sheet name="Page 621" sheetId="35" r:id="rId14"/>
    <sheet name="Pages 623-625" sheetId="21" r:id="rId15"/>
    <sheet name="IBM stock data" sheetId="22" state="hidden" r:id="rId16"/>
    <sheet name="Intel Call options" sheetId="30" state="hidden" r:id="rId17"/>
    <sheet name="Intel put options" sheetId="31" state="hidden" r:id="rId18"/>
  </sheets>
  <definedNames>
    <definedName name="_xlnm._FilterDatabase" localSheetId="15" hidden="1">'IBM stock data'!$A$3:$C$572</definedName>
    <definedName name="op?s_INTC_m_2010_04" localSheetId="12">'Page 620'!$A$13:$C$24</definedName>
    <definedName name="op?s_INTC_m_2010_04" localSheetId="13">'Page 621'!$A$8:$C$19</definedName>
    <definedName name="op?s_INTC_m_2010_04_1" localSheetId="12">'Page 620'!#REF!</definedName>
    <definedName name="op?s_INTC_m_2010_04_1" localSheetId="13">'Page 621'!#REF!</definedName>
    <definedName name="solver_adj" localSheetId="9" hidden="1">'Page 616'!$B$7</definedName>
    <definedName name="solver_cvg" localSheetId="9" hidden="1">0.0001</definedName>
    <definedName name="solver_drv" localSheetId="9" hidden="1">1</definedName>
    <definedName name="solver_est" localSheetId="9" hidden="1">1</definedName>
    <definedName name="solver_itr" localSheetId="9" hidden="1">100</definedName>
    <definedName name="solver_lin" localSheetId="9" hidden="1">2</definedName>
    <definedName name="solver_neg" localSheetId="9" hidden="1">2</definedName>
    <definedName name="solver_num" localSheetId="9" hidden="1">0</definedName>
    <definedName name="solver_nwt" localSheetId="9" hidden="1">1</definedName>
    <definedName name="solver_opt" localSheetId="9" hidden="1">'Page 616'!#REF!</definedName>
    <definedName name="solver_pre" localSheetId="9" hidden="1">0.000001</definedName>
    <definedName name="solver_scl" localSheetId="9" hidden="1">2</definedName>
    <definedName name="solver_sho" localSheetId="9" hidden="1">2</definedName>
    <definedName name="solver_tim" localSheetId="9" hidden="1">100</definedName>
    <definedName name="solver_tol" localSheetId="9" hidden="1">0.05</definedName>
    <definedName name="solver_typ" localSheetId="9" hidden="1">3</definedName>
    <definedName name="solver_val" localSheetId="9" hidden="1">5.25</definedName>
  </definedNames>
  <calcPr calcId="144525" iterate="1"/>
</workbook>
</file>

<file path=xl/calcChain.xml><?xml version="1.0" encoding="utf-8"?>
<calcChain xmlns="http://schemas.openxmlformats.org/spreadsheetml/2006/main">
  <c r="C572" i="22" l="1"/>
  <c r="C571" i="22"/>
  <c r="C570" i="22"/>
  <c r="C569" i="22"/>
  <c r="C568" i="22"/>
  <c r="C567" i="22"/>
  <c r="C566" i="22"/>
  <c r="C565" i="22"/>
  <c r="C564" i="22"/>
  <c r="C563" i="22"/>
  <c r="C562" i="22"/>
  <c r="C561" i="22"/>
  <c r="C560" i="22"/>
  <c r="C559" i="22"/>
  <c r="C558" i="22"/>
  <c r="C557" i="22"/>
  <c r="C556" i="22"/>
  <c r="C555" i="22"/>
  <c r="C554" i="22"/>
  <c r="C553" i="22"/>
  <c r="C552" i="22"/>
  <c r="C551" i="22"/>
  <c r="C550" i="22"/>
  <c r="C549" i="22"/>
  <c r="C548" i="22"/>
  <c r="C547" i="22"/>
  <c r="C546" i="22"/>
  <c r="C545" i="22"/>
  <c r="C544" i="22"/>
  <c r="C543" i="22"/>
  <c r="C542" i="22"/>
  <c r="C541" i="22"/>
  <c r="C540" i="22"/>
  <c r="C539" i="22"/>
  <c r="C538" i="22"/>
  <c r="C537" i="22"/>
  <c r="C536" i="22"/>
  <c r="C535" i="22"/>
  <c r="C534" i="22"/>
  <c r="C533" i="22"/>
  <c r="C532" i="22"/>
  <c r="C531" i="22"/>
  <c r="C530" i="22"/>
  <c r="C529" i="22"/>
  <c r="C528" i="22"/>
  <c r="C527" i="22"/>
  <c r="C526" i="22"/>
  <c r="C525" i="22"/>
  <c r="C524" i="22"/>
  <c r="C523" i="22"/>
  <c r="C522" i="22"/>
  <c r="C521" i="22"/>
  <c r="C520" i="22"/>
  <c r="C519" i="22"/>
  <c r="C518" i="22"/>
  <c r="C517" i="22"/>
  <c r="C516" i="22"/>
  <c r="C515" i="22"/>
  <c r="C514" i="22"/>
  <c r="C513" i="22"/>
  <c r="C512" i="22"/>
  <c r="C511" i="22"/>
  <c r="C510" i="22"/>
  <c r="C509" i="22"/>
  <c r="C508" i="22"/>
  <c r="C507" i="22"/>
  <c r="C506" i="22"/>
  <c r="C505" i="22"/>
  <c r="C504" i="22"/>
  <c r="C503" i="22"/>
  <c r="C502" i="22"/>
  <c r="C501" i="22"/>
  <c r="C500" i="22"/>
  <c r="C499" i="22"/>
  <c r="C498" i="22"/>
  <c r="C497" i="22"/>
  <c r="C496" i="22"/>
  <c r="C495" i="22"/>
  <c r="C494" i="22"/>
  <c r="C493" i="22"/>
  <c r="C492" i="22"/>
  <c r="C491" i="22"/>
  <c r="C490" i="22"/>
  <c r="C489" i="22"/>
  <c r="C488" i="22"/>
  <c r="C487" i="22"/>
  <c r="C486" i="22"/>
  <c r="C485" i="22"/>
  <c r="C484" i="22"/>
  <c r="C483" i="22"/>
  <c r="C482" i="22"/>
  <c r="C481" i="22"/>
  <c r="C480" i="22"/>
  <c r="C479" i="22"/>
  <c r="C478" i="22"/>
  <c r="C477" i="22"/>
  <c r="C476" i="22"/>
  <c r="C475" i="22"/>
  <c r="C474" i="22"/>
  <c r="C473" i="22"/>
  <c r="C472" i="22"/>
  <c r="C471" i="22"/>
  <c r="C470" i="22"/>
  <c r="C469" i="22"/>
  <c r="C468" i="22"/>
  <c r="C467" i="22"/>
  <c r="C466" i="22"/>
  <c r="C465" i="22"/>
  <c r="C464" i="22"/>
  <c r="C463" i="22"/>
  <c r="C462" i="22"/>
  <c r="C461" i="22"/>
  <c r="C460" i="22"/>
  <c r="C459" i="22"/>
  <c r="C458" i="22"/>
  <c r="C457" i="22"/>
  <c r="C456" i="22"/>
  <c r="C455" i="22"/>
  <c r="C454" i="22"/>
  <c r="C453" i="22"/>
  <c r="C452" i="22"/>
  <c r="C451" i="22"/>
  <c r="C450" i="22"/>
  <c r="C449" i="22"/>
  <c r="C448" i="22"/>
  <c r="C447" i="22"/>
  <c r="C446" i="22"/>
  <c r="C445" i="22"/>
  <c r="C444" i="22"/>
  <c r="C443" i="22"/>
  <c r="C442" i="22"/>
  <c r="C441" i="22"/>
  <c r="C440" i="22"/>
  <c r="C439" i="22"/>
  <c r="C438" i="22"/>
  <c r="C437" i="22"/>
  <c r="C436" i="22"/>
  <c r="C435" i="22"/>
  <c r="C434" i="22"/>
  <c r="C433" i="22"/>
  <c r="C432" i="22"/>
  <c r="C431" i="22"/>
  <c r="C430" i="22"/>
  <c r="C429" i="22"/>
  <c r="C428" i="22"/>
  <c r="C427" i="22"/>
  <c r="C426" i="22"/>
  <c r="C425" i="22"/>
  <c r="C424" i="22"/>
  <c r="C423" i="22"/>
  <c r="C422" i="22"/>
  <c r="C421" i="22"/>
  <c r="C420" i="22"/>
  <c r="C419" i="22"/>
  <c r="C418" i="22"/>
  <c r="C417" i="22"/>
  <c r="C416" i="22"/>
  <c r="C415" i="22"/>
  <c r="C414" i="22"/>
  <c r="C413" i="22"/>
  <c r="C412" i="22"/>
  <c r="C411" i="22"/>
  <c r="C410" i="22"/>
  <c r="C409" i="22"/>
  <c r="C408" i="22"/>
  <c r="C407" i="22"/>
  <c r="C406" i="22"/>
  <c r="C405" i="22"/>
  <c r="C404" i="22"/>
  <c r="C403" i="22"/>
  <c r="C402" i="22"/>
  <c r="C401" i="22"/>
  <c r="C400" i="22"/>
  <c r="C399" i="22"/>
  <c r="C398" i="22"/>
  <c r="C397" i="22"/>
  <c r="C396" i="22"/>
  <c r="C395" i="22"/>
  <c r="C394" i="22"/>
  <c r="C393" i="22"/>
  <c r="C392" i="22"/>
  <c r="C391" i="22"/>
  <c r="C390" i="22"/>
  <c r="C389" i="22"/>
  <c r="C388" i="22"/>
  <c r="C387" i="22"/>
  <c r="C386" i="22"/>
  <c r="C385" i="22"/>
  <c r="C384" i="22"/>
  <c r="C383" i="22"/>
  <c r="C382" i="22"/>
  <c r="C381" i="22"/>
  <c r="C380" i="22"/>
  <c r="C379" i="22"/>
  <c r="C378" i="22"/>
  <c r="C377" i="22"/>
  <c r="C376" i="22"/>
  <c r="C375" i="22"/>
  <c r="C374" i="22"/>
  <c r="C373" i="22"/>
  <c r="C372" i="22"/>
  <c r="C371" i="22"/>
  <c r="C370" i="22"/>
  <c r="C369" i="22"/>
  <c r="C368" i="22"/>
  <c r="C367" i="22"/>
  <c r="C366" i="22"/>
  <c r="C365" i="22"/>
  <c r="C364" i="22"/>
  <c r="C363" i="22"/>
  <c r="C362" i="22"/>
  <c r="C361" i="22"/>
  <c r="C360" i="22"/>
  <c r="C359" i="22"/>
  <c r="C358" i="22"/>
  <c r="C357" i="22"/>
  <c r="C356" i="22"/>
  <c r="C355" i="22"/>
  <c r="C354" i="22"/>
  <c r="C353" i="22"/>
  <c r="C352" i="22"/>
  <c r="C351" i="22"/>
  <c r="C350" i="22"/>
  <c r="C349" i="22"/>
  <c r="C348" i="22"/>
  <c r="C347" i="22"/>
  <c r="C346" i="22"/>
  <c r="C345" i="22"/>
  <c r="C344" i="22"/>
  <c r="C343" i="22"/>
  <c r="C342" i="22"/>
  <c r="C341" i="22"/>
  <c r="C340" i="22"/>
  <c r="C339" i="22"/>
  <c r="C338" i="22"/>
  <c r="C337" i="22"/>
  <c r="C336" i="22"/>
  <c r="C335" i="22"/>
  <c r="C334" i="22"/>
  <c r="C333" i="22"/>
  <c r="C332" i="22"/>
  <c r="C331" i="22"/>
  <c r="C330" i="22"/>
  <c r="C329" i="22"/>
  <c r="C328" i="22"/>
  <c r="C327" i="22"/>
  <c r="C326" i="22"/>
  <c r="C325" i="22"/>
  <c r="C324" i="22"/>
  <c r="C323" i="22"/>
  <c r="C322" i="22"/>
  <c r="C321" i="22"/>
  <c r="C320" i="22"/>
  <c r="C319" i="22"/>
  <c r="C318" i="22"/>
  <c r="C317" i="22"/>
  <c r="C316" i="22"/>
  <c r="C315" i="22"/>
  <c r="C314" i="22"/>
  <c r="C313" i="22"/>
  <c r="C312" i="22"/>
  <c r="C311" i="22"/>
  <c r="C310" i="22"/>
  <c r="C309" i="22"/>
  <c r="C308" i="22"/>
  <c r="C307" i="22"/>
  <c r="C306" i="22"/>
  <c r="C305" i="22"/>
  <c r="C304" i="22"/>
  <c r="C303" i="22"/>
  <c r="C302" i="22"/>
  <c r="C301" i="22"/>
  <c r="C300" i="22"/>
  <c r="C299" i="22"/>
  <c r="C298" i="22"/>
  <c r="C297" i="22"/>
  <c r="C296" i="22"/>
  <c r="C295" i="22"/>
  <c r="C294" i="22"/>
  <c r="C293" i="22"/>
  <c r="C292" i="22"/>
  <c r="C291" i="22"/>
  <c r="C290" i="22"/>
  <c r="C289" i="22"/>
  <c r="C288" i="22"/>
  <c r="C287" i="22"/>
  <c r="C286" i="22"/>
  <c r="C285" i="22"/>
  <c r="C284" i="22"/>
  <c r="C283" i="22"/>
  <c r="C282" i="22"/>
  <c r="C281" i="22"/>
  <c r="C280" i="22"/>
  <c r="C279" i="22"/>
  <c r="C278" i="22"/>
  <c r="C277" i="22"/>
  <c r="C276" i="22"/>
  <c r="C275" i="22"/>
  <c r="C274" i="22"/>
  <c r="C273" i="22"/>
  <c r="C272" i="22"/>
  <c r="C271" i="22"/>
  <c r="C270" i="22"/>
  <c r="C269" i="22"/>
  <c r="C268" i="22"/>
  <c r="C267" i="22"/>
  <c r="C266" i="22"/>
  <c r="C265" i="22"/>
  <c r="C264" i="22"/>
  <c r="C263" i="22"/>
  <c r="C262" i="22"/>
  <c r="C261" i="22"/>
  <c r="C260" i="22"/>
  <c r="C259" i="22"/>
  <c r="C258" i="22"/>
  <c r="C257" i="22"/>
  <c r="C256" i="22"/>
  <c r="C255" i="22"/>
  <c r="C254" i="22"/>
  <c r="C253" i="22"/>
  <c r="C252" i="22"/>
  <c r="C251" i="22"/>
  <c r="C250" i="22"/>
  <c r="C249" i="22"/>
  <c r="C248" i="22"/>
  <c r="C247" i="22"/>
  <c r="C246" i="22"/>
  <c r="C245" i="22"/>
  <c r="C244" i="22"/>
  <c r="C243" i="22"/>
  <c r="C242" i="22"/>
  <c r="C241" i="22"/>
  <c r="C240" i="22"/>
  <c r="C239" i="22"/>
  <c r="C238" i="22"/>
  <c r="C237" i="22"/>
  <c r="C236" i="22"/>
  <c r="C235" i="22"/>
  <c r="C234" i="22"/>
  <c r="C233" i="22"/>
  <c r="C232" i="22"/>
  <c r="C231" i="22"/>
  <c r="C230" i="22"/>
  <c r="C229" i="22"/>
  <c r="C228" i="22"/>
  <c r="C227" i="22"/>
  <c r="C226" i="22"/>
  <c r="C225" i="22"/>
  <c r="C224" i="22"/>
  <c r="C223" i="22"/>
  <c r="C222" i="22"/>
  <c r="C221" i="22"/>
  <c r="C220" i="22"/>
  <c r="C219" i="22"/>
  <c r="C218" i="22"/>
  <c r="C217" i="22"/>
  <c r="C216" i="22"/>
  <c r="C215" i="22"/>
  <c r="C214" i="22"/>
  <c r="C213" i="22"/>
  <c r="C212" i="22"/>
  <c r="C211" i="22"/>
  <c r="C210" i="22"/>
  <c r="C209" i="22"/>
  <c r="C208" i="22"/>
  <c r="C207" i="22"/>
  <c r="C206" i="22"/>
  <c r="C205" i="22"/>
  <c r="C204" i="22"/>
  <c r="C203" i="22"/>
  <c r="C202" i="22"/>
  <c r="C201" i="22"/>
  <c r="C200" i="22"/>
  <c r="C199" i="22"/>
  <c r="C198" i="22"/>
  <c r="C197" i="22"/>
  <c r="C196" i="22"/>
  <c r="C195" i="22"/>
  <c r="C194" i="22"/>
  <c r="C193" i="22"/>
  <c r="C192" i="22"/>
  <c r="C191" i="22"/>
  <c r="C190" i="22"/>
  <c r="C189" i="22"/>
  <c r="C188" i="22"/>
  <c r="C187" i="22"/>
  <c r="C186" i="22"/>
  <c r="C185" i="22"/>
  <c r="C184" i="22"/>
  <c r="C183" i="22"/>
  <c r="C182" i="22"/>
  <c r="C181" i="22"/>
  <c r="C180" i="22"/>
  <c r="C179" i="22"/>
  <c r="C178" i="22"/>
  <c r="C177" i="22"/>
  <c r="C176" i="22"/>
  <c r="C175" i="22"/>
  <c r="C174" i="22"/>
  <c r="C173" i="22"/>
  <c r="C172" i="22"/>
  <c r="C171" i="22"/>
  <c r="C170" i="22"/>
  <c r="C169" i="22"/>
  <c r="C168" i="22"/>
  <c r="C167" i="22"/>
  <c r="C166" i="22"/>
  <c r="C165" i="22"/>
  <c r="C164" i="22"/>
  <c r="C163" i="22"/>
  <c r="C162" i="22"/>
  <c r="C161" i="22"/>
  <c r="C160" i="22"/>
  <c r="C159" i="22"/>
  <c r="C158" i="22"/>
  <c r="C157" i="22"/>
  <c r="C156" i="22"/>
  <c r="C155" i="22"/>
  <c r="C154" i="22"/>
  <c r="C153" i="22"/>
  <c r="C152" i="22"/>
  <c r="C151" i="22"/>
  <c r="C150" i="22"/>
  <c r="C149" i="22"/>
  <c r="C148" i="22"/>
  <c r="C147" i="22"/>
  <c r="C146" i="22"/>
  <c r="C145" i="22"/>
  <c r="C144" i="22"/>
  <c r="C143" i="22"/>
  <c r="C142" i="22"/>
  <c r="C141" i="22"/>
  <c r="C140" i="22"/>
  <c r="C139" i="22"/>
  <c r="C138" i="22"/>
  <c r="C137" i="22"/>
  <c r="C136" i="22"/>
  <c r="C135" i="22"/>
  <c r="C134" i="22"/>
  <c r="C133" i="22"/>
  <c r="C132" i="22"/>
  <c r="C131" i="22"/>
  <c r="C130" i="22"/>
  <c r="C129" i="22"/>
  <c r="C128" i="22"/>
  <c r="C127" i="22"/>
  <c r="C126" i="22"/>
  <c r="C125" i="22"/>
  <c r="C124" i="22"/>
  <c r="C123" i="22"/>
  <c r="C122" i="22"/>
  <c r="C121" i="22"/>
  <c r="C120" i="22"/>
  <c r="C119" i="22"/>
  <c r="C118" i="22"/>
  <c r="C117" i="22"/>
  <c r="C116" i="22"/>
  <c r="C115" i="22"/>
  <c r="C114" i="22"/>
  <c r="C113" i="22"/>
  <c r="C112" i="22"/>
  <c r="C111" i="22"/>
  <c r="C110" i="22"/>
  <c r="C109" i="22"/>
  <c r="C108" i="22"/>
  <c r="C107" i="22"/>
  <c r="C106" i="22"/>
  <c r="C105" i="22"/>
  <c r="C104" i="22"/>
  <c r="C103" i="22"/>
  <c r="C102" i="22"/>
  <c r="C101" i="22"/>
  <c r="C100" i="22"/>
  <c r="C99" i="22"/>
  <c r="C98" i="22"/>
  <c r="C97" i="22"/>
  <c r="C96" i="22"/>
  <c r="C95" i="22"/>
  <c r="C94" i="22"/>
  <c r="C93" i="22"/>
  <c r="C92" i="22"/>
  <c r="C91" i="22"/>
  <c r="C90" i="22"/>
  <c r="C89" i="22"/>
  <c r="C88" i="22"/>
  <c r="C87" i="22"/>
  <c r="C86" i="22"/>
  <c r="C85" i="22"/>
  <c r="C84" i="22"/>
  <c r="C83" i="22"/>
  <c r="C82" i="22"/>
  <c r="C81" i="22"/>
  <c r="C80" i="22"/>
  <c r="C79" i="22"/>
  <c r="C78" i="22"/>
  <c r="C77" i="22"/>
  <c r="C76" i="22"/>
  <c r="C75" i="22"/>
  <c r="C74" i="22"/>
  <c r="C73" i="22"/>
  <c r="C72" i="22"/>
  <c r="C71" i="22"/>
  <c r="C70" i="22"/>
  <c r="C69" i="22"/>
  <c r="C68" i="22"/>
  <c r="C67" i="22"/>
  <c r="C66" i="22"/>
  <c r="C65" i="22"/>
  <c r="C64" i="22"/>
  <c r="C63" i="22"/>
  <c r="C62" i="22"/>
  <c r="C61" i="22"/>
  <c r="C60" i="22"/>
  <c r="C59" i="22"/>
  <c r="C58" i="22"/>
  <c r="C57" i="22"/>
  <c r="C56" i="22"/>
  <c r="C55" i="22"/>
  <c r="C54" i="22"/>
  <c r="C53" i="22"/>
  <c r="C52" i="22"/>
  <c r="C51" i="22"/>
  <c r="C50" i="22"/>
  <c r="C49" i="22"/>
  <c r="C48" i="22"/>
  <c r="C47" i="22"/>
  <c r="C46" i="22"/>
  <c r="C45" i="22"/>
  <c r="C44" i="22"/>
  <c r="C43" i="22"/>
  <c r="C42" i="22"/>
  <c r="C41" i="22"/>
  <c r="C40" i="22"/>
  <c r="C39" i="22"/>
  <c r="C38" i="22"/>
  <c r="C37" i="22"/>
  <c r="C36" i="22"/>
  <c r="C35" i="22"/>
  <c r="C34" i="22"/>
  <c r="C33" i="22"/>
  <c r="C32" i="22"/>
  <c r="C31" i="22"/>
  <c r="C30" i="22"/>
  <c r="C29" i="22"/>
  <c r="C28" i="22"/>
  <c r="C27" i="22"/>
  <c r="C26" i="22"/>
  <c r="C25" i="22"/>
  <c r="C24" i="22"/>
  <c r="C23" i="22"/>
  <c r="C22" i="22"/>
  <c r="C21" i="22"/>
  <c r="C20" i="22"/>
  <c r="C19" i="22"/>
  <c r="C18" i="22"/>
  <c r="C17" i="22"/>
  <c r="C16" i="22"/>
  <c r="C15" i="22"/>
  <c r="C14" i="22"/>
  <c r="C13" i="22"/>
  <c r="C12" i="22"/>
  <c r="C11" i="22"/>
  <c r="C10" i="22"/>
  <c r="C9" i="22"/>
  <c r="C8" i="22"/>
  <c r="C7" i="22"/>
  <c r="C6" i="22"/>
  <c r="C5" i="22"/>
  <c r="C4" i="22"/>
  <c r="A35" i="36"/>
  <c r="E35" i="36" s="1"/>
  <c r="B34" i="36"/>
  <c r="A34" i="36"/>
  <c r="E34" i="36" s="1"/>
  <c r="A33" i="36"/>
  <c r="E33" i="36" s="1"/>
  <c r="B32" i="36"/>
  <c r="A32" i="36"/>
  <c r="E32" i="36" s="1"/>
  <c r="A31" i="36"/>
  <c r="E31" i="36" s="1"/>
  <c r="B30" i="36"/>
  <c r="A30" i="36"/>
  <c r="E30" i="36" s="1"/>
  <c r="A29" i="36"/>
  <c r="E29" i="36" s="1"/>
  <c r="B28" i="36"/>
  <c r="A28" i="36"/>
  <c r="E28" i="36" s="1"/>
  <c r="A27" i="36"/>
  <c r="E27" i="36" s="1"/>
  <c r="B26" i="36"/>
  <c r="A26" i="36"/>
  <c r="E26" i="36" s="1"/>
  <c r="A25" i="36"/>
  <c r="E25" i="36" s="1"/>
  <c r="B24" i="36"/>
  <c r="A24" i="36"/>
  <c r="E24" i="36" s="1"/>
  <c r="A23" i="36"/>
  <c r="E23" i="36" s="1"/>
  <c r="B22" i="36"/>
  <c r="A22" i="36"/>
  <c r="E22" i="36" s="1"/>
  <c r="A21" i="36"/>
  <c r="E21" i="36" s="1"/>
  <c r="B20" i="36"/>
  <c r="A20" i="36"/>
  <c r="E20" i="36" s="1"/>
  <c r="A19" i="36"/>
  <c r="E19" i="36" s="1"/>
  <c r="B18" i="36"/>
  <c r="A18" i="36"/>
  <c r="E18" i="36" s="1"/>
  <c r="A17" i="36"/>
  <c r="E17" i="36" s="1"/>
  <c r="B16" i="36"/>
  <c r="A16" i="36"/>
  <c r="E16" i="36" s="1"/>
  <c r="A15" i="36"/>
  <c r="E15" i="36" s="1"/>
  <c r="B14" i="36"/>
  <c r="A14" i="36"/>
  <c r="E14" i="36" s="1"/>
  <c r="F35" i="36"/>
  <c r="F33" i="36"/>
  <c r="F31" i="36"/>
  <c r="F29" i="36"/>
  <c r="F27" i="36"/>
  <c r="F25" i="36"/>
  <c r="F23" i="36"/>
  <c r="F21" i="36"/>
  <c r="F19" i="36"/>
  <c r="F17" i="36"/>
  <c r="F15" i="36"/>
  <c r="C35" i="36"/>
  <c r="C19" i="36"/>
  <c r="C32" i="36"/>
  <c r="C28" i="36"/>
  <c r="C24" i="36"/>
  <c r="C20" i="36"/>
  <c r="C16" i="36"/>
  <c r="C29" i="36"/>
  <c r="C25" i="36"/>
  <c r="C15" i="36"/>
  <c r="F34" i="36"/>
  <c r="F32" i="36"/>
  <c r="F30" i="36"/>
  <c r="F28" i="36"/>
  <c r="F26" i="36"/>
  <c r="F24" i="36"/>
  <c r="F22" i="36"/>
  <c r="F20" i="36"/>
  <c r="F18" i="36"/>
  <c r="F16" i="36"/>
  <c r="F14" i="36"/>
  <c r="C33" i="36"/>
  <c r="C21" i="36"/>
  <c r="C17" i="36"/>
  <c r="C34" i="36"/>
  <c r="C30" i="36"/>
  <c r="C26" i="36"/>
  <c r="C22" i="36"/>
  <c r="C18" i="36"/>
  <c r="C14" i="36"/>
  <c r="C31" i="36"/>
  <c r="C27" i="36"/>
  <c r="C23" i="36"/>
  <c r="C11" i="36"/>
  <c r="B17" i="36" l="1"/>
  <c r="B21" i="36"/>
  <c r="B25" i="36"/>
  <c r="B29" i="36"/>
  <c r="B33" i="36"/>
  <c r="B15" i="36"/>
  <c r="B19" i="36"/>
  <c r="B23" i="36"/>
  <c r="B27" i="36"/>
  <c r="B31" i="36"/>
  <c r="B35" i="36"/>
  <c r="B11" i="36"/>
  <c r="C10" i="36"/>
  <c r="B10" i="36"/>
  <c r="C8" i="36"/>
  <c r="B8" i="36"/>
  <c r="B5" i="36"/>
  <c r="B4" i="36"/>
  <c r="B2" i="36"/>
  <c r="D133" i="25"/>
  <c r="D132" i="25"/>
  <c r="D131" i="25"/>
  <c r="D128" i="25"/>
  <c r="D127" i="25"/>
  <c r="D126" i="25"/>
  <c r="B123" i="25"/>
  <c r="C123" i="25" s="1"/>
  <c r="B122" i="25"/>
  <c r="C122" i="25" s="1"/>
  <c r="B121" i="25"/>
  <c r="C121" i="25" s="1"/>
  <c r="B120" i="25"/>
  <c r="C120" i="25" s="1"/>
  <c r="B119" i="25"/>
  <c r="C119" i="25" s="1"/>
  <c r="B118" i="25"/>
  <c r="C118" i="25" s="1"/>
  <c r="B117" i="25"/>
  <c r="C117" i="25" s="1"/>
  <c r="B116" i="25"/>
  <c r="C116" i="25" s="1"/>
  <c r="B115" i="25"/>
  <c r="C115" i="25" s="1"/>
  <c r="B114" i="25"/>
  <c r="C114" i="25" s="1"/>
  <c r="B113" i="25"/>
  <c r="C113" i="25" s="1"/>
  <c r="B112" i="25"/>
  <c r="C112" i="25" s="1"/>
  <c r="B111" i="25"/>
  <c r="C111" i="25" s="1"/>
  <c r="B110" i="25"/>
  <c r="C110" i="25" s="1"/>
  <c r="B109" i="25"/>
  <c r="C109" i="25" s="1"/>
  <c r="B108" i="25"/>
  <c r="C108" i="25" s="1"/>
  <c r="B107" i="25"/>
  <c r="C107" i="25" s="1"/>
  <c r="B106" i="25"/>
  <c r="C106" i="25" s="1"/>
  <c r="B105" i="25"/>
  <c r="C105" i="25" s="1"/>
  <c r="B104" i="25"/>
  <c r="C104" i="25" s="1"/>
  <c r="B103" i="25"/>
  <c r="C103" i="25" s="1"/>
  <c r="B102" i="25"/>
  <c r="C102" i="25" s="1"/>
  <c r="B101" i="25"/>
  <c r="C101" i="25" s="1"/>
  <c r="B100" i="25"/>
  <c r="C100" i="25" s="1"/>
  <c r="B99" i="25"/>
  <c r="C99" i="25" s="1"/>
  <c r="B98" i="25"/>
  <c r="C98" i="25" s="1"/>
  <c r="B97" i="25"/>
  <c r="C97" i="25" s="1"/>
  <c r="B96" i="25"/>
  <c r="C96" i="25" s="1"/>
  <c r="B95" i="25"/>
  <c r="C95" i="25" s="1"/>
  <c r="B94" i="25"/>
  <c r="C94" i="25" s="1"/>
  <c r="B93" i="25"/>
  <c r="C93" i="25" s="1"/>
  <c r="B92" i="25"/>
  <c r="C92" i="25" s="1"/>
  <c r="B91" i="25"/>
  <c r="C91" i="25" s="1"/>
  <c r="B90" i="25"/>
  <c r="C90" i="25" s="1"/>
  <c r="B89" i="25"/>
  <c r="C89" i="25" s="1"/>
  <c r="B88" i="25"/>
  <c r="C88" i="25" s="1"/>
  <c r="B87" i="25"/>
  <c r="C87" i="25" s="1"/>
  <c r="B86" i="25"/>
  <c r="C86" i="25" s="1"/>
  <c r="B85" i="25"/>
  <c r="C85" i="25" s="1"/>
  <c r="B84" i="25"/>
  <c r="C84" i="25" s="1"/>
  <c r="B83" i="25"/>
  <c r="C83" i="25" s="1"/>
  <c r="B82" i="25"/>
  <c r="C82" i="25" s="1"/>
  <c r="B81" i="25"/>
  <c r="C81" i="25" s="1"/>
  <c r="B80" i="25"/>
  <c r="C80" i="25" s="1"/>
  <c r="B79" i="25"/>
  <c r="C79" i="25" s="1"/>
  <c r="B78" i="25"/>
  <c r="C78" i="25" s="1"/>
  <c r="B77" i="25"/>
  <c r="C77" i="25" s="1"/>
  <c r="B76" i="25"/>
  <c r="C76" i="25" s="1"/>
  <c r="B75" i="25"/>
  <c r="C75" i="25" s="1"/>
  <c r="B74" i="25"/>
  <c r="C74" i="25" s="1"/>
  <c r="B73" i="25"/>
  <c r="C73" i="25" s="1"/>
  <c r="B72" i="25"/>
  <c r="C72" i="25" s="1"/>
  <c r="B71" i="25"/>
  <c r="C71" i="25" s="1"/>
  <c r="B70" i="25"/>
  <c r="C70" i="25" s="1"/>
  <c r="B69" i="25"/>
  <c r="C69" i="25" s="1"/>
  <c r="B68" i="25"/>
  <c r="C68" i="25" s="1"/>
  <c r="B67" i="25"/>
  <c r="C67" i="25" s="1"/>
  <c r="B66" i="25"/>
  <c r="C66" i="25" s="1"/>
  <c r="B65" i="25"/>
  <c r="C65" i="25" s="1"/>
  <c r="B64" i="25"/>
  <c r="C64" i="25" s="1"/>
  <c r="B63" i="25"/>
  <c r="C63" i="25" s="1"/>
  <c r="B62" i="25"/>
  <c r="C62" i="25" s="1"/>
  <c r="B61" i="25"/>
  <c r="C61" i="25" s="1"/>
  <c r="B60" i="25"/>
  <c r="C60" i="25" s="1"/>
  <c r="B59" i="25"/>
  <c r="C59" i="25" s="1"/>
  <c r="B58" i="25"/>
  <c r="C58" i="25" s="1"/>
  <c r="B57" i="25"/>
  <c r="C57" i="25" s="1"/>
  <c r="B56" i="25"/>
  <c r="C56" i="25" s="1"/>
  <c r="B55" i="25"/>
  <c r="C55" i="25" s="1"/>
  <c r="B54" i="25"/>
  <c r="C54" i="25" s="1"/>
  <c r="B53" i="25"/>
  <c r="C53" i="25" s="1"/>
  <c r="B52" i="25"/>
  <c r="C52" i="25" s="1"/>
  <c r="B51" i="25"/>
  <c r="C51" i="25" s="1"/>
  <c r="B50" i="25"/>
  <c r="C50" i="25" s="1"/>
  <c r="B49" i="25"/>
  <c r="C49" i="25" s="1"/>
  <c r="B48" i="25"/>
  <c r="C48" i="25" s="1"/>
  <c r="B47" i="25"/>
  <c r="C47" i="25" s="1"/>
  <c r="B46" i="25"/>
  <c r="C46" i="25" s="1"/>
  <c r="B45" i="25"/>
  <c r="C45" i="25" s="1"/>
  <c r="B44" i="25"/>
  <c r="C44" i="25" s="1"/>
  <c r="B43" i="25"/>
  <c r="C43" i="25" s="1"/>
  <c r="B42" i="25"/>
  <c r="C42" i="25" s="1"/>
  <c r="B41" i="25"/>
  <c r="C41" i="25" s="1"/>
  <c r="B40" i="25"/>
  <c r="C40" i="25" s="1"/>
  <c r="B39" i="25"/>
  <c r="C39" i="25" s="1"/>
  <c r="B38" i="25"/>
  <c r="C38" i="25" s="1"/>
  <c r="B37" i="25"/>
  <c r="C37" i="25" s="1"/>
  <c r="B36" i="25"/>
  <c r="C36" i="25" s="1"/>
  <c r="B35" i="25"/>
  <c r="C35" i="25" s="1"/>
  <c r="B34" i="25"/>
  <c r="C34" i="25" s="1"/>
  <c r="B33" i="25"/>
  <c r="C33" i="25" s="1"/>
  <c r="B32" i="25"/>
  <c r="C32" i="25" s="1"/>
  <c r="B31" i="25"/>
  <c r="C31" i="25" s="1"/>
  <c r="B30" i="25"/>
  <c r="C30" i="25" s="1"/>
  <c r="B29" i="25"/>
  <c r="C29" i="25" s="1"/>
  <c r="B28" i="25"/>
  <c r="C28" i="25" s="1"/>
  <c r="B27" i="25"/>
  <c r="C27" i="25" s="1"/>
  <c r="B26" i="25"/>
  <c r="C26" i="25" s="1"/>
  <c r="B25" i="25"/>
  <c r="C25" i="25" s="1"/>
  <c r="B24" i="25"/>
  <c r="C24" i="25" s="1"/>
  <c r="B23" i="25"/>
  <c r="C23" i="25" s="1"/>
  <c r="B22" i="25"/>
  <c r="C22" i="25" s="1"/>
  <c r="B21" i="25"/>
  <c r="C21" i="25" s="1"/>
  <c r="B20" i="25"/>
  <c r="C20" i="25" s="1"/>
  <c r="B19" i="25"/>
  <c r="C19" i="25" s="1"/>
  <c r="B18" i="25"/>
  <c r="C18" i="25" s="1"/>
  <c r="B17" i="25"/>
  <c r="C17" i="25" s="1"/>
  <c r="B16" i="25"/>
  <c r="C16" i="25" s="1"/>
  <c r="B15" i="25"/>
  <c r="C15" i="25" s="1"/>
  <c r="B14" i="25"/>
  <c r="C14" i="25" s="1"/>
  <c r="B13" i="25"/>
  <c r="C13" i="25" s="1"/>
  <c r="B12" i="25"/>
  <c r="C12" i="25" s="1"/>
  <c r="B11" i="25"/>
  <c r="C11" i="25" s="1"/>
  <c r="B10" i="25"/>
  <c r="C10" i="25" s="1"/>
  <c r="B9" i="25"/>
  <c r="C9" i="25" s="1"/>
  <c r="B8" i="25"/>
  <c r="C8" i="25" s="1"/>
  <c r="B7" i="25"/>
  <c r="C7" i="25" s="1"/>
  <c r="B6" i="25"/>
  <c r="D5" i="25"/>
  <c r="B5" i="25" l="1"/>
  <c r="D4" i="25"/>
  <c r="C6" i="25" l="1"/>
  <c r="B4" i="25"/>
  <c r="C5" i="25" s="1"/>
  <c r="B3" i="25"/>
  <c r="C4" i="25" l="1"/>
  <c r="C6" i="35"/>
  <c r="B6" i="35"/>
  <c r="B2" i="35"/>
  <c r="B4" i="24"/>
  <c r="B5" i="24"/>
  <c r="B6" i="24"/>
  <c r="B7" i="24"/>
  <c r="B8" i="24"/>
  <c r="B9" i="24"/>
  <c r="B10" i="24"/>
  <c r="B11" i="24"/>
  <c r="B12" i="24"/>
  <c r="B13" i="24"/>
  <c r="B3" i="24"/>
  <c r="B6" i="20"/>
  <c r="B3" i="20"/>
  <c r="B2" i="20"/>
  <c r="B7" i="37"/>
  <c r="B14" i="37"/>
  <c r="B13" i="37"/>
  <c r="B9" i="37"/>
  <c r="B5" i="37"/>
  <c r="C3" i="20"/>
  <c r="B16" i="37"/>
  <c r="B12" i="37"/>
  <c r="B8" i="37"/>
  <c r="B4" i="37"/>
  <c r="C4" i="20"/>
  <c r="C5" i="20"/>
  <c r="B15" i="37"/>
  <c r="B11" i="37"/>
  <c r="B3" i="37"/>
  <c r="C2" i="20"/>
  <c r="B10" i="37"/>
  <c r="B6" i="37"/>
  <c r="D5" i="24"/>
  <c r="C6" i="20"/>
  <c r="D4" i="24"/>
  <c r="C128" i="25" l="1"/>
  <c r="C127" i="25"/>
  <c r="C132" i="25" s="1"/>
  <c r="C133" i="25" s="1"/>
  <c r="C126" i="25"/>
  <c r="C131" i="25" s="1"/>
  <c r="A17" i="35"/>
  <c r="A13" i="35"/>
  <c r="A16" i="35"/>
  <c r="A12" i="35"/>
  <c r="A9" i="35"/>
  <c r="A15" i="35"/>
  <c r="A11" i="35"/>
  <c r="A18" i="35"/>
  <c r="A14" i="35"/>
  <c r="A10" i="35"/>
  <c r="F15" i="35" l="1"/>
  <c r="C15" i="35"/>
  <c r="E15" i="35"/>
  <c r="B15" i="35"/>
  <c r="E12" i="35"/>
  <c r="B12" i="35"/>
  <c r="F12" i="35"/>
  <c r="C12" i="35"/>
  <c r="F18" i="35"/>
  <c r="C18" i="35"/>
  <c r="E18" i="35"/>
  <c r="B18" i="35"/>
  <c r="F11" i="35"/>
  <c r="C11" i="35"/>
  <c r="E11" i="35"/>
  <c r="B11" i="35"/>
  <c r="F10" i="35"/>
  <c r="C10" i="35"/>
  <c r="E10" i="35"/>
  <c r="B10" i="35"/>
  <c r="F9" i="35"/>
  <c r="C9" i="35"/>
  <c r="E9" i="35"/>
  <c r="B9" i="35"/>
  <c r="E16" i="35"/>
  <c r="B16" i="35"/>
  <c r="F16" i="35"/>
  <c r="C16" i="35"/>
  <c r="E13" i="35"/>
  <c r="B13" i="35"/>
  <c r="F13" i="35"/>
  <c r="C13" i="35"/>
  <c r="F14" i="35"/>
  <c r="C14" i="35"/>
  <c r="E14" i="35"/>
  <c r="B14" i="35"/>
  <c r="E17" i="35"/>
  <c r="B17" i="35"/>
  <c r="F17" i="35"/>
  <c r="C17" i="35"/>
  <c r="B5" i="35"/>
  <c r="D14" i="35"/>
  <c r="G9" i="35"/>
  <c r="D12" i="35"/>
  <c r="D11" i="35"/>
  <c r="G15" i="35"/>
  <c r="G14" i="35"/>
  <c r="D9" i="35"/>
  <c r="G17" i="35"/>
  <c r="D17" i="35"/>
  <c r="D13" i="35"/>
  <c r="D16" i="35"/>
  <c r="G10" i="35"/>
  <c r="G18" i="35"/>
  <c r="D10" i="35"/>
  <c r="G11" i="35"/>
  <c r="D15" i="35"/>
  <c r="G13" i="35"/>
  <c r="G16" i="35"/>
  <c r="G12" i="35"/>
  <c r="D18" i="35"/>
  <c r="C20" i="26"/>
  <c r="C5" i="35"/>
  <c r="C11" i="21"/>
  <c r="C40" i="35"/>
  <c r="C19" i="26"/>
  <c r="C21" i="11"/>
  <c r="C20" i="11"/>
  <c r="J14" i="35" l="1"/>
  <c r="J10" i="35"/>
  <c r="J15" i="35"/>
  <c r="J12" i="35"/>
  <c r="J11" i="35"/>
  <c r="J17" i="35"/>
  <c r="J18" i="35"/>
  <c r="J9" i="35"/>
  <c r="J16" i="35"/>
  <c r="J13" i="35"/>
  <c r="B40" i="35"/>
  <c r="B6" i="31"/>
  <c r="B4" i="31"/>
  <c r="B7" i="31"/>
  <c r="E14" i="31"/>
  <c r="E20" i="31"/>
  <c r="E13" i="31"/>
  <c r="E25" i="31"/>
  <c r="E16" i="31"/>
  <c r="E12" i="31"/>
  <c r="E22" i="31"/>
  <c r="F3" i="27"/>
  <c r="G3" i="27"/>
  <c r="E11" i="31"/>
  <c r="E15" i="31"/>
  <c r="E17" i="31"/>
  <c r="E26" i="31"/>
  <c r="B16" i="11"/>
  <c r="E18" i="31"/>
  <c r="E24" i="31"/>
  <c r="E19" i="31"/>
  <c r="E23" i="31"/>
  <c r="E27" i="31"/>
  <c r="B8" i="11"/>
  <c r="E21" i="31"/>
  <c r="E28" i="31"/>
  <c r="H14" i="31"/>
  <c r="H17" i="30"/>
  <c r="C7" i="31"/>
  <c r="H16" i="30"/>
  <c r="H3" i="16"/>
  <c r="H12" i="31"/>
  <c r="H15" i="31"/>
  <c r="H13" i="30"/>
  <c r="H12" i="30"/>
  <c r="H13" i="31"/>
  <c r="H14" i="30"/>
  <c r="H18" i="30"/>
  <c r="C6" i="31"/>
  <c r="H11" i="31"/>
  <c r="H15" i="30"/>
  <c r="H16" i="31"/>
  <c r="J20" i="35" l="1"/>
  <c r="F25" i="31"/>
  <c r="G25" i="31" s="1"/>
  <c r="F26" i="31"/>
  <c r="G26" i="31" s="1"/>
  <c r="F27" i="31"/>
  <c r="G27" i="31" s="1"/>
  <c r="F28" i="31"/>
  <c r="G28" i="31" s="1"/>
  <c r="F12" i="31"/>
  <c r="G12" i="31" s="1"/>
  <c r="F13" i="31"/>
  <c r="G13" i="31" s="1"/>
  <c r="F14" i="31"/>
  <c r="G14" i="31" s="1"/>
  <c r="F15" i="31"/>
  <c r="G15" i="31" s="1"/>
  <c r="F16" i="31"/>
  <c r="G16" i="31" s="1"/>
  <c r="F17" i="31"/>
  <c r="G17" i="31" s="1"/>
  <c r="F18" i="31"/>
  <c r="G18" i="31" s="1"/>
  <c r="F19" i="31"/>
  <c r="G19" i="31" s="1"/>
  <c r="F20" i="31"/>
  <c r="G20" i="31" s="1"/>
  <c r="F21" i="31"/>
  <c r="G21" i="31" s="1"/>
  <c r="F22" i="31"/>
  <c r="G22" i="31" s="1"/>
  <c r="F23" i="31"/>
  <c r="G23" i="31" s="1"/>
  <c r="F24" i="31"/>
  <c r="G24" i="31" s="1"/>
  <c r="F11" i="31"/>
  <c r="G11" i="31" s="1"/>
  <c r="B6" i="30"/>
  <c r="B4" i="30"/>
  <c r="B7" i="30"/>
  <c r="E14" i="30"/>
  <c r="E24" i="30"/>
  <c r="E13" i="30"/>
  <c r="E19" i="30"/>
  <c r="B20" i="11"/>
  <c r="E15" i="30"/>
  <c r="B21" i="11"/>
  <c r="E11" i="30"/>
  <c r="E20" i="30"/>
  <c r="E21" i="30"/>
  <c r="E18" i="30"/>
  <c r="E17" i="30"/>
  <c r="E25" i="30"/>
  <c r="E22" i="30"/>
  <c r="E23" i="30"/>
  <c r="E16" i="30"/>
  <c r="E12" i="30"/>
  <c r="H11" i="30"/>
  <c r="C7" i="30"/>
  <c r="C6" i="30"/>
  <c r="F12" i="30" l="1"/>
  <c r="G12" i="30" s="1"/>
  <c r="F13" i="30"/>
  <c r="G13" i="30" s="1"/>
  <c r="F14" i="30"/>
  <c r="G14" i="30" s="1"/>
  <c r="F15" i="30"/>
  <c r="G15" i="30" s="1"/>
  <c r="F16" i="30"/>
  <c r="G16" i="30" s="1"/>
  <c r="F17" i="30"/>
  <c r="G17" i="30" s="1"/>
  <c r="F18" i="30"/>
  <c r="G18" i="30" s="1"/>
  <c r="F19" i="30"/>
  <c r="G19" i="30" s="1"/>
  <c r="F20" i="30"/>
  <c r="G20" i="30" s="1"/>
  <c r="F21" i="30"/>
  <c r="G21" i="30" s="1"/>
  <c r="F22" i="30"/>
  <c r="G22" i="30" s="1"/>
  <c r="F23" i="30"/>
  <c r="G23" i="30" s="1"/>
  <c r="F24" i="30"/>
  <c r="G24" i="30" s="1"/>
  <c r="F25" i="30"/>
  <c r="G25" i="30" s="1"/>
  <c r="F11" i="30"/>
  <c r="G11" i="30" s="1"/>
  <c r="E26" i="30"/>
  <c r="F26" i="30" l="1"/>
  <c r="G26" i="30" s="1"/>
  <c r="B8" i="26"/>
  <c r="B9" i="26" s="1"/>
  <c r="B9" i="27"/>
  <c r="B10" i="27"/>
  <c r="C10" i="27"/>
  <c r="A13" i="27"/>
  <c r="C9" i="27"/>
  <c r="A13" i="16"/>
  <c r="B12" i="26" l="1"/>
  <c r="B16" i="26"/>
  <c r="B11" i="26"/>
  <c r="C5" i="24"/>
  <c r="C6" i="24"/>
  <c r="C7" i="24"/>
  <c r="C8" i="24"/>
  <c r="C9" i="24"/>
  <c r="C10" i="24"/>
  <c r="C11" i="24"/>
  <c r="C12" i="24"/>
  <c r="C13" i="24"/>
  <c r="C4" i="24"/>
  <c r="D16" i="24"/>
  <c r="D15" i="24"/>
  <c r="D17" i="24"/>
  <c r="C17" i="24" l="1"/>
  <c r="C16" i="24"/>
  <c r="B14" i="26"/>
  <c r="B15" i="26" s="1"/>
  <c r="C15" i="24"/>
  <c r="B7" i="21"/>
  <c r="B14" i="21"/>
  <c r="B15" i="21"/>
  <c r="B16" i="21"/>
  <c r="B4" i="20"/>
  <c r="B5" i="20" s="1"/>
  <c r="B8" i="19"/>
  <c r="B9" i="19" s="1"/>
  <c r="G3" i="16"/>
  <c r="B8" i="15"/>
  <c r="B9" i="15" s="1"/>
  <c r="E14" i="4"/>
  <c r="B16" i="9"/>
  <c r="B15" i="9"/>
  <c r="B7" i="9"/>
  <c r="B6" i="9"/>
  <c r="B10" i="16"/>
  <c r="B10" i="4"/>
  <c r="B9" i="16"/>
  <c r="B9" i="4"/>
  <c r="B20" i="26"/>
  <c r="B19" i="26"/>
  <c r="C16" i="11"/>
  <c r="C8" i="19"/>
  <c r="C16" i="9"/>
  <c r="C11" i="19"/>
  <c r="C8" i="11"/>
  <c r="C10" i="16"/>
  <c r="C16" i="19"/>
  <c r="C6" i="9"/>
  <c r="C15" i="19"/>
  <c r="C7" i="9"/>
  <c r="C10" i="4"/>
  <c r="C14" i="21"/>
  <c r="C14" i="19"/>
  <c r="D27" i="21"/>
  <c r="C9" i="4"/>
  <c r="C12" i="19"/>
  <c r="C15" i="9"/>
  <c r="C9" i="19"/>
  <c r="C9" i="16"/>
  <c r="B11" i="15" l="1"/>
  <c r="B19" i="21"/>
  <c r="B20" i="21" s="1"/>
  <c r="B22" i="21" s="1"/>
  <c r="B11" i="19"/>
  <c r="D14" i="4"/>
  <c r="F3" i="16"/>
  <c r="B16" i="15"/>
  <c r="B12" i="15"/>
  <c r="B16" i="19"/>
  <c r="B12" i="19"/>
  <c r="B14" i="19" s="1"/>
  <c r="B15" i="19" s="1"/>
  <c r="B14" i="15" l="1"/>
  <c r="B15" i="15" s="1"/>
  <c r="B21" i="21"/>
  <c r="B23" i="21" s="1"/>
  <c r="B10" i="21" s="1"/>
  <c r="B11" i="21" s="1"/>
  <c r="C27" i="21" s="1"/>
</calcChain>
</file>

<file path=xl/connections.xml><?xml version="1.0" encoding="utf-8"?>
<connections xmlns="http://schemas.openxmlformats.org/spreadsheetml/2006/main">
  <connection id="1" name="Connection" type="4" refreshedVersion="3" background="1" saveData="1">
    <webPr sourceData="1" parsePre="1" consecutive="1" xl2000="1" url="http://finance.yahoo.com/q/op?s=INTC&amp;m=2010-04" htmlTables="1">
      <tables count="1">
        <x v="14"/>
      </tables>
    </webPr>
  </connection>
  <connection id="2" name="Connection1" type="4" refreshedVersion="3" background="1" saveData="1">
    <webPr sourceData="1" parsePre="1" consecutive="1" xl2000="1" url="http://finance.yahoo.com/q/op?s=INTC&amp;m=2010-04" htmlTables="1">
      <tables count="1">
        <x v="19"/>
      </tables>
    </webPr>
  </connection>
  <connection id="3" name="Connection2" type="4" refreshedVersion="3" background="1" saveData="1">
    <webPr sourceData="1" parsePre="1" consecutive="1" xl2000="1" url="http://finance.yahoo.com/q/op?s=INTC&amp;m=2010-04" htmlTables="1">
      <tables count="1">
        <x v="14"/>
      </tables>
    </webPr>
  </connection>
</connections>
</file>

<file path=xl/sharedStrings.xml><?xml version="1.0" encoding="utf-8"?>
<sst xmlns="http://schemas.openxmlformats.org/spreadsheetml/2006/main" count="396" uniqueCount="229">
  <si>
    <t>Current stock price</t>
  </si>
  <si>
    <t>X</t>
  </si>
  <si>
    <t>Exercise price</t>
  </si>
  <si>
    <t>r</t>
  </si>
  <si>
    <t>Risk-free rate of interest</t>
  </si>
  <si>
    <t>T</t>
  </si>
  <si>
    <t>Time to maturity of option (in years)</t>
  </si>
  <si>
    <t>Sigma</t>
  </si>
  <si>
    <t>Stock volatility</t>
  </si>
  <si>
    <t>&lt;-- (LN(S/X)+(r+0.5*sigma^2)*T)/(sigma*SQRT(T))</t>
  </si>
  <si>
    <t>&lt;-- call price - S + X*Exp(-r*T):  by Put-Call parity</t>
  </si>
  <si>
    <t>Current date</t>
  </si>
  <si>
    <t>The Black-Scholes Option-Pricing Formula</t>
  </si>
  <si>
    <t>BLACK-SCHOLES OPTION FUNCTIONS</t>
  </si>
  <si>
    <t>Stock price</t>
  </si>
  <si>
    <t>BS call
price</t>
  </si>
  <si>
    <t>Option intrinsic
value</t>
  </si>
  <si>
    <t>Expiration date</t>
  </si>
  <si>
    <t>Date</t>
  </si>
  <si>
    <t>Average return</t>
  </si>
  <si>
    <t>Return variance</t>
  </si>
  <si>
    <t>Return standard deviation</t>
  </si>
  <si>
    <t>DISCRETE VERSUS CONTINUOUS RETURNS</t>
  </si>
  <si>
    <t>Discrete return</t>
  </si>
  <si>
    <t>Computing the returns from prices</t>
  </si>
  <si>
    <t>Computing the future price from the returns</t>
  </si>
  <si>
    <t>Period over which you get the return (in years)</t>
  </si>
  <si>
    <t>Monthly return statistics</t>
  </si>
  <si>
    <t>Annualized return statistics</t>
  </si>
  <si>
    <t>&lt;-- This is the current call price we want to match</t>
  </si>
  <si>
    <t>&lt;-- This is the current put price we want to match</t>
  </si>
  <si>
    <t>TWO IMPLIED VOLATILITY FUNCTIONS</t>
  </si>
  <si>
    <t>Black-Scholes
price</t>
  </si>
  <si>
    <t>Intrinsic
value</t>
  </si>
  <si>
    <t>Price</t>
  </si>
  <si>
    <t>Days between dates</t>
  </si>
  <si>
    <t>T, time in years to expiration</t>
  </si>
  <si>
    <t>COMPUTING T USING EXCEL 
DATE FUNCTION</t>
  </si>
  <si>
    <t>Year</t>
  </si>
  <si>
    <t>CF of single machine</t>
  </si>
  <si>
    <t>Discount rate for machine cash flows</t>
  </si>
  <si>
    <t>Riskless discount rate</t>
  </si>
  <si>
    <t>NPV of single machine</t>
  </si>
  <si>
    <t>Number of machines bought next year</t>
  </si>
  <si>
    <t>Option value of single machine purchased in one more year</t>
  </si>
  <si>
    <t>&lt;-- =B24</t>
  </si>
  <si>
    <t>NPV of total project</t>
  </si>
  <si>
    <t>Black-Scholes Option Pricing Formula</t>
  </si>
  <si>
    <t>Exercise price = Machine cost</t>
  </si>
  <si>
    <t>&lt;-- Volatility</t>
  </si>
  <si>
    <t>Option value = BS call price</t>
  </si>
  <si>
    <t>Data Table</t>
  </si>
  <si>
    <t>s</t>
  </si>
  <si>
    <t>MERRILL WIDGET--THE OPTION TO LEARN</t>
  </si>
  <si>
    <t>Implied call volatility</t>
  </si>
  <si>
    <t>Implied put volatility</t>
  </si>
  <si>
    <t>Continuously-compounded return</t>
  </si>
  <si>
    <t>IBM STOCK PRICE FROM 1962</t>
  </si>
  <si>
    <t>Criterion range</t>
  </si>
  <si>
    <t>Month</t>
  </si>
  <si>
    <t>&lt;-- X*exp(-r*T)*N(-d2) - S*N(-d1):  direct formula</t>
  </si>
  <si>
    <t>Annual return</t>
  </si>
  <si>
    <t>Monthly return</t>
  </si>
  <si>
    <t>Using CallVolatility to compute the implied volatility for a call</t>
  </si>
  <si>
    <t>Using PutVolatility to compute the implied volatility for a call</t>
  </si>
  <si>
    <t>BLACK-SCHOLES PRICE SENSITIVITY TO SIGMA</t>
  </si>
  <si>
    <t>Black-Scholes
price, sigma = 20%</t>
  </si>
  <si>
    <t>Black-Scholes
price, sigma = 50%</t>
  </si>
  <si>
    <t>Volume</t>
  </si>
  <si>
    <t>Option price</t>
  </si>
  <si>
    <t>BS call price</t>
  </si>
  <si>
    <t>Open interest</t>
  </si>
  <si>
    <t>BS put price</t>
  </si>
  <si>
    <t>Exercise
price</t>
  </si>
  <si>
    <t>Call option price</t>
  </si>
  <si>
    <t>BS minus market price</t>
  </si>
  <si>
    <t>Percentage deviation</t>
  </si>
  <si>
    <t>Here we use the at-the-market Intel call to derive the implied volatility.  Below this volatility is used to price all the other options.</t>
  </si>
  <si>
    <t>Put option price</t>
  </si>
  <si>
    <t>Here we use the at-the-market Intel put to derive the implied volatility.  Below this volatility is used to price all the other options.</t>
  </si>
  <si>
    <r>
      <t>S</t>
    </r>
    <r>
      <rPr>
        <vertAlign val="subscript"/>
        <sz val="10"/>
        <rFont val="Arial"/>
        <family val="2"/>
      </rPr>
      <t>0</t>
    </r>
  </si>
  <si>
    <r>
      <t>d</t>
    </r>
    <r>
      <rPr>
        <vertAlign val="subscript"/>
        <sz val="10"/>
        <rFont val="Arial"/>
        <family val="2"/>
      </rPr>
      <t>1</t>
    </r>
  </si>
  <si>
    <r>
      <t>d</t>
    </r>
    <r>
      <rPr>
        <vertAlign val="subscript"/>
        <sz val="10"/>
        <rFont val="Arial"/>
        <family val="2"/>
      </rPr>
      <t>2</t>
    </r>
  </si>
  <si>
    <r>
      <t>N(d</t>
    </r>
    <r>
      <rPr>
        <vertAlign val="subscript"/>
        <sz val="10"/>
        <rFont val="Arial"/>
        <family val="2"/>
      </rPr>
      <t>1</t>
    </r>
    <r>
      <rPr>
        <sz val="10"/>
        <rFont val="Arial"/>
        <family val="2"/>
      </rPr>
      <t>)</t>
    </r>
  </si>
  <si>
    <r>
      <t>N(d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)</t>
    </r>
  </si>
  <si>
    <r>
      <t>Call price, C</t>
    </r>
    <r>
      <rPr>
        <vertAlign val="subscript"/>
        <sz val="10"/>
        <rFont val="Arial"/>
        <family val="2"/>
      </rPr>
      <t>0</t>
    </r>
  </si>
  <si>
    <r>
      <t>Put price, P</t>
    </r>
    <r>
      <rPr>
        <vertAlign val="subscript"/>
        <sz val="10"/>
        <rFont val="Arial"/>
        <family val="2"/>
      </rPr>
      <t>0</t>
    </r>
  </si>
  <si>
    <r>
      <t>&lt;-- d</t>
    </r>
    <r>
      <rPr>
        <vertAlign val="subscript"/>
        <sz val="10"/>
        <rFont val="Arial"/>
        <family val="2"/>
      </rPr>
      <t>1</t>
    </r>
    <r>
      <rPr>
        <sz val="10"/>
        <rFont val="Arial"/>
        <family val="2"/>
      </rPr>
      <t>-sigma*SQRT(T)</t>
    </r>
  </si>
  <si>
    <r>
      <t>&lt;-- Uses formula NormSDist(d</t>
    </r>
    <r>
      <rPr>
        <vertAlign val="subscript"/>
        <sz val="10"/>
        <rFont val="Arial"/>
        <family val="2"/>
      </rPr>
      <t>1</t>
    </r>
    <r>
      <rPr>
        <sz val="10"/>
        <rFont val="Arial"/>
        <family val="2"/>
      </rPr>
      <t>)</t>
    </r>
  </si>
  <si>
    <r>
      <t>&lt;-- Uses formula NormSDist(d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)</t>
    </r>
  </si>
  <si>
    <r>
      <t xml:space="preserve">Note:  We formatted cell B4 to give a number, by right-clicking on the cell and then  using 
</t>
    </r>
    <r>
      <rPr>
        <b/>
        <sz val="10"/>
        <rFont val="Arial"/>
        <family val="2"/>
      </rPr>
      <t>Format Cells|Number|General</t>
    </r>
  </si>
  <si>
    <r>
      <t>P</t>
    </r>
    <r>
      <rPr>
        <vertAlign val="subscript"/>
        <sz val="10"/>
        <rFont val="Arial"/>
        <family val="2"/>
      </rPr>
      <t>t</t>
    </r>
  </si>
  <si>
    <r>
      <t>P</t>
    </r>
    <r>
      <rPr>
        <vertAlign val="subscript"/>
        <sz val="10"/>
        <rFont val="Arial"/>
        <family val="2"/>
      </rPr>
      <t>t+1</t>
    </r>
  </si>
  <si>
    <r>
      <t xml:space="preserve">Annual return, </t>
    </r>
    <r>
      <rPr>
        <i/>
        <sz val="10"/>
        <rFont val="Arial"/>
        <family val="2"/>
      </rPr>
      <t>r</t>
    </r>
  </si>
  <si>
    <r>
      <t xml:space="preserve">If </t>
    </r>
    <r>
      <rPr>
        <i/>
        <sz val="10"/>
        <rFont val="Arial"/>
        <family val="2"/>
      </rPr>
      <t>r</t>
    </r>
    <r>
      <rPr>
        <sz val="10"/>
        <rFont val="Arial"/>
        <family val="2"/>
      </rPr>
      <t xml:space="preserve"> is the annual </t>
    </r>
    <r>
      <rPr>
        <i/>
        <sz val="10"/>
        <rFont val="Arial"/>
        <family val="2"/>
      </rPr>
      <t xml:space="preserve">discrete </t>
    </r>
    <r>
      <rPr>
        <sz val="10"/>
        <rFont val="Arial"/>
        <family val="2"/>
      </rPr>
      <t>return</t>
    </r>
  </si>
  <si>
    <r>
      <t xml:space="preserve">If </t>
    </r>
    <r>
      <rPr>
        <i/>
        <sz val="10"/>
        <rFont val="Arial"/>
        <family val="2"/>
      </rPr>
      <t>r</t>
    </r>
    <r>
      <rPr>
        <sz val="10"/>
        <rFont val="Arial"/>
        <family val="2"/>
      </rPr>
      <t xml:space="preserve"> is the annual </t>
    </r>
    <r>
      <rPr>
        <i/>
        <sz val="10"/>
        <rFont val="Arial"/>
        <family val="2"/>
      </rPr>
      <t xml:space="preserve">continuous </t>
    </r>
    <r>
      <rPr>
        <sz val="10"/>
        <rFont val="Arial"/>
        <family val="2"/>
      </rPr>
      <t>return</t>
    </r>
  </si>
  <si>
    <r>
      <t>Initial investment P</t>
    </r>
    <r>
      <rPr>
        <vertAlign val="subscript"/>
        <sz val="10"/>
        <rFont val="Arial"/>
        <family val="2"/>
      </rPr>
      <t>t</t>
    </r>
  </si>
  <si>
    <r>
      <t>Future value P</t>
    </r>
    <r>
      <rPr>
        <vertAlign val="subscript"/>
        <sz val="10"/>
        <rFont val="Arial"/>
        <family val="2"/>
      </rPr>
      <t>t+1</t>
    </r>
  </si>
  <si>
    <r>
      <t>&lt;-- S*N(d</t>
    </r>
    <r>
      <rPr>
        <vertAlign val="subscript"/>
        <sz val="10"/>
        <rFont val="Arial"/>
        <family val="2"/>
      </rPr>
      <t>1</t>
    </r>
    <r>
      <rPr>
        <sz val="10"/>
        <rFont val="Arial"/>
        <family val="2"/>
      </rPr>
      <t>)-X*exp(-r*T)*N(d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)</t>
    </r>
  </si>
  <si>
    <t>Call price</t>
  </si>
  <si>
    <t>Put price</t>
  </si>
  <si>
    <r>
      <t>Stock price at time 0, S</t>
    </r>
    <r>
      <rPr>
        <b/>
        <vertAlign val="subscript"/>
        <sz val="10"/>
        <rFont val="Arial"/>
        <family val="2"/>
      </rPr>
      <t>0</t>
    </r>
  </si>
  <si>
    <r>
      <t>BLACK-SCHOLES PRICE SENSITIVITY TO 
CURRENT STOCK PRICE S</t>
    </r>
    <r>
      <rPr>
        <b/>
        <vertAlign val="subscript"/>
        <sz val="14"/>
        <rFont val="Arial"/>
        <family val="2"/>
      </rPr>
      <t>0</t>
    </r>
  </si>
  <si>
    <r>
      <t>&lt;-- d</t>
    </r>
    <r>
      <rPr>
        <vertAlign val="subscript"/>
        <sz val="10"/>
        <rFont val="Arial"/>
        <family val="2"/>
      </rPr>
      <t xml:space="preserve">1 </t>
    </r>
    <r>
      <rPr>
        <sz val="10"/>
        <rFont val="Arial"/>
        <family val="2"/>
      </rPr>
      <t>- sigma*SQRT(T)</t>
    </r>
  </si>
  <si>
    <r>
      <t>&lt;--- Uses formula NormSDist(d</t>
    </r>
    <r>
      <rPr>
        <vertAlign val="subscript"/>
        <sz val="10"/>
        <rFont val="Arial"/>
        <family val="2"/>
      </rPr>
      <t>1</t>
    </r>
    <r>
      <rPr>
        <sz val="10"/>
        <rFont val="Arial"/>
        <family val="2"/>
      </rPr>
      <t>)</t>
    </r>
  </si>
  <si>
    <r>
      <t>&lt;--- Uses formula NormSDist(d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)</t>
    </r>
  </si>
  <si>
    <r>
      <t xml:space="preserve">INTEL CALL OPTIONS:  COMPARING BLACK-SCHOLES 
TO MARKET PRICES
</t>
    </r>
    <r>
      <rPr>
        <sz val="12"/>
        <color theme="1"/>
        <rFont val="Arial"/>
        <family val="2"/>
      </rPr>
      <t>Current date:  22 May 2009, Option expiration date:  17 October 2009</t>
    </r>
  </si>
  <si>
    <r>
      <t xml:space="preserve">INTEL PUT OPTIONS:  COMPARING BLACK-SCHOLES 
TO MARKET PRICES
</t>
    </r>
    <r>
      <rPr>
        <sz val="12"/>
        <color theme="1"/>
        <rFont val="Arial"/>
        <family val="2"/>
      </rPr>
      <t>Current date:  22 May 2009, Option expiration date:  17 October 2009</t>
    </r>
  </si>
  <si>
    <r>
      <t>S</t>
    </r>
    <r>
      <rPr>
        <vertAlign val="subscript"/>
        <sz val="10"/>
        <color theme="1"/>
        <rFont val="Arial"/>
        <family val="2"/>
      </rPr>
      <t>0</t>
    </r>
  </si>
  <si>
    <t>Later</t>
  </si>
  <si>
    <t>Check:  plug the implied volatility into the Black-Scholes function</t>
  </si>
  <si>
    <t>Call</t>
  </si>
  <si>
    <t>Put</t>
  </si>
  <si>
    <t>Interest rate</t>
  </si>
  <si>
    <r>
      <t>S</t>
    </r>
    <r>
      <rPr>
        <vertAlign val="subscript"/>
        <sz val="10"/>
        <rFont val="Arial"/>
        <family val="2"/>
      </rPr>
      <t>0</t>
    </r>
    <r>
      <rPr>
        <sz val="10"/>
        <rFont val="Arial"/>
        <family val="2"/>
      </rPr>
      <t>, current Intel stock price</t>
    </r>
  </si>
  <si>
    <t>T, time to expiration</t>
  </si>
  <si>
    <t>At-the-money X</t>
  </si>
  <si>
    <t>Price of at-the-money call</t>
  </si>
  <si>
    <t>Price of at-the-money put</t>
  </si>
  <si>
    <t>Implied put volatiity</t>
  </si>
  <si>
    <t>Price call with at-money volatility</t>
  </si>
  <si>
    <t>Price put with at-money volatility</t>
  </si>
  <si>
    <t>Call option market price</t>
  </si>
  <si>
    <t>Put option market price</t>
  </si>
  <si>
    <t>Average implied volatitily
difference</t>
  </si>
  <si>
    <r>
      <t>Check P</t>
    </r>
    <r>
      <rPr>
        <vertAlign val="subscript"/>
        <sz val="10"/>
        <rFont val="Arial"/>
        <family val="2"/>
      </rPr>
      <t>0</t>
    </r>
    <r>
      <rPr>
        <sz val="10"/>
        <rFont val="Arial"/>
        <family val="2"/>
      </rPr>
      <t xml:space="preserve"> with PCP</t>
    </r>
  </si>
  <si>
    <t>THE BLACK-SCHOLES OPTION-PRICING FORMULA</t>
  </si>
  <si>
    <r>
      <rPr>
        <b/>
        <sz val="14"/>
        <rFont val="Arial"/>
        <family val="2"/>
      </rPr>
      <t>IBM STOCK PRICES AND RETURNS</t>
    </r>
    <r>
      <rPr>
        <sz val="14"/>
        <rFont val="Arial"/>
        <family val="2"/>
      </rPr>
      <t xml:space="preserve">
</t>
    </r>
    <r>
      <rPr>
        <b/>
        <sz val="14"/>
        <rFont val="Arial"/>
        <family val="2"/>
      </rPr>
      <t>2004 - 2014</t>
    </r>
  </si>
  <si>
    <t>Open</t>
  </si>
  <si>
    <t>High</t>
  </si>
  <si>
    <t>Low</t>
  </si>
  <si>
    <t>Close</t>
  </si>
  <si>
    <t>Adj Close</t>
  </si>
  <si>
    <r>
      <rPr>
        <b/>
        <sz val="14"/>
        <rFont val="Arial"/>
        <family val="2"/>
      </rPr>
      <t>IBM STOCK PRICES</t>
    </r>
    <r>
      <rPr>
        <sz val="14"/>
        <rFont val="Arial"/>
        <family val="2"/>
      </rPr>
      <t xml:space="preserve">
</t>
    </r>
    <r>
      <rPr>
        <b/>
        <sz val="12"/>
        <rFont val="Arial"/>
        <family val="2"/>
      </rPr>
      <t>Monthly data for 2004-2014</t>
    </r>
  </si>
  <si>
    <t>Intel Corporation (INTC)</t>
  </si>
  <si>
    <t>+0.11(+0.29%) NASDAQ - As of 4:00PM EST</t>
  </si>
  <si>
    <t xml:space="preserve">| After Hours: 37.51 </t>
  </si>
  <si>
    <t>-0.04 (0.11%) 7:39PM EST</t>
  </si>
  <si>
    <t>Calls</t>
  </si>
  <si>
    <t>Strike</t>
  </si>
  <si>
    <t>Contract Name</t>
  </si>
  <si>
    <t>Last</t>
  </si>
  <si>
    <t>Bid</t>
  </si>
  <si>
    <t>Ask</t>
  </si>
  <si>
    <t>Change</t>
  </si>
  <si>
    <t>%Change</t>
  </si>
  <si>
    <t>Open Interest</t>
  </si>
  <si>
    <t>Implied Volatility</t>
  </si>
  <si>
    <t>INTC150717C00023000</t>
  </si>
  <si>
    <t>INTC150717C00025000</t>
  </si>
  <si>
    <t>INTC150717C00026000</t>
  </si>
  <si>
    <t>INTC150717C00027000</t>
  </si>
  <si>
    <t>INTC150717C00028000</t>
  </si>
  <si>
    <t>INTC150717C00029000</t>
  </si>
  <si>
    <t>INTC150717C00030000</t>
  </si>
  <si>
    <t>INTC150717C00031000</t>
  </si>
  <si>
    <t>INTC150717C00032000</t>
  </si>
  <si>
    <t>INTC150717C00033000</t>
  </si>
  <si>
    <t>INTC150717C00034000</t>
  </si>
  <si>
    <t>INTC150717C00035000</t>
  </si>
  <si>
    <t>INTC150717C00036000</t>
  </si>
  <si>
    <t>INTC150717C00037000</t>
  </si>
  <si>
    <t>INTC150717C00038000</t>
  </si>
  <si>
    <t>INTC150717C00039000</t>
  </si>
  <si>
    <t>INTC150717C00040000</t>
  </si>
  <si>
    <t>INTC150717C00041000</t>
  </si>
  <si>
    <t>INTC150717C00042000</t>
  </si>
  <si>
    <t>INTC150717C00043000</t>
  </si>
  <si>
    <t>INTC150717C00044000</t>
  </si>
  <si>
    <t>INTC150717C00045000</t>
  </si>
  <si>
    <t>INTC150717C00047000</t>
  </si>
  <si>
    <t>INTC150717C00048000</t>
  </si>
  <si>
    <t>INTC150717C00049000</t>
  </si>
  <si>
    <t>INTC150717C00050000</t>
  </si>
  <si>
    <t>INTC150717P00016000</t>
  </si>
  <si>
    <t>INTC150717P00018000</t>
  </si>
  <si>
    <t>INTC150717P00019000</t>
  </si>
  <si>
    <t>INTC150717P00020000</t>
  </si>
  <si>
    <t>INTC150717P00021000</t>
  </si>
  <si>
    <t>INTC150717P00022000</t>
  </si>
  <si>
    <t>INTC150717P00023000</t>
  </si>
  <si>
    <t>INTC150717P00024000</t>
  </si>
  <si>
    <t>INTC150717P00025000</t>
  </si>
  <si>
    <t>INTC150717P00026000</t>
  </si>
  <si>
    <t>INTC150717P00027000</t>
  </si>
  <si>
    <t>INTC150717P00028000</t>
  </si>
  <si>
    <t>INTC150717P00029000</t>
  </si>
  <si>
    <t>INTC150717P00030000</t>
  </si>
  <si>
    <t>INTC150717P00031000</t>
  </si>
  <si>
    <t>INTC150717P00032000</t>
  </si>
  <si>
    <t>INTC150717P00033000</t>
  </si>
  <si>
    <t>INTC150717P00034000</t>
  </si>
  <si>
    <t>INTC150717P00035000</t>
  </si>
  <si>
    <t>INTC150717P00036000</t>
  </si>
  <si>
    <t>INTC150717P00037000</t>
  </si>
  <si>
    <t>INTC150717P00038000</t>
  </si>
  <si>
    <t>INTC150717P00039000</t>
  </si>
  <si>
    <t>INTC150717P00040000</t>
  </si>
  <si>
    <t>INTC150717P00041000</t>
  </si>
  <si>
    <t>INTC150717P00042000</t>
  </si>
  <si>
    <t>INTC150717P00043000</t>
  </si>
  <si>
    <t>INTC150717P00044000</t>
  </si>
  <si>
    <t>INTC150717P00045000</t>
  </si>
  <si>
    <t>INTC150717P00050000</t>
  </si>
  <si>
    <t>Date: Dec 27, 2014</t>
  </si>
  <si>
    <t>INTEL OPTION DATA, 27 December 2014
Call and put pricing using at-the-money implied volatility</t>
  </si>
  <si>
    <t>July 17, 2015</t>
  </si>
  <si>
    <t>YTM on T-bonds for 6 months</t>
  </si>
  <si>
    <t>INTEL OPTION DATA, 27 December 2014
Comparing the implied volatility for July 2015 calls and puts</t>
  </si>
  <si>
    <t>Diff</t>
  </si>
  <si>
    <r>
      <t>Check P</t>
    </r>
    <r>
      <rPr>
        <vertAlign val="subscript"/>
        <sz val="10"/>
        <rFont val="Arial"/>
        <family val="2"/>
      </rPr>
      <t>0</t>
    </r>
    <r>
      <rPr>
        <sz val="10"/>
        <rFont val="Arial"/>
        <family val="2"/>
      </rPr>
      <t xml:space="preserve"> with put-call-parity</t>
    </r>
  </si>
  <si>
    <r>
      <t>The functions in this spreadsheet--</t>
    </r>
    <r>
      <rPr>
        <b/>
        <sz val="10"/>
        <rFont val="Arial"/>
        <family val="2"/>
      </rPr>
      <t>Calloption</t>
    </r>
    <r>
      <rPr>
        <sz val="10"/>
        <rFont val="Arial"/>
        <family val="2"/>
      </rPr>
      <t xml:space="preserve"> and </t>
    </r>
    <r>
      <rPr>
        <b/>
        <sz val="10"/>
        <rFont val="Arial"/>
        <family val="2"/>
      </rPr>
      <t>Putoption</t>
    </r>
    <r>
      <rPr>
        <sz val="10"/>
        <rFont val="Arial"/>
        <family val="2"/>
      </rPr>
      <t>--were defined by the authors.</t>
    </r>
  </si>
  <si>
    <t>Page 608</t>
  </si>
  <si>
    <t>Page 609</t>
  </si>
  <si>
    <t>Page 610</t>
  </si>
  <si>
    <t>Page 611</t>
  </si>
  <si>
    <t>Page 612</t>
  </si>
  <si>
    <t>Page 613</t>
  </si>
  <si>
    <t>Page 614</t>
  </si>
  <si>
    <t>Page 614 bottom</t>
  </si>
  <si>
    <t>Page 616</t>
  </si>
  <si>
    <t>Page 617</t>
  </si>
  <si>
    <t>Page 618</t>
  </si>
  <si>
    <t>Page 620</t>
  </si>
  <si>
    <t>Page 621</t>
  </si>
  <si>
    <t>Pages 623-625</t>
  </si>
  <si>
    <t>Page</t>
  </si>
  <si>
    <t>Content</t>
  </si>
  <si>
    <t>CHAPTER 19 EXCEL SPREADSHEET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</si>
</sst>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0.0000"/>
    <numFmt numFmtId="165" formatCode=";;"/>
    <numFmt numFmtId="166" formatCode="0.00000"/>
    <numFmt numFmtId="167" formatCode="[$-409]d\-mmm\-yy;@"/>
  </numFmts>
  <fonts count="46" x14ac:knownFonts="1">
    <font>
      <sz val="1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vertAlign val="subscript"/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i/>
      <sz val="10"/>
      <name val="Arial"/>
      <family val="2"/>
    </font>
    <font>
      <b/>
      <vertAlign val="subscript"/>
      <sz val="14"/>
      <name val="Arial"/>
      <family val="2"/>
    </font>
    <font>
      <b/>
      <vertAlign val="subscript"/>
      <sz val="10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vertAlign val="subscript"/>
      <sz val="10"/>
      <color theme="1"/>
      <name val="Arial"/>
      <family val="2"/>
    </font>
    <font>
      <b/>
      <sz val="10"/>
      <color theme="1"/>
      <name val="Arial"/>
      <family val="2"/>
    </font>
    <font>
      <sz val="15"/>
      <color rgb="FF000000"/>
      <name val="Arial"/>
      <family val="2"/>
    </font>
    <font>
      <u/>
      <sz val="10"/>
      <color theme="10"/>
      <name val="Arial"/>
      <family val="2"/>
    </font>
    <font>
      <sz val="12"/>
      <color rgb="FF000000"/>
      <name val="Arial"/>
      <family val="2"/>
    </font>
    <font>
      <sz val="12"/>
      <color rgb="FF128086"/>
      <name val="Arial"/>
      <family val="2"/>
    </font>
    <font>
      <u/>
      <sz val="12"/>
      <color theme="10"/>
      <name val="Arial"/>
      <family val="2"/>
    </font>
    <font>
      <b/>
      <sz val="12"/>
      <color rgb="FF454545"/>
      <name val="Arial"/>
      <family val="2"/>
    </font>
    <font>
      <b/>
      <sz val="12"/>
      <color rgb="FF00000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E2E2E6"/>
      </left>
      <right style="medium">
        <color rgb="FFE2E2E6"/>
      </right>
      <top style="medium">
        <color rgb="FFE2E2E6"/>
      </top>
      <bottom style="medium">
        <color rgb="FFE2E2E6"/>
      </bottom>
      <diagonal/>
    </border>
  </borders>
  <cellStyleXfs count="48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4" applyNumberFormat="0" applyAlignment="0" applyProtection="0"/>
    <xf numFmtId="0" fontId="15" fillId="7" borderId="5" applyNumberFormat="0" applyAlignment="0" applyProtection="0"/>
    <xf numFmtId="0" fontId="16" fillId="7" borderId="4" applyNumberFormat="0" applyAlignment="0" applyProtection="0"/>
    <xf numFmtId="0" fontId="17" fillId="0" borderId="6" applyNumberFormat="0" applyFill="0" applyAlignment="0" applyProtection="0"/>
    <xf numFmtId="0" fontId="18" fillId="8" borderId="7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2" fillId="29" borderId="0" applyNumberFormat="0" applyBorder="0" applyAlignment="0" applyProtection="0"/>
    <xf numFmtId="0" fontId="22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2" fillId="33" borderId="0" applyNumberFormat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3" fillId="0" borderId="0"/>
    <xf numFmtId="0" fontId="40" fillId="0" borderId="0" applyNumberFormat="0" applyFill="0" applyBorder="0" applyAlignment="0" applyProtection="0"/>
    <xf numFmtId="0" fontId="5" fillId="0" borderId="0"/>
  </cellStyleXfs>
  <cellXfs count="114">
    <xf numFmtId="0" fontId="0" fillId="0" borderId="0" xfId="0"/>
    <xf numFmtId="0" fontId="23" fillId="0" borderId="0" xfId="0" applyFont="1"/>
    <xf numFmtId="0" fontId="5" fillId="0" borderId="0" xfId="0" applyFont="1"/>
    <xf numFmtId="10" fontId="0" fillId="0" borderId="0" xfId="2" applyNumberFormat="1" applyFont="1"/>
    <xf numFmtId="0" fontId="25" fillId="0" borderId="0" xfId="0" applyFont="1" applyAlignment="1">
      <alignment horizontal="center" vertical="center" wrapText="1"/>
    </xf>
    <xf numFmtId="0" fontId="25" fillId="0" borderId="0" xfId="0" applyFont="1"/>
    <xf numFmtId="3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Alignment="1">
      <alignment vertical="center"/>
    </xf>
    <xf numFmtId="9" fontId="5" fillId="0" borderId="0" xfId="2" applyFont="1"/>
    <xf numFmtId="2" fontId="5" fillId="0" borderId="0" xfId="2" applyNumberFormat="1" applyFont="1"/>
    <xf numFmtId="9" fontId="28" fillId="0" borderId="0" xfId="2" applyFont="1" applyAlignment="1">
      <alignment horizontal="centerContinuous"/>
    </xf>
    <xf numFmtId="9" fontId="5" fillId="0" borderId="0" xfId="2" quotePrefix="1" applyFont="1"/>
    <xf numFmtId="15" fontId="5" fillId="0" borderId="0" xfId="0" applyNumberFormat="1" applyFont="1"/>
    <xf numFmtId="0" fontId="5" fillId="0" borderId="0" xfId="0" applyNumberFormat="1" applyFont="1"/>
    <xf numFmtId="166" fontId="5" fillId="0" borderId="0" xfId="0" applyNumberFormat="1" applyFont="1"/>
    <xf numFmtId="0" fontId="25" fillId="0" borderId="0" xfId="0" applyFont="1" applyAlignment="1">
      <alignment horizontal="center"/>
    </xf>
    <xf numFmtId="165" fontId="5" fillId="0" borderId="0" xfId="0" applyNumberFormat="1" applyFont="1"/>
    <xf numFmtId="0" fontId="5" fillId="0" borderId="0" xfId="2" applyNumberFormat="1" applyFont="1"/>
    <xf numFmtId="10" fontId="5" fillId="0" borderId="0" xfId="2" applyNumberFormat="1" applyFont="1"/>
    <xf numFmtId="164" fontId="5" fillId="0" borderId="0" xfId="2" quotePrefix="1" applyNumberFormat="1" applyFont="1"/>
    <xf numFmtId="164" fontId="5" fillId="0" borderId="0" xfId="2" applyNumberFormat="1" applyFont="1"/>
    <xf numFmtId="9" fontId="5" fillId="2" borderId="0" xfId="2" applyFont="1" applyFill="1"/>
    <xf numFmtId="2" fontId="5" fillId="2" borderId="0" xfId="2" applyNumberFormat="1" applyFont="1" applyFill="1"/>
    <xf numFmtId="2" fontId="5" fillId="2" borderId="0" xfId="2" quotePrefix="1" applyNumberFormat="1" applyFont="1" applyFill="1"/>
    <xf numFmtId="0" fontId="27" fillId="0" borderId="0" xfId="0" applyFont="1"/>
    <xf numFmtId="167" fontId="5" fillId="0" borderId="0" xfId="0" applyNumberFormat="1" applyFont="1"/>
    <xf numFmtId="0" fontId="5" fillId="2" borderId="0" xfId="0" applyFont="1" applyFill="1"/>
    <xf numFmtId="0" fontId="26" fillId="0" borderId="0" xfId="0" applyFont="1" applyAlignment="1">
      <alignment horizontal="center" vertical="center" wrapText="1"/>
    </xf>
    <xf numFmtId="10" fontId="5" fillId="0" borderId="0" xfId="0" applyNumberFormat="1" applyFont="1"/>
    <xf numFmtId="167" fontId="2" fillId="0" borderId="0" xfId="43" applyNumberFormat="1" applyFont="1" applyAlignment="1">
      <alignment horizontal="center"/>
    </xf>
    <xf numFmtId="0" fontId="2" fillId="0" borderId="0" xfId="43" applyFont="1"/>
    <xf numFmtId="10" fontId="5" fillId="2" borderId="0" xfId="2" applyNumberFormat="1" applyFont="1" applyFill="1"/>
    <xf numFmtId="9" fontId="5" fillId="0" borderId="0" xfId="0" applyNumberFormat="1" applyFont="1"/>
    <xf numFmtId="0" fontId="5" fillId="0" borderId="0" xfId="0" applyFont="1" applyAlignment="1">
      <alignment horizontal="left" indent="2"/>
    </xf>
    <xf numFmtId="9" fontId="5" fillId="0" borderId="0" xfId="2" applyFont="1" applyFill="1"/>
    <xf numFmtId="2" fontId="5" fillId="0" borderId="0" xfId="2" quotePrefix="1" applyNumberFormat="1" applyFont="1"/>
    <xf numFmtId="9" fontId="24" fillId="0" borderId="0" xfId="2" applyFont="1" applyAlignment="1">
      <alignment horizontal="center"/>
    </xf>
    <xf numFmtId="9" fontId="5" fillId="0" borderId="0" xfId="2" applyFont="1" applyAlignment="1">
      <alignment horizontal="centerContinuous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2" fontId="5" fillId="0" borderId="0" xfId="0" applyNumberFormat="1" applyFont="1" applyAlignment="1">
      <alignment wrapText="1"/>
    </xf>
    <xf numFmtId="9" fontId="25" fillId="0" borderId="0" xfId="2" applyFont="1" applyAlignment="1">
      <alignment horizontal="left"/>
    </xf>
    <xf numFmtId="9" fontId="24" fillId="0" borderId="0" xfId="2" applyFont="1" applyAlignment="1"/>
    <xf numFmtId="9" fontId="25" fillId="0" borderId="0" xfId="2" applyFont="1" applyAlignment="1">
      <alignment horizontal="center" vertical="center" wrapText="1"/>
    </xf>
    <xf numFmtId="43" fontId="5" fillId="0" borderId="0" xfId="1" applyFont="1"/>
    <xf numFmtId="0" fontId="5" fillId="0" borderId="0" xfId="1" applyNumberFormat="1" applyFont="1" applyAlignment="1">
      <alignment horizontal="center"/>
    </xf>
    <xf numFmtId="2" fontId="5" fillId="0" borderId="0" xfId="2" applyNumberFormat="1" applyFont="1" applyAlignment="1">
      <alignment horizontal="right"/>
    </xf>
    <xf numFmtId="2" fontId="5" fillId="0" borderId="0" xfId="0" applyNumberFormat="1" applyFont="1" applyAlignment="1">
      <alignment horizontal="right"/>
    </xf>
    <xf numFmtId="164" fontId="5" fillId="2" borderId="0" xfId="2" quotePrefix="1" applyNumberFormat="1" applyFont="1" applyFill="1"/>
    <xf numFmtId="0" fontId="25" fillId="0" borderId="0" xfId="0" applyFont="1" applyAlignment="1">
      <alignment vertical="center"/>
    </xf>
    <xf numFmtId="9" fontId="24" fillId="0" borderId="0" xfId="2" applyFont="1" applyAlignment="1">
      <alignment wrapText="1"/>
    </xf>
    <xf numFmtId="9" fontId="25" fillId="0" borderId="0" xfId="2" applyFont="1" applyAlignment="1">
      <alignment horizontal="center" wrapText="1"/>
    </xf>
    <xf numFmtId="165" fontId="5" fillId="0" borderId="0" xfId="1" applyNumberFormat="1" applyFont="1"/>
    <xf numFmtId="4" fontId="5" fillId="0" borderId="0" xfId="0" applyNumberFormat="1" applyFont="1"/>
    <xf numFmtId="2" fontId="5" fillId="0" borderId="0" xfId="0" applyNumberFormat="1" applyFont="1"/>
    <xf numFmtId="2" fontId="5" fillId="2" borderId="0" xfId="0" applyNumberFormat="1" applyFont="1" applyFill="1"/>
    <xf numFmtId="0" fontId="32" fillId="0" borderId="0" xfId="0" applyFont="1" applyAlignment="1">
      <alignment horizontal="center"/>
    </xf>
    <xf numFmtId="164" fontId="5" fillId="0" borderId="0" xfId="0" applyNumberFormat="1" applyFont="1"/>
    <xf numFmtId="3" fontId="5" fillId="0" borderId="0" xfId="0" applyNumberFormat="1" applyFont="1"/>
    <xf numFmtId="0" fontId="5" fillId="0" borderId="0" xfId="0" applyFont="1" applyAlignment="1">
      <alignment vertical="center"/>
    </xf>
    <xf numFmtId="0" fontId="1" fillId="0" borderId="0" xfId="45" applyFont="1"/>
    <xf numFmtId="2" fontId="1" fillId="0" borderId="0" xfId="45" applyNumberFormat="1" applyFont="1" applyAlignment="1">
      <alignment horizontal="right" wrapText="1"/>
    </xf>
    <xf numFmtId="0" fontId="1" fillId="0" borderId="0" xfId="45" applyFont="1" applyAlignment="1">
      <alignment horizontal="right" wrapText="1"/>
    </xf>
    <xf numFmtId="164" fontId="1" fillId="0" borderId="0" xfId="45" applyNumberFormat="1" applyFont="1" applyAlignment="1">
      <alignment horizontal="right" wrapText="1"/>
    </xf>
    <xf numFmtId="10" fontId="1" fillId="0" borderId="0" xfId="45" applyNumberFormat="1" applyFont="1" applyAlignment="1">
      <alignment horizontal="right" wrapText="1"/>
    </xf>
    <xf numFmtId="2" fontId="1" fillId="0" borderId="0" xfId="45" applyNumberFormat="1" applyFont="1"/>
    <xf numFmtId="0" fontId="1" fillId="0" borderId="0" xfId="45" applyFont="1" applyAlignment="1">
      <alignment horizontal="left"/>
    </xf>
    <xf numFmtId="10" fontId="1" fillId="0" borderId="0" xfId="2" applyNumberFormat="1" applyFont="1" applyAlignment="1">
      <alignment horizontal="right" wrapText="1"/>
    </xf>
    <xf numFmtId="0" fontId="38" fillId="0" borderId="0" xfId="43" applyFont="1" applyAlignment="1">
      <alignment horizontal="center"/>
    </xf>
    <xf numFmtId="167" fontId="1" fillId="0" borderId="0" xfId="43" applyNumberFormat="1" applyFont="1"/>
    <xf numFmtId="0" fontId="1" fillId="0" borderId="0" xfId="43" applyFont="1"/>
    <xf numFmtId="10" fontId="0" fillId="0" borderId="0" xfId="0" applyNumberFormat="1"/>
    <xf numFmtId="0" fontId="25" fillId="0" borderId="0" xfId="0" applyFont="1" applyAlignment="1">
      <alignment horizontal="center" wrapText="1"/>
    </xf>
    <xf numFmtId="0" fontId="0" fillId="0" borderId="0" xfId="0" applyAlignment="1">
      <alignment wrapText="1"/>
    </xf>
    <xf numFmtId="2" fontId="0" fillId="0" borderId="0" xfId="0" applyNumberFormat="1"/>
    <xf numFmtId="0" fontId="5" fillId="35" borderId="0" xfId="0" applyFont="1" applyFill="1"/>
    <xf numFmtId="10" fontId="0" fillId="35" borderId="0" xfId="0" applyNumberFormat="1" applyFill="1"/>
    <xf numFmtId="0" fontId="24" fillId="0" borderId="0" xfId="0" applyFont="1" applyAlignment="1">
      <alignment vertical="center"/>
    </xf>
    <xf numFmtId="2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0" fontId="0" fillId="35" borderId="0" xfId="0" applyFill="1"/>
    <xf numFmtId="164" fontId="5" fillId="35" borderId="0" xfId="0" applyNumberFormat="1" applyFont="1" applyFill="1"/>
    <xf numFmtId="14" fontId="0" fillId="0" borderId="0" xfId="0" applyNumberFormat="1"/>
    <xf numFmtId="0" fontId="41" fillId="0" borderId="0" xfId="0" applyFont="1" applyAlignment="1">
      <alignment vertical="center"/>
    </xf>
    <xf numFmtId="0" fontId="28" fillId="0" borderId="0" xfId="0" applyFont="1" applyAlignment="1"/>
    <xf numFmtId="0" fontId="42" fillId="0" borderId="10" xfId="0" applyFont="1" applyBorder="1" applyAlignment="1">
      <alignment vertical="center"/>
    </xf>
    <xf numFmtId="0" fontId="41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3" fillId="0" borderId="0" xfId="46" applyFont="1" applyAlignment="1">
      <alignment horizontal="center" vertical="top"/>
    </xf>
    <xf numFmtId="0" fontId="43" fillId="0" borderId="0" xfId="46" applyFont="1" applyAlignment="1">
      <alignment horizontal="center" vertical="center"/>
    </xf>
    <xf numFmtId="10" fontId="41" fillId="0" borderId="0" xfId="0" applyNumberFormat="1" applyFont="1" applyAlignment="1">
      <alignment horizontal="center" vertical="center"/>
    </xf>
    <xf numFmtId="0" fontId="45" fillId="0" borderId="0" xfId="0" applyFont="1" applyAlignment="1">
      <alignment horizontal="center" vertical="top"/>
    </xf>
    <xf numFmtId="0" fontId="28" fillId="0" borderId="0" xfId="0" applyFont="1"/>
    <xf numFmtId="0" fontId="39" fillId="0" borderId="0" xfId="0" applyFont="1" applyAlignment="1">
      <alignment horizontal="left" vertical="center"/>
    </xf>
    <xf numFmtId="9" fontId="5" fillId="0" borderId="0" xfId="2" applyFont="1" applyAlignment="1">
      <alignment wrapText="1"/>
    </xf>
    <xf numFmtId="0" fontId="40" fillId="0" borderId="0" xfId="46"/>
    <xf numFmtId="0" fontId="25" fillId="0" borderId="0" xfId="47" applyFont="1"/>
    <xf numFmtId="0" fontId="26" fillId="0" borderId="0" xfId="47" applyFont="1" applyAlignment="1">
      <alignment horizontal="center"/>
    </xf>
    <xf numFmtId="9" fontId="24" fillId="0" borderId="0" xfId="2" applyFont="1" applyAlignment="1">
      <alignment horizontal="center" vertical="center" wrapText="1"/>
    </xf>
    <xf numFmtId="9" fontId="24" fillId="0" borderId="0" xfId="2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9" fontId="5" fillId="0" borderId="0" xfId="2" applyFont="1" applyAlignment="1">
      <alignment horizontal="left" vertical="center" wrapText="1"/>
    </xf>
    <xf numFmtId="9" fontId="24" fillId="0" borderId="0" xfId="2" applyFont="1" applyAlignment="1">
      <alignment horizontal="center"/>
    </xf>
    <xf numFmtId="164" fontId="25" fillId="34" borderId="0" xfId="2" applyNumberFormat="1" applyFont="1" applyFill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35" fillId="0" borderId="0" xfId="45" applyFont="1" applyAlignment="1">
      <alignment horizontal="center" vertical="center" wrapText="1"/>
    </xf>
    <xf numFmtId="0" fontId="5" fillId="34" borderId="0" xfId="0" applyFont="1" applyFill="1" applyAlignment="1">
      <alignment horizontal="center" wrapText="1"/>
    </xf>
  </cellXfs>
  <cellStyles count="48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9" builtinId="27" customBuiltin="1"/>
    <cellStyle name="Calculation" xfId="13" builtinId="22" customBuiltin="1"/>
    <cellStyle name="Check Cell" xfId="15" builtinId="23" customBuiltin="1"/>
    <cellStyle name="Comma" xfId="1" builtinId="3"/>
    <cellStyle name="Explanatory Text" xfId="17" builtinId="53" customBuiltin="1"/>
    <cellStyle name="Good" xfId="8" builtinId="26" customBuiltin="1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Hyperlink" xfId="46" builtinId="8"/>
    <cellStyle name="Input" xfId="11" builtinId="20" customBuiltin="1"/>
    <cellStyle name="Linked Cell" xfId="14" builtinId="24" customBuiltin="1"/>
    <cellStyle name="Neutral" xfId="10" builtinId="28" customBuiltin="1"/>
    <cellStyle name="Normal" xfId="0" builtinId="0"/>
    <cellStyle name="Normal 2" xfId="43"/>
    <cellStyle name="Normal 2 2" xfId="45"/>
    <cellStyle name="Normal 3" xfId="47"/>
    <cellStyle name="Note 2" xfId="44"/>
    <cellStyle name="Output" xfId="12" builtinId="21" customBuiltin="1"/>
    <cellStyle name="Percent" xfId="2" builtinId="5"/>
    <cellStyle name="Title" xfId="3" builtinId="15" customBuiltin="1"/>
    <cellStyle name="Total" xfId="18" builtinId="25" customBuiltin="1"/>
    <cellStyle name="Warning Text" xfId="16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200" b="1" i="0" strike="noStrike">
                <a:solidFill>
                  <a:srgbClr val="000000"/>
                </a:solidFill>
                <a:latin typeface="Arial"/>
                <a:cs typeface="Arial"/>
              </a:rPr>
              <a:t>Comparing the BS Option Price (the curved line)</a:t>
            </a:r>
          </a:p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200" b="1" i="0" strike="noStrike">
                <a:solidFill>
                  <a:srgbClr val="000000"/>
                </a:solidFill>
                <a:latin typeface="Arial"/>
                <a:cs typeface="Arial"/>
              </a:rPr>
              <a:t>to the Option Intrinsic Value</a:t>
            </a:r>
          </a:p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200" b="1" i="0" strike="noStrike">
                <a:solidFill>
                  <a:srgbClr val="000000"/>
                </a:solidFill>
                <a:latin typeface="Arial"/>
                <a:cs typeface="Arial"/>
              </a:rPr>
              <a:t>when the stock price </a:t>
            </a:r>
            <a:r>
              <a:rPr lang="en-US" sz="1200" b="1" i="1" strike="noStrike">
                <a:solidFill>
                  <a:srgbClr val="000000"/>
                </a:solidFill>
                <a:latin typeface="Arial"/>
                <a:cs typeface="Arial"/>
              </a:rPr>
              <a:t>S</a:t>
            </a:r>
            <a:r>
              <a:rPr lang="en-US" sz="1200" b="1" i="0" strike="noStrike">
                <a:solidFill>
                  <a:srgbClr val="000000"/>
                </a:solidFill>
                <a:latin typeface="Arial"/>
                <a:cs typeface="Arial"/>
              </a:rPr>
              <a:t> is varied</a:t>
            </a:r>
          </a:p>
        </c:rich>
      </c:tx>
      <c:layout>
        <c:manualLayout>
          <c:xMode val="edge"/>
          <c:yMode val="edge"/>
          <c:x val="0.10970486737059004"/>
          <c:y val="3.832752613240417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59515838269405"/>
          <c:y val="0.11846689895470383"/>
          <c:w val="0.83755446819469481"/>
          <c:h val="0.71080139372822304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'Page 614 bottom'!$C$15:$C$30</c:f>
              <c:numCache>
                <c:formatCode>General</c:formatCode>
                <c:ptCount val="16"/>
                <c:pt idx="0">
                  <c:v>65</c:v>
                </c:pt>
                <c:pt idx="1">
                  <c:v>70</c:v>
                </c:pt>
                <c:pt idx="2">
                  <c:v>75</c:v>
                </c:pt>
                <c:pt idx="3">
                  <c:v>80</c:v>
                </c:pt>
                <c:pt idx="4">
                  <c:v>85</c:v>
                </c:pt>
                <c:pt idx="5">
                  <c:v>90</c:v>
                </c:pt>
                <c:pt idx="6">
                  <c:v>95</c:v>
                </c:pt>
                <c:pt idx="7">
                  <c:v>100</c:v>
                </c:pt>
                <c:pt idx="8">
                  <c:v>105</c:v>
                </c:pt>
                <c:pt idx="9">
                  <c:v>110</c:v>
                </c:pt>
                <c:pt idx="10">
                  <c:v>115</c:v>
                </c:pt>
                <c:pt idx="11">
                  <c:v>120</c:v>
                </c:pt>
                <c:pt idx="12">
                  <c:v>125</c:v>
                </c:pt>
                <c:pt idx="13">
                  <c:v>130</c:v>
                </c:pt>
                <c:pt idx="14">
                  <c:v>135</c:v>
                </c:pt>
                <c:pt idx="15">
                  <c:v>140</c:v>
                </c:pt>
              </c:numCache>
            </c:numRef>
          </c:xVal>
          <c:yVal>
            <c:numRef>
              <c:f>'Page 614 bottom'!$D$15:$D$30</c:f>
              <c:numCache>
                <c:formatCode>General</c:formatCode>
                <c:ptCount val="16"/>
                <c:pt idx="0">
                  <c:v>0.9748829979462883</c:v>
                </c:pt>
                <c:pt idx="1">
                  <c:v>1.823558582641212</c:v>
                </c:pt>
                <c:pt idx="2">
                  <c:v>3.0842828027117797</c:v>
                </c:pt>
                <c:pt idx="3">
                  <c:v>4.8086251872565526</c:v>
                </c:pt>
                <c:pt idx="4">
                  <c:v>7.0159179479905092</c:v>
                </c:pt>
                <c:pt idx="5">
                  <c:v>9.6951591030804209</c:v>
                </c:pt>
                <c:pt idx="6">
                  <c:v>12.811638305711064</c:v>
                </c:pt>
                <c:pt idx="7">
                  <c:v>16.315446694222182</c:v>
                </c:pt>
                <c:pt idx="8">
                  <c:v>20.149631766565548</c:v>
                </c:pt>
                <c:pt idx="9">
                  <c:v>24.256714323418677</c:v>
                </c:pt>
                <c:pt idx="10">
                  <c:v>28.583138342856174</c:v>
                </c:pt>
                <c:pt idx="11">
                  <c:v>33.08179014076201</c:v>
                </c:pt>
                <c:pt idx="12">
                  <c:v>37.712998827390876</c:v>
                </c:pt>
                <c:pt idx="13">
                  <c:v>42.444495614259381</c:v>
                </c:pt>
                <c:pt idx="14">
                  <c:v>47.25075629589189</c:v>
                </c:pt>
                <c:pt idx="15">
                  <c:v>52.11205022701742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6557-433B-94D5-49BCAE18EF2C}"/>
            </c:ext>
          </c:extLst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'Page 614 bottom'!$C$15:$C$30</c:f>
              <c:numCache>
                <c:formatCode>General</c:formatCode>
                <c:ptCount val="16"/>
                <c:pt idx="0">
                  <c:v>65</c:v>
                </c:pt>
                <c:pt idx="1">
                  <c:v>70</c:v>
                </c:pt>
                <c:pt idx="2">
                  <c:v>75</c:v>
                </c:pt>
                <c:pt idx="3">
                  <c:v>80</c:v>
                </c:pt>
                <c:pt idx="4">
                  <c:v>85</c:v>
                </c:pt>
                <c:pt idx="5">
                  <c:v>90</c:v>
                </c:pt>
                <c:pt idx="6">
                  <c:v>95</c:v>
                </c:pt>
                <c:pt idx="7">
                  <c:v>100</c:v>
                </c:pt>
                <c:pt idx="8">
                  <c:v>105</c:v>
                </c:pt>
                <c:pt idx="9">
                  <c:v>110</c:v>
                </c:pt>
                <c:pt idx="10">
                  <c:v>115</c:v>
                </c:pt>
                <c:pt idx="11">
                  <c:v>120</c:v>
                </c:pt>
                <c:pt idx="12">
                  <c:v>125</c:v>
                </c:pt>
                <c:pt idx="13">
                  <c:v>130</c:v>
                </c:pt>
                <c:pt idx="14">
                  <c:v>135</c:v>
                </c:pt>
                <c:pt idx="15">
                  <c:v>140</c:v>
                </c:pt>
              </c:numCache>
            </c:numRef>
          </c:xVal>
          <c:yVal>
            <c:numRef>
              <c:f>'Page 614 bottom'!$E$15:$E$30</c:f>
              <c:numCache>
                <c:formatCode>General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5</c:v>
                </c:pt>
                <c:pt idx="7">
                  <c:v>10</c:v>
                </c:pt>
                <c:pt idx="8">
                  <c:v>15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  <c:pt idx="12">
                  <c:v>35</c:v>
                </c:pt>
                <c:pt idx="13">
                  <c:v>40</c:v>
                </c:pt>
                <c:pt idx="14">
                  <c:v>45</c:v>
                </c:pt>
                <c:pt idx="15">
                  <c:v>50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1-6557-433B-94D5-49BCAE18EF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9796480"/>
        <c:axId val="249807232"/>
      </c:scatterChart>
      <c:valAx>
        <c:axId val="249796480"/>
        <c:scaling>
          <c:orientation val="minMax"/>
          <c:max val="140"/>
          <c:min val="65"/>
        </c:scaling>
        <c:delete val="0"/>
        <c:axPos val="b"/>
        <c:title>
          <c:tx>
            <c:rich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Stock price</a:t>
                </a:r>
              </a:p>
            </c:rich>
          </c:tx>
          <c:layout>
            <c:manualLayout>
              <c:xMode val="edge"/>
              <c:yMode val="edge"/>
              <c:x val="0.44725830543394285"/>
              <c:y val="0.8675958188153316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807232"/>
        <c:crosses val="autoZero"/>
        <c:crossBetween val="midCat"/>
      </c:valAx>
      <c:valAx>
        <c:axId val="24980723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796480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Black-Scholes Price versus Intrinsic Value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'page 730'!#REF!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'page 730'!#REF!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'page 730'!#REF!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B070-46C1-AE79-4103AD39AF91}"/>
            </c:ext>
          </c:extLst>
        </c:ser>
        <c:ser>
          <c:idx val="1"/>
          <c:order val="1"/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'page 730'!#REF!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'page 730'!#REF!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'page 730'!#REF!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B070-46C1-AE79-4103AD39AF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9869824"/>
        <c:axId val="249871744"/>
      </c:scatterChart>
      <c:valAx>
        <c:axId val="249869824"/>
        <c:scaling>
          <c:orientation val="minMax"/>
          <c:min val="45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Stock price S ($)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871744"/>
        <c:crosses val="autoZero"/>
        <c:crossBetween val="midCat"/>
      </c:valAx>
      <c:valAx>
        <c:axId val="249871744"/>
        <c:scaling>
          <c:orientation val="minMax"/>
        </c:scaling>
        <c:delete val="0"/>
        <c:axPos val="l"/>
        <c:numFmt formatCode="General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869824"/>
        <c:crosses val="autoZero"/>
        <c:crossBetween val="midCat"/>
      </c:valAx>
      <c:spPr>
        <a:noFill/>
        <a:ln w="25400">
          <a:noFill/>
        </a:ln>
      </c:spPr>
    </c:plotArea>
    <c:legend>
      <c:legendPos val="b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550" b="0" i="0" u="none" strike="noStrike" baseline="0">
              <a:solidFill>
                <a:srgbClr val="000000"/>
              </a:solidFill>
              <a:latin typeface="Albertus Medium"/>
              <a:ea typeface="Albertus Medium"/>
              <a:cs typeface="Albertus Medium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000000000000122" r="0.75000000000000122" t="1" header="0.5" footer="0.5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600"/>
              <a:t>Black-Scholes</a:t>
            </a:r>
            <a:r>
              <a:rPr lang="en-US" sz="1600" baseline="0"/>
              <a:t> Option Price (curved line) compared to Intrinsic Value when S</a:t>
            </a:r>
            <a:r>
              <a:rPr lang="en-US" sz="1600" baseline="-25000"/>
              <a:t>0</a:t>
            </a:r>
            <a:r>
              <a:rPr lang="en-US" sz="1600" baseline="0"/>
              <a:t> is varied</a:t>
            </a:r>
            <a:endParaRPr lang="en-US" sz="1600"/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'Page 617'!$F$2</c:f>
              <c:strCache>
                <c:ptCount val="1"/>
                <c:pt idx="0">
                  <c:v>Black-Scholes
price</c:v>
                </c:pt>
              </c:strCache>
            </c:strRef>
          </c:tx>
          <c:marker>
            <c:symbol val="none"/>
          </c:marker>
          <c:xVal>
            <c:numRef>
              <c:f>'Page 617'!$E$3:$E$19</c:f>
              <c:numCache>
                <c:formatCode>General</c:formatCode>
                <c:ptCount val="17"/>
                <c:pt idx="1">
                  <c:v>65</c:v>
                </c:pt>
                <c:pt idx="2">
                  <c:v>70</c:v>
                </c:pt>
                <c:pt idx="3">
                  <c:v>75</c:v>
                </c:pt>
                <c:pt idx="4">
                  <c:v>80</c:v>
                </c:pt>
                <c:pt idx="5">
                  <c:v>85</c:v>
                </c:pt>
                <c:pt idx="6">
                  <c:v>90</c:v>
                </c:pt>
                <c:pt idx="7">
                  <c:v>95</c:v>
                </c:pt>
                <c:pt idx="8">
                  <c:v>100</c:v>
                </c:pt>
                <c:pt idx="9">
                  <c:v>105</c:v>
                </c:pt>
                <c:pt idx="10">
                  <c:v>110</c:v>
                </c:pt>
                <c:pt idx="11">
                  <c:v>115</c:v>
                </c:pt>
                <c:pt idx="12">
                  <c:v>120</c:v>
                </c:pt>
                <c:pt idx="13">
                  <c:v>125</c:v>
                </c:pt>
                <c:pt idx="14">
                  <c:v>130</c:v>
                </c:pt>
                <c:pt idx="15">
                  <c:v>135</c:v>
                </c:pt>
                <c:pt idx="16">
                  <c:v>140</c:v>
                </c:pt>
              </c:numCache>
            </c:numRef>
          </c:xVal>
          <c:yVal>
            <c:numRef>
              <c:f>'Page 617'!$F$3:$F$19</c:f>
              <c:numCache>
                <c:formatCode>0.00</c:formatCode>
                <c:ptCount val="17"/>
                <c:pt idx="0" formatCode=";;">
                  <c:v>16.315446694222182</c:v>
                </c:pt>
                <c:pt idx="1">
                  <c:v>0.9748829979462883</c:v>
                </c:pt>
                <c:pt idx="2">
                  <c:v>1.823558582641212</c:v>
                </c:pt>
                <c:pt idx="3">
                  <c:v>3.0842828027117797</c:v>
                </c:pt>
                <c:pt idx="4">
                  <c:v>4.8086251872565526</c:v>
                </c:pt>
                <c:pt idx="5">
                  <c:v>7.0159179479905092</c:v>
                </c:pt>
                <c:pt idx="6">
                  <c:v>9.6951591030804209</c:v>
                </c:pt>
                <c:pt idx="7">
                  <c:v>12.811638305711064</c:v>
                </c:pt>
                <c:pt idx="8">
                  <c:v>16.315446694222182</c:v>
                </c:pt>
                <c:pt idx="9">
                  <c:v>20.149631766565548</c:v>
                </c:pt>
                <c:pt idx="10">
                  <c:v>24.256714323418677</c:v>
                </c:pt>
                <c:pt idx="11">
                  <c:v>28.583138342856174</c:v>
                </c:pt>
                <c:pt idx="12">
                  <c:v>33.08179014076201</c:v>
                </c:pt>
                <c:pt idx="13">
                  <c:v>37.712998827390876</c:v>
                </c:pt>
                <c:pt idx="14">
                  <c:v>42.444495614259381</c:v>
                </c:pt>
                <c:pt idx="15">
                  <c:v>47.25075629589189</c:v>
                </c:pt>
                <c:pt idx="16">
                  <c:v>52.11205022701742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9E9-454E-9DCD-9460C03CBB85}"/>
            </c:ext>
          </c:extLst>
        </c:ser>
        <c:ser>
          <c:idx val="1"/>
          <c:order val="1"/>
          <c:tx>
            <c:strRef>
              <c:f>'Page 617'!$G$2</c:f>
              <c:strCache>
                <c:ptCount val="1"/>
                <c:pt idx="0">
                  <c:v>Intrinsic
value</c:v>
                </c:pt>
              </c:strCache>
            </c:strRef>
          </c:tx>
          <c:marker>
            <c:symbol val="none"/>
          </c:marker>
          <c:xVal>
            <c:numRef>
              <c:f>'Page 617'!$E$3:$E$19</c:f>
              <c:numCache>
                <c:formatCode>General</c:formatCode>
                <c:ptCount val="17"/>
                <c:pt idx="1">
                  <c:v>65</c:v>
                </c:pt>
                <c:pt idx="2">
                  <c:v>70</c:v>
                </c:pt>
                <c:pt idx="3">
                  <c:v>75</c:v>
                </c:pt>
                <c:pt idx="4">
                  <c:v>80</c:v>
                </c:pt>
                <c:pt idx="5">
                  <c:v>85</c:v>
                </c:pt>
                <c:pt idx="6">
                  <c:v>90</c:v>
                </c:pt>
                <c:pt idx="7">
                  <c:v>95</c:v>
                </c:pt>
                <c:pt idx="8">
                  <c:v>100</c:v>
                </c:pt>
                <c:pt idx="9">
                  <c:v>105</c:v>
                </c:pt>
                <c:pt idx="10">
                  <c:v>110</c:v>
                </c:pt>
                <c:pt idx="11">
                  <c:v>115</c:v>
                </c:pt>
                <c:pt idx="12">
                  <c:v>120</c:v>
                </c:pt>
                <c:pt idx="13">
                  <c:v>125</c:v>
                </c:pt>
                <c:pt idx="14">
                  <c:v>130</c:v>
                </c:pt>
                <c:pt idx="15">
                  <c:v>135</c:v>
                </c:pt>
                <c:pt idx="16">
                  <c:v>140</c:v>
                </c:pt>
              </c:numCache>
            </c:numRef>
          </c:xVal>
          <c:yVal>
            <c:numRef>
              <c:f>'Page 617'!$G$3:$G$19</c:f>
              <c:numCache>
                <c:formatCode>0.00</c:formatCode>
                <c:ptCount val="17"/>
                <c:pt idx="0" formatCode=";;">
                  <c:v>10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5</c:v>
                </c:pt>
                <c:pt idx="8">
                  <c:v>10</c:v>
                </c:pt>
                <c:pt idx="9">
                  <c:v>15</c:v>
                </c:pt>
                <c:pt idx="10">
                  <c:v>20</c:v>
                </c:pt>
                <c:pt idx="11">
                  <c:v>25</c:v>
                </c:pt>
                <c:pt idx="12">
                  <c:v>30</c:v>
                </c:pt>
                <c:pt idx="13">
                  <c:v>35</c:v>
                </c:pt>
                <c:pt idx="14">
                  <c:v>40</c:v>
                </c:pt>
                <c:pt idx="15">
                  <c:v>45</c:v>
                </c:pt>
                <c:pt idx="16">
                  <c:v>50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69E9-454E-9DCD-9460C03CBB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9993088"/>
        <c:axId val="249999360"/>
      </c:scatterChart>
      <c:valAx>
        <c:axId val="249993088"/>
        <c:scaling>
          <c:orientation val="minMax"/>
          <c:max val="145"/>
          <c:min val="65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Stock price at date 0, S</a:t>
                </a:r>
                <a:r>
                  <a:rPr lang="en-US" baseline="-25000"/>
                  <a:t>0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crossAx val="249999360"/>
        <c:crosses val="autoZero"/>
        <c:crossBetween val="midCat"/>
        <c:majorUnit val="10"/>
      </c:valAx>
      <c:valAx>
        <c:axId val="249999360"/>
        <c:scaling>
          <c:orientation val="minMax"/>
        </c:scaling>
        <c:delete val="0"/>
        <c:axPos val="l"/>
        <c:numFmt formatCode=";;" sourceLinked="1"/>
        <c:majorTickMark val="none"/>
        <c:minorTickMark val="none"/>
        <c:tickLblPos val="nextTo"/>
        <c:crossAx val="2499930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Black-Scholes</a:t>
            </a:r>
            <a:r>
              <a:rPr lang="en-US" sz="1200" baseline="0"/>
              <a:t> Option Price when Sigma is Varied</a:t>
            </a:r>
            <a:endParaRPr lang="en-US" sz="1200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1371062992126005"/>
          <c:y val="5.0300584292674054E-2"/>
          <c:w val="0.77379615048119144"/>
          <c:h val="0.79312993093032769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'Page 618'!$F$2</c:f>
              <c:strCache>
                <c:ptCount val="1"/>
                <c:pt idx="0">
                  <c:v>Black-Scholes
price, sigma = 20%</c:v>
                </c:pt>
              </c:strCache>
            </c:strRef>
          </c:tx>
          <c:marker>
            <c:symbol val="none"/>
          </c:marker>
          <c:xVal>
            <c:numRef>
              <c:f>'Page 618'!$E$3:$E$19</c:f>
              <c:numCache>
                <c:formatCode>General</c:formatCode>
                <c:ptCount val="17"/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</c:numCache>
            </c:numRef>
          </c:xVal>
          <c:yVal>
            <c:numRef>
              <c:f>'Page 618'!$F$3:$F$19</c:f>
              <c:numCache>
                <c:formatCode>0.00</c:formatCode>
                <c:ptCount val="17"/>
                <c:pt idx="0" formatCode=";;">
                  <c:v>8.9325483455469978</c:v>
                </c:pt>
                <c:pt idx="1">
                  <c:v>1.0681242646202344E-27</c:v>
                </c:pt>
                <c:pt idx="2">
                  <c:v>1.3499889128889705E-13</c:v>
                </c:pt>
                <c:pt idx="3">
                  <c:v>1.0815207700522258E-7</c:v>
                </c:pt>
                <c:pt idx="4">
                  <c:v>1.578139023947849E-4</c:v>
                </c:pt>
                <c:pt idx="5">
                  <c:v>1.2214406793320642E-2</c:v>
                </c:pt>
                <c:pt idx="6">
                  <c:v>0.19119233476090214</c:v>
                </c:pt>
                <c:pt idx="7">
                  <c:v>1.1589039898955455</c:v>
                </c:pt>
                <c:pt idx="8">
                  <c:v>3.8878964676846373</c:v>
                </c:pt>
                <c:pt idx="9">
                  <c:v>8.9325483455469978</c:v>
                </c:pt>
                <c:pt idx="10">
                  <c:v>16.060428014488096</c:v>
                </c:pt>
                <c:pt idx="11">
                  <c:v>24.612105010094552</c:v>
                </c:pt>
                <c:pt idx="12">
                  <c:v>33.959608783876121</c:v>
                </c:pt>
                <c:pt idx="13">
                  <c:v>43.690555012572474</c:v>
                </c:pt>
                <c:pt idx="14">
                  <c:v>53.586942817372091</c:v>
                </c:pt>
                <c:pt idx="15">
                  <c:v>63.54906840271326</c:v>
                </c:pt>
                <c:pt idx="16">
                  <c:v>73.535756548094383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0AC-4625-A834-259722FE6132}"/>
            </c:ext>
          </c:extLst>
        </c:ser>
        <c:ser>
          <c:idx val="1"/>
          <c:order val="1"/>
          <c:tx>
            <c:strRef>
              <c:f>'Page 618'!$G$2</c:f>
              <c:strCache>
                <c:ptCount val="1"/>
                <c:pt idx="0">
                  <c:v>Black-Scholes
price, sigma = 50%</c:v>
                </c:pt>
              </c:strCache>
            </c:strRef>
          </c:tx>
          <c:spPr>
            <a:ln w="38100"/>
          </c:spPr>
          <c:marker>
            <c:symbol val="none"/>
          </c:marker>
          <c:xVal>
            <c:numRef>
              <c:f>'Page 618'!$E$3:$E$19</c:f>
              <c:numCache>
                <c:formatCode>General</c:formatCode>
                <c:ptCount val="17"/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</c:numCache>
            </c:numRef>
          </c:xVal>
          <c:yVal>
            <c:numRef>
              <c:f>'Page 618'!$G$3:$G$19</c:f>
              <c:numCache>
                <c:formatCode>0.00</c:formatCode>
                <c:ptCount val="17"/>
                <c:pt idx="0" formatCode=";;">
                  <c:v>19.237834522275882</c:v>
                </c:pt>
                <c:pt idx="1">
                  <c:v>2.4203388897518476E-5</c:v>
                </c:pt>
                <c:pt idx="2">
                  <c:v>9.9472059360533743E-3</c:v>
                </c:pt>
                <c:pt idx="3">
                  <c:v>0.15318408353980373</c:v>
                </c:pt>
                <c:pt idx="4">
                  <c:v>0.76520076270330017</c:v>
                </c:pt>
                <c:pt idx="5">
                  <c:v>2.2298163707657572</c:v>
                </c:pt>
                <c:pt idx="6">
                  <c:v>4.7950864232641752</c:v>
                </c:pt>
                <c:pt idx="7">
                  <c:v>8.5340819131110877</c:v>
                </c:pt>
                <c:pt idx="8">
                  <c:v>13.390429570451033</c:v>
                </c:pt>
                <c:pt idx="9">
                  <c:v>19.237834522275882</c:v>
                </c:pt>
                <c:pt idx="10">
                  <c:v>25.925117668933559</c:v>
                </c:pt>
                <c:pt idx="11">
                  <c:v>33.303132404822748</c:v>
                </c:pt>
                <c:pt idx="12">
                  <c:v>41.238008196504843</c:v>
                </c:pt>
                <c:pt idx="13">
                  <c:v>49.615925924968323</c:v>
                </c:pt>
                <c:pt idx="14">
                  <c:v>58.343307018053125</c:v>
                </c:pt>
                <c:pt idx="15">
                  <c:v>67.344855698238234</c:v>
                </c:pt>
                <c:pt idx="16">
                  <c:v>76.560833554976767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0AC-4625-A834-259722FE61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0072064"/>
        <c:axId val="250078336"/>
      </c:scatterChart>
      <c:valAx>
        <c:axId val="250072064"/>
        <c:scaling>
          <c:orientation val="minMax"/>
          <c:max val="145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Stock price at date 0, S</a:t>
                </a:r>
                <a:r>
                  <a:rPr lang="en-US" baseline="-25000"/>
                  <a:t>0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crossAx val="250078336"/>
        <c:crossesAt val="0"/>
        <c:crossBetween val="midCat"/>
      </c:valAx>
      <c:valAx>
        <c:axId val="250078336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crossAx val="25007206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7900202331586521"/>
          <c:y val="0.21993344743638235"/>
          <c:w val="0.36963942998170146"/>
          <c:h val="0.27395181641296784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267585228889188"/>
          <c:y val="0.13450240594925633"/>
          <c:w val="0.84394847531218131"/>
          <c:h val="0.71660644361202419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'Page 621'!$D$8</c:f>
              <c:strCache>
                <c:ptCount val="1"/>
                <c:pt idx="0">
                  <c:v>Implied call volatility</c:v>
                </c:pt>
              </c:strCache>
            </c:strRef>
          </c:tx>
          <c:xVal>
            <c:numRef>
              <c:f>'Page 621'!$A$9:$A$18</c:f>
              <c:numCache>
                <c:formatCode>General</c:formatCode>
                <c:ptCount val="10"/>
                <c:pt idx="0">
                  <c:v>33</c:v>
                </c:pt>
                <c:pt idx="1">
                  <c:v>34</c:v>
                </c:pt>
                <c:pt idx="2">
                  <c:v>35</c:v>
                </c:pt>
                <c:pt idx="3">
                  <c:v>36</c:v>
                </c:pt>
                <c:pt idx="4">
                  <c:v>37</c:v>
                </c:pt>
                <c:pt idx="5">
                  <c:v>38</c:v>
                </c:pt>
                <c:pt idx="6">
                  <c:v>39</c:v>
                </c:pt>
                <c:pt idx="7">
                  <c:v>40</c:v>
                </c:pt>
                <c:pt idx="8">
                  <c:v>41</c:v>
                </c:pt>
                <c:pt idx="9">
                  <c:v>42</c:v>
                </c:pt>
              </c:numCache>
            </c:numRef>
          </c:xVal>
          <c:yVal>
            <c:numRef>
              <c:f>'Page 621'!$D$9:$D$18</c:f>
              <c:numCache>
                <c:formatCode>0.00%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BB5-454F-8A62-79E76D1AABC6}"/>
            </c:ext>
          </c:extLst>
        </c:ser>
        <c:ser>
          <c:idx val="1"/>
          <c:order val="1"/>
          <c:tx>
            <c:strRef>
              <c:f>'Page 621'!$G$8</c:f>
              <c:strCache>
                <c:ptCount val="1"/>
                <c:pt idx="0">
                  <c:v>Implied put volatility</c:v>
                </c:pt>
              </c:strCache>
            </c:strRef>
          </c:tx>
          <c:xVal>
            <c:numRef>
              <c:f>'Page 621'!$A$9:$A$18</c:f>
              <c:numCache>
                <c:formatCode>General</c:formatCode>
                <c:ptCount val="10"/>
                <c:pt idx="0">
                  <c:v>33</c:v>
                </c:pt>
                <c:pt idx="1">
                  <c:v>34</c:v>
                </c:pt>
                <c:pt idx="2">
                  <c:v>35</c:v>
                </c:pt>
                <c:pt idx="3">
                  <c:v>36</c:v>
                </c:pt>
                <c:pt idx="4">
                  <c:v>37</c:v>
                </c:pt>
                <c:pt idx="5">
                  <c:v>38</c:v>
                </c:pt>
                <c:pt idx="6">
                  <c:v>39</c:v>
                </c:pt>
                <c:pt idx="7">
                  <c:v>40</c:v>
                </c:pt>
                <c:pt idx="8">
                  <c:v>41</c:v>
                </c:pt>
                <c:pt idx="9">
                  <c:v>42</c:v>
                </c:pt>
              </c:numCache>
            </c:numRef>
          </c:xVal>
          <c:yVal>
            <c:numRef>
              <c:f>'Page 621'!$G$9:$G$18</c:f>
              <c:numCache>
                <c:formatCode>0.00%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BB5-454F-8A62-79E76D1AAB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1933056"/>
        <c:axId val="251934976"/>
      </c:scatterChart>
      <c:valAx>
        <c:axId val="251933056"/>
        <c:scaling>
          <c:orientation val="minMax"/>
          <c:min val="33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Option exercise price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251934976"/>
        <c:crosses val="autoZero"/>
        <c:crossBetween val="midCat"/>
        <c:majorUnit val="1"/>
      </c:valAx>
      <c:valAx>
        <c:axId val="251934976"/>
        <c:scaling>
          <c:orientation val="minMax"/>
          <c:max val="0.4"/>
          <c:min val="0.2"/>
        </c:scaling>
        <c:delete val="0"/>
        <c:axPos val="l"/>
        <c:title>
          <c:tx>
            <c:rich>
              <a:bodyPr/>
              <a:lstStyle/>
              <a:p>
                <a:pPr>
                  <a:defRPr b="1"/>
                </a:pPr>
                <a:r>
                  <a:rPr lang="en-US" b="1"/>
                  <a:t>Implied volatility</a:t>
                </a:r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crossAx val="251933056"/>
        <c:crosses val="autoZero"/>
        <c:crossBetween val="midCat"/>
        <c:majorUnit val="0.05"/>
      </c:valAx>
      <c:spPr>
        <a:noFill/>
      </c:spPr>
    </c:plotArea>
    <c:legend>
      <c:legendPos val="r"/>
      <c:layout>
        <c:manualLayout>
          <c:xMode val="edge"/>
          <c:yMode val="edge"/>
          <c:x val="0.17605925593820346"/>
          <c:y val="0.25854436656128427"/>
          <c:w val="0.31899698648780012"/>
          <c:h val="0.16321505697863717"/>
        </c:manualLayout>
      </c:layout>
      <c:overlay val="0"/>
      <c:spPr>
        <a:noFill/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Project Value as Function of Sigma</a:t>
            </a:r>
          </a:p>
        </c:rich>
      </c:tx>
      <c:layout>
        <c:manualLayout>
          <c:xMode val="edge"/>
          <c:yMode val="edge"/>
          <c:x val="0.16260205634436489"/>
          <c:y val="3.75588576458775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569133662383719"/>
          <c:y val="0.10328685852616329"/>
          <c:w val="0.8211403845390427"/>
          <c:h val="0.76526172453475561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'Pages 623-625'!$B$28:$B$35</c:f>
              <c:numCache>
                <c:formatCode>0%</c:formatCode>
                <c:ptCount val="8"/>
                <c:pt idx="0">
                  <c:v>0.01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</c:numCache>
            </c:numRef>
          </c:xVal>
          <c:yVal>
            <c:numRef>
              <c:f>'Pages 623-625'!$C$28:$C$35</c:f>
              <c:numCache>
                <c:formatCode>0.00</c:formatCode>
                <c:ptCount val="8"/>
                <c:pt idx="0">
                  <c:v>-67.483161908194049</c:v>
                </c:pt>
                <c:pt idx="1">
                  <c:v>42.273810010398677</c:v>
                </c:pt>
                <c:pt idx="2">
                  <c:v>224.12641109130811</c:v>
                </c:pt>
                <c:pt idx="3">
                  <c:v>409.90839818890458</c:v>
                </c:pt>
                <c:pt idx="4">
                  <c:v>595.52751644132798</c:v>
                </c:pt>
                <c:pt idx="5">
                  <c:v>779.78767949232599</c:v>
                </c:pt>
                <c:pt idx="6">
                  <c:v>962.00067905347566</c:v>
                </c:pt>
                <c:pt idx="7">
                  <c:v>1141.6374094526636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5A88-4C1E-A556-EE99B7FE42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1983744"/>
        <c:axId val="252023168"/>
      </c:scatterChart>
      <c:valAx>
        <c:axId val="251983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Sigma</a:t>
                </a:r>
              </a:p>
            </c:rich>
          </c:tx>
          <c:layout>
            <c:manualLayout>
              <c:xMode val="edge"/>
              <c:yMode val="edge"/>
              <c:x val="0.45528575776422181"/>
              <c:y val="0.87324344026665324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2023168"/>
        <c:crosses val="autoZero"/>
        <c:crossBetween val="midCat"/>
      </c:valAx>
      <c:valAx>
        <c:axId val="252023168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983744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5</xdr:row>
      <xdr:rowOff>133350</xdr:rowOff>
    </xdr:from>
    <xdr:to>
      <xdr:col>6</xdr:col>
      <xdr:colOff>161925</xdr:colOff>
      <xdr:row>10</xdr:row>
      <xdr:rowOff>38100</xdr:rowOff>
    </xdr:to>
    <xdr:sp macro="" textlink="">
      <xdr:nvSpPr>
        <xdr:cNvPr id="3073" name="Text Box 1">
          <a:extLst>
            <a:ext uri="{FF2B5EF4-FFF2-40B4-BE49-F238E27FC236}">
              <a16:creationId xmlns:a16="http://schemas.microsoft.com/office/drawing/2014/main" xmlns="" id="{00000000-0008-0000-0700-0000010C0000}"/>
            </a:ext>
          </a:extLst>
        </xdr:cNvPr>
        <xdr:cNvSpPr txBox="1">
          <a:spLocks noChangeArrowheads="1"/>
        </xdr:cNvSpPr>
      </xdr:nvSpPr>
      <xdr:spPr bwMode="auto">
        <a:xfrm>
          <a:off x="4181475" y="1304925"/>
          <a:ext cx="1390650" cy="790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+mn-lt"/>
              <a:cs typeface="Arial"/>
            </a:rPr>
            <a:t>This cell is part of the data table header; it contains the formula </a:t>
          </a:r>
          <a:r>
            <a:rPr lang="en-US" sz="1000" b="1" i="0" strike="noStrike">
              <a:solidFill>
                <a:srgbClr val="000000"/>
              </a:solidFill>
              <a:latin typeface="+mn-lt"/>
              <a:cs typeface="Arial"/>
            </a:rPr>
            <a:t>=B11.</a:t>
          </a:r>
        </a:p>
      </xdr:txBody>
    </xdr:sp>
    <xdr:clientData/>
  </xdr:twoCellAnchor>
  <xdr:twoCellAnchor>
    <xdr:from>
      <xdr:col>7</xdr:col>
      <xdr:colOff>85725</xdr:colOff>
      <xdr:row>10</xdr:row>
      <xdr:rowOff>104775</xdr:rowOff>
    </xdr:from>
    <xdr:to>
      <xdr:col>10</xdr:col>
      <xdr:colOff>9525</xdr:colOff>
      <xdr:row>13</xdr:row>
      <xdr:rowOff>0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xmlns="" id="{00000000-0008-0000-0700-0000020C0000}"/>
            </a:ext>
          </a:extLst>
        </xdr:cNvPr>
        <xdr:cNvSpPr txBox="1">
          <a:spLocks noChangeArrowheads="1"/>
        </xdr:cNvSpPr>
      </xdr:nvSpPr>
      <xdr:spPr bwMode="auto">
        <a:xfrm>
          <a:off x="6105525" y="2162175"/>
          <a:ext cx="1752600" cy="704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+mn-lt"/>
              <a:cs typeface="Arial"/>
            </a:rPr>
            <a:t>This cell is part of the data table header.  It contains a formula </a:t>
          </a:r>
          <a:r>
            <a:rPr lang="en-US" sz="1000" b="1" i="0" strike="noStrike">
              <a:solidFill>
                <a:srgbClr val="000000"/>
              </a:solidFill>
              <a:latin typeface="+mn-lt"/>
              <a:cs typeface="Arial"/>
            </a:rPr>
            <a:t>=MAX(B5-B6,0)</a:t>
          </a:r>
          <a:r>
            <a:rPr lang="en-US" sz="1000" b="0" i="0" strike="noStrike">
              <a:solidFill>
                <a:srgbClr val="000000"/>
              </a:solidFill>
              <a:latin typeface="+mn-lt"/>
              <a:cs typeface="Arial"/>
            </a:rPr>
            <a:t> which the option's intrinsic value.</a:t>
          </a:r>
        </a:p>
      </xdr:txBody>
    </xdr:sp>
    <xdr:clientData/>
  </xdr:twoCellAnchor>
  <xdr:twoCellAnchor>
    <xdr:from>
      <xdr:col>5</xdr:col>
      <xdr:colOff>19050</xdr:colOff>
      <xdr:row>12</xdr:row>
      <xdr:rowOff>200025</xdr:rowOff>
    </xdr:from>
    <xdr:to>
      <xdr:col>7</xdr:col>
      <xdr:colOff>95250</xdr:colOff>
      <xdr:row>13</xdr:row>
      <xdr:rowOff>85725</xdr:rowOff>
    </xdr:to>
    <xdr:sp macro="" textlink="">
      <xdr:nvSpPr>
        <xdr:cNvPr id="3075" name="Line 3">
          <a:extLst>
            <a:ext uri="{FF2B5EF4-FFF2-40B4-BE49-F238E27FC236}">
              <a16:creationId xmlns:a16="http://schemas.microsoft.com/office/drawing/2014/main" xmlns="" id="{00000000-0008-0000-0700-0000030C0000}"/>
            </a:ext>
          </a:extLst>
        </xdr:cNvPr>
        <xdr:cNvSpPr>
          <a:spLocks noChangeShapeType="1"/>
        </xdr:cNvSpPr>
      </xdr:nvSpPr>
      <xdr:spPr bwMode="auto">
        <a:xfrm flipH="1">
          <a:off x="4819650" y="2581275"/>
          <a:ext cx="1295400" cy="371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457200</xdr:colOff>
      <xdr:row>10</xdr:row>
      <xdr:rowOff>38100</xdr:rowOff>
    </xdr:from>
    <xdr:to>
      <xdr:col>4</xdr:col>
      <xdr:colOff>47625</xdr:colOff>
      <xdr:row>12</xdr:row>
      <xdr:rowOff>476250</xdr:rowOff>
    </xdr:to>
    <xdr:sp macro="" textlink="">
      <xdr:nvSpPr>
        <xdr:cNvPr id="3076" name="Line 4">
          <a:extLst>
            <a:ext uri="{FF2B5EF4-FFF2-40B4-BE49-F238E27FC236}">
              <a16:creationId xmlns:a16="http://schemas.microsoft.com/office/drawing/2014/main" xmlns="" id="{00000000-0008-0000-0700-0000040C0000}"/>
            </a:ext>
          </a:extLst>
        </xdr:cNvPr>
        <xdr:cNvSpPr>
          <a:spLocks noChangeShapeType="1"/>
        </xdr:cNvSpPr>
      </xdr:nvSpPr>
      <xdr:spPr bwMode="auto">
        <a:xfrm flipH="1">
          <a:off x="4038600" y="2095500"/>
          <a:ext cx="200025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152400</xdr:colOff>
      <xdr:row>15</xdr:row>
      <xdr:rowOff>104775</xdr:rowOff>
    </xdr:from>
    <xdr:to>
      <xdr:col>12</xdr:col>
      <xdr:colOff>400050</xdr:colOff>
      <xdr:row>32</xdr:row>
      <xdr:rowOff>85725</xdr:rowOff>
    </xdr:to>
    <xdr:graphicFrame macro="">
      <xdr:nvGraphicFramePr>
        <xdr:cNvPr id="3077" name="Chart 5">
          <a:extLst>
            <a:ext uri="{FF2B5EF4-FFF2-40B4-BE49-F238E27FC236}">
              <a16:creationId xmlns:a16="http://schemas.microsoft.com/office/drawing/2014/main" xmlns="" id="{00000000-0008-0000-0700-000005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graphicFrame macro="">
      <xdr:nvGraphicFramePr>
        <xdr:cNvPr id="7169" name="Chart 1">
          <a:extLst>
            <a:ext uri="{FF2B5EF4-FFF2-40B4-BE49-F238E27FC236}">
              <a16:creationId xmlns:a16="http://schemas.microsoft.com/office/drawing/2014/main" xmlns="" id="{00000000-0008-0000-0800-0000011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294409</xdr:colOff>
      <xdr:row>17</xdr:row>
      <xdr:rowOff>51953</xdr:rowOff>
    </xdr:from>
    <xdr:to>
      <xdr:col>6</xdr:col>
      <xdr:colOff>528204</xdr:colOff>
      <xdr:row>36</xdr:row>
      <xdr:rowOff>8658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216478</xdr:colOff>
      <xdr:row>16</xdr:row>
      <xdr:rowOff>112566</xdr:rowOff>
    </xdr:from>
    <xdr:to>
      <xdr:col>6</xdr:col>
      <xdr:colOff>199161</xdr:colOff>
      <xdr:row>33</xdr:row>
      <xdr:rowOff>112567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2</xdr:row>
      <xdr:rowOff>0</xdr:rowOff>
    </xdr:from>
    <xdr:to>
      <xdr:col>17</xdr:col>
      <xdr:colOff>95250</xdr:colOff>
      <xdr:row>2</xdr:row>
      <xdr:rowOff>133350</xdr:rowOff>
    </xdr:to>
    <xdr:pic>
      <xdr:nvPicPr>
        <xdr:cNvPr id="2" name="Picture 1" descr="Up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76100" y="889000"/>
          <a:ext cx="952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0</xdr:colOff>
      <xdr:row>4</xdr:row>
      <xdr:rowOff>0</xdr:rowOff>
    </xdr:from>
    <xdr:to>
      <xdr:col>17</xdr:col>
      <xdr:colOff>95250</xdr:colOff>
      <xdr:row>4</xdr:row>
      <xdr:rowOff>133350</xdr:rowOff>
    </xdr:to>
    <xdr:pic>
      <xdr:nvPicPr>
        <xdr:cNvPr id="3" name="Picture 2" descr="Down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76100" y="1206500"/>
          <a:ext cx="952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60324</xdr:colOff>
      <xdr:row>18</xdr:row>
      <xdr:rowOff>47625</xdr:rowOff>
    </xdr:from>
    <xdr:to>
      <xdr:col>6</xdr:col>
      <xdr:colOff>704849</xdr:colOff>
      <xdr:row>36</xdr:row>
      <xdr:rowOff>133350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xmlns="" id="{00000000-0008-0000-0C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952499</xdr:colOff>
      <xdr:row>18</xdr:row>
      <xdr:rowOff>114300</xdr:rowOff>
    </xdr:from>
    <xdr:to>
      <xdr:col>6</xdr:col>
      <xdr:colOff>352425</xdr:colOff>
      <xdr:row>23</xdr:row>
      <xdr:rowOff>85724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C00-000007000000}"/>
            </a:ext>
          </a:extLst>
        </xdr:cNvPr>
        <xdr:cNvSpPr txBox="1"/>
      </xdr:nvSpPr>
      <xdr:spPr>
        <a:xfrm>
          <a:off x="952499" y="3924300"/>
          <a:ext cx="4257676" cy="7810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400" b="1"/>
            <a:t>Implied Volatility</a:t>
          </a:r>
          <a:r>
            <a:rPr lang="en-US" sz="1400" b="1" baseline="0"/>
            <a:t> for Intel Call and Put options</a:t>
          </a:r>
        </a:p>
        <a:p>
          <a:pPr algn="ctr"/>
          <a:r>
            <a:rPr lang="en-US" sz="1400" b="1" baseline="0"/>
            <a:t>Option expiration:   17 July 2015</a:t>
          </a:r>
        </a:p>
        <a:p>
          <a:pPr algn="ctr"/>
          <a:r>
            <a:rPr lang="en-US" sz="1400" b="1" baseline="0"/>
            <a:t>Current date:  27 December 2014</a:t>
          </a:r>
          <a:endParaRPr lang="en-US" sz="14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50800</xdr:colOff>
      <xdr:row>27</xdr:row>
      <xdr:rowOff>31750</xdr:rowOff>
    </xdr:from>
    <xdr:to>
      <xdr:col>8</xdr:col>
      <xdr:colOff>590550</xdr:colOff>
      <xdr:row>39</xdr:row>
      <xdr:rowOff>127000</xdr:rowOff>
    </xdr:to>
    <xdr:graphicFrame macro="">
      <xdr:nvGraphicFramePr>
        <xdr:cNvPr id="15361" name="Chart 1">
          <a:extLst>
            <a:ext uri="{FF2B5EF4-FFF2-40B4-BE49-F238E27FC236}">
              <a16:creationId xmlns:a16="http://schemas.microsoft.com/office/drawing/2014/main" xmlns="" id="{00000000-0008-0000-0D00-0000013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op?s=INTC&amp;m=2010-04" connectionId="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op?s=INTC&amp;m=2010-04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6" Type="http://schemas.openxmlformats.org/officeDocument/2006/relationships/hyperlink" Target="http://finance.yahoo.com/q?s=INTC150717C00036000" TargetMode="External"/><Relationship Id="rId21" Type="http://schemas.openxmlformats.org/officeDocument/2006/relationships/hyperlink" Target="http://finance.yahoo.com/q/op?s=INTC&amp;strike=34.00" TargetMode="External"/><Relationship Id="rId42" Type="http://schemas.openxmlformats.org/officeDocument/2006/relationships/hyperlink" Target="http://finance.yahoo.com/q?s=INTC150717C00044000" TargetMode="External"/><Relationship Id="rId47" Type="http://schemas.openxmlformats.org/officeDocument/2006/relationships/hyperlink" Target="http://finance.yahoo.com/q/op?s=INTC&amp;strike=48.00" TargetMode="External"/><Relationship Id="rId63" Type="http://schemas.openxmlformats.org/officeDocument/2006/relationships/hyperlink" Target="http://finance.yahoo.com/q/op?s=INTC&amp;strike=22.00" TargetMode="External"/><Relationship Id="rId68" Type="http://schemas.openxmlformats.org/officeDocument/2006/relationships/hyperlink" Target="http://finance.yahoo.com/q?s=INTC150717P00024000" TargetMode="External"/><Relationship Id="rId84" Type="http://schemas.openxmlformats.org/officeDocument/2006/relationships/hyperlink" Target="http://finance.yahoo.com/q?s=INTC150717P00032000" TargetMode="External"/><Relationship Id="rId89" Type="http://schemas.openxmlformats.org/officeDocument/2006/relationships/hyperlink" Target="http://finance.yahoo.com/q/op?s=INTC&amp;strike=35.00" TargetMode="External"/><Relationship Id="rId112" Type="http://schemas.openxmlformats.org/officeDocument/2006/relationships/hyperlink" Target="http://finance.yahoo.com/q?s=INTC150717P00050000" TargetMode="External"/><Relationship Id="rId16" Type="http://schemas.openxmlformats.org/officeDocument/2006/relationships/hyperlink" Target="http://finance.yahoo.com/q?s=INTC150717C00031000" TargetMode="External"/><Relationship Id="rId107" Type="http://schemas.openxmlformats.org/officeDocument/2006/relationships/hyperlink" Target="http://finance.yahoo.com/q/op?s=INTC&amp;strike=44.00" TargetMode="External"/><Relationship Id="rId11" Type="http://schemas.openxmlformats.org/officeDocument/2006/relationships/hyperlink" Target="http://finance.yahoo.com/q/op?s=INTC&amp;strike=29.00" TargetMode="External"/><Relationship Id="rId24" Type="http://schemas.openxmlformats.org/officeDocument/2006/relationships/hyperlink" Target="http://finance.yahoo.com/q?s=INTC150717C00035000" TargetMode="External"/><Relationship Id="rId32" Type="http://schemas.openxmlformats.org/officeDocument/2006/relationships/hyperlink" Target="http://finance.yahoo.com/q?s=INTC150717C00039000" TargetMode="External"/><Relationship Id="rId37" Type="http://schemas.openxmlformats.org/officeDocument/2006/relationships/hyperlink" Target="http://finance.yahoo.com/q/op?s=INTC&amp;strike=42.00" TargetMode="External"/><Relationship Id="rId40" Type="http://schemas.openxmlformats.org/officeDocument/2006/relationships/hyperlink" Target="http://finance.yahoo.com/q?s=INTC150717C00043000" TargetMode="External"/><Relationship Id="rId45" Type="http://schemas.openxmlformats.org/officeDocument/2006/relationships/hyperlink" Target="http://finance.yahoo.com/q/op?s=INTC&amp;strike=47.00" TargetMode="External"/><Relationship Id="rId53" Type="http://schemas.openxmlformats.org/officeDocument/2006/relationships/hyperlink" Target="http://finance.yahoo.com/q/op?s=INTC&amp;strike=16.00" TargetMode="External"/><Relationship Id="rId58" Type="http://schemas.openxmlformats.org/officeDocument/2006/relationships/hyperlink" Target="http://finance.yahoo.com/q?s=INTC150717P00019000" TargetMode="External"/><Relationship Id="rId66" Type="http://schemas.openxmlformats.org/officeDocument/2006/relationships/hyperlink" Target="http://finance.yahoo.com/q?s=INTC150717P00023000" TargetMode="External"/><Relationship Id="rId74" Type="http://schemas.openxmlformats.org/officeDocument/2006/relationships/hyperlink" Target="http://finance.yahoo.com/q?s=INTC150717P00027000" TargetMode="External"/><Relationship Id="rId79" Type="http://schemas.openxmlformats.org/officeDocument/2006/relationships/hyperlink" Target="http://finance.yahoo.com/q/op?s=INTC&amp;strike=30.00" TargetMode="External"/><Relationship Id="rId87" Type="http://schemas.openxmlformats.org/officeDocument/2006/relationships/hyperlink" Target="http://finance.yahoo.com/q/op?s=INTC&amp;strike=34.00" TargetMode="External"/><Relationship Id="rId102" Type="http://schemas.openxmlformats.org/officeDocument/2006/relationships/hyperlink" Target="http://finance.yahoo.com/q?s=INTC150717P00041000" TargetMode="External"/><Relationship Id="rId110" Type="http://schemas.openxmlformats.org/officeDocument/2006/relationships/hyperlink" Target="http://finance.yahoo.com/q?s=INTC150717P00045000" TargetMode="External"/><Relationship Id="rId115" Type="http://schemas.openxmlformats.org/officeDocument/2006/relationships/queryTable" Target="../queryTables/queryTable1.xml"/><Relationship Id="rId5" Type="http://schemas.openxmlformats.org/officeDocument/2006/relationships/hyperlink" Target="http://finance.yahoo.com/q/op?s=INTC&amp;strike=26.00" TargetMode="External"/><Relationship Id="rId61" Type="http://schemas.openxmlformats.org/officeDocument/2006/relationships/hyperlink" Target="http://finance.yahoo.com/q/op?s=INTC&amp;strike=21.00" TargetMode="External"/><Relationship Id="rId82" Type="http://schemas.openxmlformats.org/officeDocument/2006/relationships/hyperlink" Target="http://finance.yahoo.com/q?s=INTC150717P00031000" TargetMode="External"/><Relationship Id="rId90" Type="http://schemas.openxmlformats.org/officeDocument/2006/relationships/hyperlink" Target="http://finance.yahoo.com/q?s=INTC150717P00035000" TargetMode="External"/><Relationship Id="rId95" Type="http://schemas.openxmlformats.org/officeDocument/2006/relationships/hyperlink" Target="http://finance.yahoo.com/q/op?s=INTC&amp;strike=38.00" TargetMode="External"/><Relationship Id="rId19" Type="http://schemas.openxmlformats.org/officeDocument/2006/relationships/hyperlink" Target="http://finance.yahoo.com/q/op?s=INTC&amp;strike=33.00" TargetMode="External"/><Relationship Id="rId14" Type="http://schemas.openxmlformats.org/officeDocument/2006/relationships/hyperlink" Target="http://finance.yahoo.com/q?s=INTC150717C00030000" TargetMode="External"/><Relationship Id="rId22" Type="http://schemas.openxmlformats.org/officeDocument/2006/relationships/hyperlink" Target="http://finance.yahoo.com/q?s=INTC150717C00034000" TargetMode="External"/><Relationship Id="rId27" Type="http://schemas.openxmlformats.org/officeDocument/2006/relationships/hyperlink" Target="http://finance.yahoo.com/q/op?s=INTC&amp;strike=37.00" TargetMode="External"/><Relationship Id="rId30" Type="http://schemas.openxmlformats.org/officeDocument/2006/relationships/hyperlink" Target="http://finance.yahoo.com/q?s=INTC150717C00038000" TargetMode="External"/><Relationship Id="rId35" Type="http://schemas.openxmlformats.org/officeDocument/2006/relationships/hyperlink" Target="http://finance.yahoo.com/q/op?s=INTC&amp;strike=41.00" TargetMode="External"/><Relationship Id="rId43" Type="http://schemas.openxmlformats.org/officeDocument/2006/relationships/hyperlink" Target="http://finance.yahoo.com/q/op?s=INTC&amp;strike=45.00" TargetMode="External"/><Relationship Id="rId48" Type="http://schemas.openxmlformats.org/officeDocument/2006/relationships/hyperlink" Target="http://finance.yahoo.com/q?s=INTC150717C00048000" TargetMode="External"/><Relationship Id="rId56" Type="http://schemas.openxmlformats.org/officeDocument/2006/relationships/hyperlink" Target="http://finance.yahoo.com/q?s=INTC150717P00018000" TargetMode="External"/><Relationship Id="rId64" Type="http://schemas.openxmlformats.org/officeDocument/2006/relationships/hyperlink" Target="http://finance.yahoo.com/q?s=INTC150717P00022000" TargetMode="External"/><Relationship Id="rId69" Type="http://schemas.openxmlformats.org/officeDocument/2006/relationships/hyperlink" Target="http://finance.yahoo.com/q/op?s=INTC&amp;strike=25.00" TargetMode="External"/><Relationship Id="rId77" Type="http://schemas.openxmlformats.org/officeDocument/2006/relationships/hyperlink" Target="http://finance.yahoo.com/q/op?s=INTC&amp;strike=29.00" TargetMode="External"/><Relationship Id="rId100" Type="http://schemas.openxmlformats.org/officeDocument/2006/relationships/hyperlink" Target="http://finance.yahoo.com/q?s=INTC150717P00040000" TargetMode="External"/><Relationship Id="rId105" Type="http://schemas.openxmlformats.org/officeDocument/2006/relationships/hyperlink" Target="http://finance.yahoo.com/q/op?s=INTC&amp;strike=43.00" TargetMode="External"/><Relationship Id="rId113" Type="http://schemas.openxmlformats.org/officeDocument/2006/relationships/printerSettings" Target="../printerSettings/printerSettings12.bin"/><Relationship Id="rId8" Type="http://schemas.openxmlformats.org/officeDocument/2006/relationships/hyperlink" Target="http://finance.yahoo.com/q?s=INTC150717C00027000" TargetMode="External"/><Relationship Id="rId51" Type="http://schemas.openxmlformats.org/officeDocument/2006/relationships/hyperlink" Target="http://finance.yahoo.com/q/op?s=INTC&amp;strike=50.00" TargetMode="External"/><Relationship Id="rId72" Type="http://schemas.openxmlformats.org/officeDocument/2006/relationships/hyperlink" Target="http://finance.yahoo.com/q?s=INTC150717P00026000" TargetMode="External"/><Relationship Id="rId80" Type="http://schemas.openxmlformats.org/officeDocument/2006/relationships/hyperlink" Target="http://finance.yahoo.com/q?s=INTC150717P00030000" TargetMode="External"/><Relationship Id="rId85" Type="http://schemas.openxmlformats.org/officeDocument/2006/relationships/hyperlink" Target="http://finance.yahoo.com/q/op?s=INTC&amp;strike=33.00" TargetMode="External"/><Relationship Id="rId93" Type="http://schemas.openxmlformats.org/officeDocument/2006/relationships/hyperlink" Target="http://finance.yahoo.com/q/op?s=INTC&amp;strike=37.00" TargetMode="External"/><Relationship Id="rId98" Type="http://schemas.openxmlformats.org/officeDocument/2006/relationships/hyperlink" Target="http://finance.yahoo.com/q?s=INTC150717P00039000" TargetMode="External"/><Relationship Id="rId3" Type="http://schemas.openxmlformats.org/officeDocument/2006/relationships/hyperlink" Target="http://finance.yahoo.com/q/op?s=INTC&amp;strike=25.00" TargetMode="External"/><Relationship Id="rId12" Type="http://schemas.openxmlformats.org/officeDocument/2006/relationships/hyperlink" Target="http://finance.yahoo.com/q?s=INTC150717C00029000" TargetMode="External"/><Relationship Id="rId17" Type="http://schemas.openxmlformats.org/officeDocument/2006/relationships/hyperlink" Target="http://finance.yahoo.com/q/op?s=INTC&amp;strike=32.00" TargetMode="External"/><Relationship Id="rId25" Type="http://schemas.openxmlformats.org/officeDocument/2006/relationships/hyperlink" Target="http://finance.yahoo.com/q/op?s=INTC&amp;strike=36.00" TargetMode="External"/><Relationship Id="rId33" Type="http://schemas.openxmlformats.org/officeDocument/2006/relationships/hyperlink" Target="http://finance.yahoo.com/q/op?s=INTC&amp;strike=40.00" TargetMode="External"/><Relationship Id="rId38" Type="http://schemas.openxmlformats.org/officeDocument/2006/relationships/hyperlink" Target="http://finance.yahoo.com/q?s=INTC150717C00042000" TargetMode="External"/><Relationship Id="rId46" Type="http://schemas.openxmlformats.org/officeDocument/2006/relationships/hyperlink" Target="http://finance.yahoo.com/q?s=INTC150717C00047000" TargetMode="External"/><Relationship Id="rId59" Type="http://schemas.openxmlformats.org/officeDocument/2006/relationships/hyperlink" Target="http://finance.yahoo.com/q/op?s=INTC&amp;strike=20.00" TargetMode="External"/><Relationship Id="rId67" Type="http://schemas.openxmlformats.org/officeDocument/2006/relationships/hyperlink" Target="http://finance.yahoo.com/q/op?s=INTC&amp;strike=24.00" TargetMode="External"/><Relationship Id="rId103" Type="http://schemas.openxmlformats.org/officeDocument/2006/relationships/hyperlink" Target="http://finance.yahoo.com/q/op?s=INTC&amp;strike=42.00" TargetMode="External"/><Relationship Id="rId108" Type="http://schemas.openxmlformats.org/officeDocument/2006/relationships/hyperlink" Target="http://finance.yahoo.com/q?s=INTC150717P00044000" TargetMode="External"/><Relationship Id="rId20" Type="http://schemas.openxmlformats.org/officeDocument/2006/relationships/hyperlink" Target="http://finance.yahoo.com/q?s=INTC150717C00033000" TargetMode="External"/><Relationship Id="rId41" Type="http://schemas.openxmlformats.org/officeDocument/2006/relationships/hyperlink" Target="http://finance.yahoo.com/q/op?s=INTC&amp;strike=44.00" TargetMode="External"/><Relationship Id="rId54" Type="http://schemas.openxmlformats.org/officeDocument/2006/relationships/hyperlink" Target="http://finance.yahoo.com/q?s=INTC150717P00016000" TargetMode="External"/><Relationship Id="rId62" Type="http://schemas.openxmlformats.org/officeDocument/2006/relationships/hyperlink" Target="http://finance.yahoo.com/q?s=INTC150717P00021000" TargetMode="External"/><Relationship Id="rId70" Type="http://schemas.openxmlformats.org/officeDocument/2006/relationships/hyperlink" Target="http://finance.yahoo.com/q?s=INTC150717P00025000" TargetMode="External"/><Relationship Id="rId75" Type="http://schemas.openxmlformats.org/officeDocument/2006/relationships/hyperlink" Target="http://finance.yahoo.com/q/op?s=INTC&amp;strike=28.00" TargetMode="External"/><Relationship Id="rId83" Type="http://schemas.openxmlformats.org/officeDocument/2006/relationships/hyperlink" Target="http://finance.yahoo.com/q/op?s=INTC&amp;strike=32.00" TargetMode="External"/><Relationship Id="rId88" Type="http://schemas.openxmlformats.org/officeDocument/2006/relationships/hyperlink" Target="http://finance.yahoo.com/q?s=INTC150717P00034000" TargetMode="External"/><Relationship Id="rId91" Type="http://schemas.openxmlformats.org/officeDocument/2006/relationships/hyperlink" Target="http://finance.yahoo.com/q/op?s=INTC&amp;strike=36.00" TargetMode="External"/><Relationship Id="rId96" Type="http://schemas.openxmlformats.org/officeDocument/2006/relationships/hyperlink" Target="http://finance.yahoo.com/q?s=INTC150717P00038000" TargetMode="External"/><Relationship Id="rId111" Type="http://schemas.openxmlformats.org/officeDocument/2006/relationships/hyperlink" Target="http://finance.yahoo.com/q/op?s=INTC&amp;strike=50.00" TargetMode="External"/><Relationship Id="rId1" Type="http://schemas.openxmlformats.org/officeDocument/2006/relationships/hyperlink" Target="http://finance.yahoo.com/q/op?s=INTC&amp;strike=23.00" TargetMode="External"/><Relationship Id="rId6" Type="http://schemas.openxmlformats.org/officeDocument/2006/relationships/hyperlink" Target="http://finance.yahoo.com/q?s=INTC150717C00026000" TargetMode="External"/><Relationship Id="rId15" Type="http://schemas.openxmlformats.org/officeDocument/2006/relationships/hyperlink" Target="http://finance.yahoo.com/q/op?s=INTC&amp;strike=31.00" TargetMode="External"/><Relationship Id="rId23" Type="http://schemas.openxmlformats.org/officeDocument/2006/relationships/hyperlink" Target="http://finance.yahoo.com/q/op?s=INTC&amp;strike=35.00" TargetMode="External"/><Relationship Id="rId28" Type="http://schemas.openxmlformats.org/officeDocument/2006/relationships/hyperlink" Target="http://finance.yahoo.com/q?s=INTC150717C00037000" TargetMode="External"/><Relationship Id="rId36" Type="http://schemas.openxmlformats.org/officeDocument/2006/relationships/hyperlink" Target="http://finance.yahoo.com/q?s=INTC150717C00041000" TargetMode="External"/><Relationship Id="rId49" Type="http://schemas.openxmlformats.org/officeDocument/2006/relationships/hyperlink" Target="http://finance.yahoo.com/q/op?s=INTC&amp;strike=49.00" TargetMode="External"/><Relationship Id="rId57" Type="http://schemas.openxmlformats.org/officeDocument/2006/relationships/hyperlink" Target="http://finance.yahoo.com/q/op?s=INTC&amp;strike=19.00" TargetMode="External"/><Relationship Id="rId106" Type="http://schemas.openxmlformats.org/officeDocument/2006/relationships/hyperlink" Target="http://finance.yahoo.com/q?s=INTC150717P00043000" TargetMode="External"/><Relationship Id="rId114" Type="http://schemas.openxmlformats.org/officeDocument/2006/relationships/drawing" Target="../drawings/drawing5.xml"/><Relationship Id="rId10" Type="http://schemas.openxmlformats.org/officeDocument/2006/relationships/hyperlink" Target="http://finance.yahoo.com/q?s=INTC150717C00028000" TargetMode="External"/><Relationship Id="rId31" Type="http://schemas.openxmlformats.org/officeDocument/2006/relationships/hyperlink" Target="http://finance.yahoo.com/q/op?s=INTC&amp;strike=39.00" TargetMode="External"/><Relationship Id="rId44" Type="http://schemas.openxmlformats.org/officeDocument/2006/relationships/hyperlink" Target="http://finance.yahoo.com/q?s=INTC150717C00045000" TargetMode="External"/><Relationship Id="rId52" Type="http://schemas.openxmlformats.org/officeDocument/2006/relationships/hyperlink" Target="http://finance.yahoo.com/q?s=INTC150717C00050000" TargetMode="External"/><Relationship Id="rId60" Type="http://schemas.openxmlformats.org/officeDocument/2006/relationships/hyperlink" Target="http://finance.yahoo.com/q?s=INTC150717P00020000" TargetMode="External"/><Relationship Id="rId65" Type="http://schemas.openxmlformats.org/officeDocument/2006/relationships/hyperlink" Target="http://finance.yahoo.com/q/op?s=INTC&amp;strike=23.00" TargetMode="External"/><Relationship Id="rId73" Type="http://schemas.openxmlformats.org/officeDocument/2006/relationships/hyperlink" Target="http://finance.yahoo.com/q/op?s=INTC&amp;strike=27.00" TargetMode="External"/><Relationship Id="rId78" Type="http://schemas.openxmlformats.org/officeDocument/2006/relationships/hyperlink" Target="http://finance.yahoo.com/q?s=INTC150717P00029000" TargetMode="External"/><Relationship Id="rId81" Type="http://schemas.openxmlformats.org/officeDocument/2006/relationships/hyperlink" Target="http://finance.yahoo.com/q/op?s=INTC&amp;strike=31.00" TargetMode="External"/><Relationship Id="rId86" Type="http://schemas.openxmlformats.org/officeDocument/2006/relationships/hyperlink" Target="http://finance.yahoo.com/q?s=INTC150717P00033000" TargetMode="External"/><Relationship Id="rId94" Type="http://schemas.openxmlformats.org/officeDocument/2006/relationships/hyperlink" Target="http://finance.yahoo.com/q?s=INTC150717P00037000" TargetMode="External"/><Relationship Id="rId99" Type="http://schemas.openxmlformats.org/officeDocument/2006/relationships/hyperlink" Target="http://finance.yahoo.com/q/op?s=INTC&amp;strike=40.00" TargetMode="External"/><Relationship Id="rId101" Type="http://schemas.openxmlformats.org/officeDocument/2006/relationships/hyperlink" Target="http://finance.yahoo.com/q/op?s=INTC&amp;strike=41.00" TargetMode="External"/><Relationship Id="rId4" Type="http://schemas.openxmlformats.org/officeDocument/2006/relationships/hyperlink" Target="http://finance.yahoo.com/q?s=INTC150717C00025000" TargetMode="External"/><Relationship Id="rId9" Type="http://schemas.openxmlformats.org/officeDocument/2006/relationships/hyperlink" Target="http://finance.yahoo.com/q/op?s=INTC&amp;strike=28.00" TargetMode="External"/><Relationship Id="rId13" Type="http://schemas.openxmlformats.org/officeDocument/2006/relationships/hyperlink" Target="http://finance.yahoo.com/q/op?s=INTC&amp;strike=30.00" TargetMode="External"/><Relationship Id="rId18" Type="http://schemas.openxmlformats.org/officeDocument/2006/relationships/hyperlink" Target="http://finance.yahoo.com/q?s=INTC150717C00032000" TargetMode="External"/><Relationship Id="rId39" Type="http://schemas.openxmlformats.org/officeDocument/2006/relationships/hyperlink" Target="http://finance.yahoo.com/q/op?s=INTC&amp;strike=43.00" TargetMode="External"/><Relationship Id="rId109" Type="http://schemas.openxmlformats.org/officeDocument/2006/relationships/hyperlink" Target="http://finance.yahoo.com/q/op?s=INTC&amp;strike=45.00" TargetMode="External"/><Relationship Id="rId34" Type="http://schemas.openxmlformats.org/officeDocument/2006/relationships/hyperlink" Target="http://finance.yahoo.com/q?s=INTC150717C00040000" TargetMode="External"/><Relationship Id="rId50" Type="http://schemas.openxmlformats.org/officeDocument/2006/relationships/hyperlink" Target="http://finance.yahoo.com/q?s=INTC150717C00049000" TargetMode="External"/><Relationship Id="rId55" Type="http://schemas.openxmlformats.org/officeDocument/2006/relationships/hyperlink" Target="http://finance.yahoo.com/q/op?s=INTC&amp;strike=18.00" TargetMode="External"/><Relationship Id="rId76" Type="http://schemas.openxmlformats.org/officeDocument/2006/relationships/hyperlink" Target="http://finance.yahoo.com/q?s=INTC150717P00028000" TargetMode="External"/><Relationship Id="rId97" Type="http://schemas.openxmlformats.org/officeDocument/2006/relationships/hyperlink" Target="http://finance.yahoo.com/q/op?s=INTC&amp;strike=39.00" TargetMode="External"/><Relationship Id="rId104" Type="http://schemas.openxmlformats.org/officeDocument/2006/relationships/hyperlink" Target="http://finance.yahoo.com/q?s=INTC150717P00042000" TargetMode="External"/><Relationship Id="rId7" Type="http://schemas.openxmlformats.org/officeDocument/2006/relationships/hyperlink" Target="http://finance.yahoo.com/q/op?s=INTC&amp;strike=27.00" TargetMode="External"/><Relationship Id="rId71" Type="http://schemas.openxmlformats.org/officeDocument/2006/relationships/hyperlink" Target="http://finance.yahoo.com/q/op?s=INTC&amp;strike=26.00" TargetMode="External"/><Relationship Id="rId92" Type="http://schemas.openxmlformats.org/officeDocument/2006/relationships/hyperlink" Target="http://finance.yahoo.com/q?s=INTC150717P00036000" TargetMode="External"/><Relationship Id="rId2" Type="http://schemas.openxmlformats.org/officeDocument/2006/relationships/hyperlink" Target="http://finance.yahoo.com/q?s=INTC150717C00023000" TargetMode="External"/><Relationship Id="rId29" Type="http://schemas.openxmlformats.org/officeDocument/2006/relationships/hyperlink" Target="http://finance.yahoo.com/q/op?s=INTC&amp;strike=38.00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abSelected="1" workbookViewId="0">
      <selection activeCell="A2" sqref="A2"/>
    </sheetView>
  </sheetViews>
  <sheetFormatPr defaultRowHeight="12.75" x14ac:dyDescent="0.2"/>
  <cols>
    <col min="1" max="1" width="14.28515625" bestFit="1" customWidth="1"/>
    <col min="2" max="2" width="84.28515625" bestFit="1" customWidth="1"/>
  </cols>
  <sheetData>
    <row r="1" spans="1:2" ht="15" x14ac:dyDescent="0.25">
      <c r="A1" s="100" t="s">
        <v>228</v>
      </c>
      <c r="B1" s="100"/>
    </row>
    <row r="2" spans="1:2" x14ac:dyDescent="0.2">
      <c r="A2" s="99" t="s">
        <v>226</v>
      </c>
      <c r="B2" s="99" t="s">
        <v>227</v>
      </c>
    </row>
    <row r="3" spans="1:2" x14ac:dyDescent="0.2">
      <c r="A3" s="98" t="s">
        <v>212</v>
      </c>
      <c r="B3" t="str">
        <f t="shared" ref="B3:B16" ca="1" si="0">INDIRECT(ADDRESS(1, 1, 1, 1,A3))</f>
        <v>THE BLACK-SCHOLES OPTION-PRICING FORMULA</v>
      </c>
    </row>
    <row r="4" spans="1:2" x14ac:dyDescent="0.2">
      <c r="A4" s="98" t="s">
        <v>213</v>
      </c>
      <c r="B4" t="str">
        <f t="shared" ca="1" si="0"/>
        <v>COMPUTING T USING EXCEL 
DATE FUNCTION</v>
      </c>
    </row>
    <row r="5" spans="1:2" x14ac:dyDescent="0.2">
      <c r="A5" s="98" t="s">
        <v>214</v>
      </c>
      <c r="B5" t="str">
        <f t="shared" ca="1" si="0"/>
        <v>IBM STOCK PRICES AND RETURNS
2004 - 2014</v>
      </c>
    </row>
    <row r="6" spans="1:2" x14ac:dyDescent="0.2">
      <c r="A6" s="98" t="s">
        <v>215</v>
      </c>
      <c r="B6" t="str">
        <f t="shared" ca="1" si="0"/>
        <v>IBM STOCK PRICES
Monthly data for 2004-2014</v>
      </c>
    </row>
    <row r="7" spans="1:2" x14ac:dyDescent="0.2">
      <c r="A7" s="98" t="s">
        <v>216</v>
      </c>
      <c r="B7" t="str">
        <f t="shared" ca="1" si="0"/>
        <v>DISCRETE VERSUS CONTINUOUS RETURNS</v>
      </c>
    </row>
    <row r="8" spans="1:2" x14ac:dyDescent="0.2">
      <c r="A8" s="98" t="s">
        <v>217</v>
      </c>
      <c r="B8" t="str">
        <f t="shared" ca="1" si="0"/>
        <v>The Black-Scholes Option-Pricing Formula</v>
      </c>
    </row>
    <row r="9" spans="1:2" x14ac:dyDescent="0.2">
      <c r="A9" s="98" t="s">
        <v>218</v>
      </c>
      <c r="B9" t="str">
        <f t="shared" ca="1" si="0"/>
        <v>The Black-Scholes Option-Pricing Formula</v>
      </c>
    </row>
    <row r="10" spans="1:2" x14ac:dyDescent="0.2">
      <c r="A10" s="98" t="s">
        <v>219</v>
      </c>
      <c r="B10" t="str">
        <f t="shared" ca="1" si="0"/>
        <v>BLACK-SCHOLES OPTION FUNCTIONS</v>
      </c>
    </row>
    <row r="11" spans="1:2" x14ac:dyDescent="0.2">
      <c r="A11" s="98" t="s">
        <v>220</v>
      </c>
      <c r="B11" t="str">
        <f t="shared" ca="1" si="0"/>
        <v>TWO IMPLIED VOLATILITY FUNCTIONS</v>
      </c>
    </row>
    <row r="12" spans="1:2" x14ac:dyDescent="0.2">
      <c r="A12" s="98" t="s">
        <v>221</v>
      </c>
      <c r="B12" t="str">
        <f t="shared" ca="1" si="0"/>
        <v>BLACK-SCHOLES PRICE SENSITIVITY TO 
CURRENT STOCK PRICE S0</v>
      </c>
    </row>
    <row r="13" spans="1:2" x14ac:dyDescent="0.2">
      <c r="A13" s="98" t="s">
        <v>222</v>
      </c>
      <c r="B13" t="str">
        <f t="shared" ca="1" si="0"/>
        <v>BLACK-SCHOLES PRICE SENSITIVITY TO SIGMA</v>
      </c>
    </row>
    <row r="14" spans="1:2" x14ac:dyDescent="0.2">
      <c r="A14" s="98" t="s">
        <v>223</v>
      </c>
      <c r="B14" t="str">
        <f t="shared" ca="1" si="0"/>
        <v>INTEL OPTION DATA, 27 December 2014
Call and put pricing using at-the-money implied volatility</v>
      </c>
    </row>
    <row r="15" spans="1:2" x14ac:dyDescent="0.2">
      <c r="A15" s="98" t="s">
        <v>224</v>
      </c>
      <c r="B15" t="str">
        <f t="shared" ca="1" si="0"/>
        <v>INTEL OPTION DATA, 27 December 2014
Comparing the implied volatility for July 2015 calls and puts</v>
      </c>
    </row>
    <row r="16" spans="1:2" x14ac:dyDescent="0.2">
      <c r="A16" s="98" t="s">
        <v>225</v>
      </c>
      <c r="B16" t="str">
        <f t="shared" ca="1" si="0"/>
        <v>MERRILL WIDGET--THE OPTION TO LEARN</v>
      </c>
    </row>
  </sheetData>
  <mergeCells count="1">
    <mergeCell ref="A1:B1"/>
  </mergeCells>
  <hyperlinks>
    <hyperlink ref="A3" location="'Page 608'!A1" display="Page 608"/>
    <hyperlink ref="A4" location="'Page 609'!A1" display="Page 609"/>
    <hyperlink ref="A5" location="'Page 610'!A1" display="Page 610"/>
    <hyperlink ref="A6" location="'Page 611'!A1" display="Page 611"/>
    <hyperlink ref="A7" location="'Page 612'!A1" display="Page 612"/>
    <hyperlink ref="A8" location="'Page 613'!A1" display="Page 613"/>
    <hyperlink ref="A9" location="'Page 614'!A1" display="Page 614"/>
    <hyperlink ref="A10" location="'Page 614 bottom'!A1" display="Page 614 bottom"/>
    <hyperlink ref="A11" location="'Page 616'!A1" display="Page 616"/>
    <hyperlink ref="A12" location="'Page 617'!A1" display="Page 617"/>
    <hyperlink ref="A13" location="'Page 618'!A1" display="Page 618"/>
    <hyperlink ref="A14" location="'Page 620'!A1" display="Page 620"/>
    <hyperlink ref="A15" location="'Page 621'!A1" display="Page 621"/>
    <hyperlink ref="A16" location="'Pages 623-625'!A1" display="Pages 623-62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J31"/>
  <sheetViews>
    <sheetView workbookViewId="0">
      <selection sqref="A1:C1"/>
    </sheetView>
  </sheetViews>
  <sheetFormatPr defaultColWidth="9.28515625" defaultRowHeight="12.75" x14ac:dyDescent="0.2"/>
  <cols>
    <col min="1" max="1" width="16.28515625" style="2" bestFit="1" customWidth="1"/>
    <col min="2" max="2" width="6.28515625" style="2" bestFit="1" customWidth="1"/>
    <col min="3" max="3" width="53" style="2" bestFit="1" customWidth="1"/>
    <col min="4" max="8" width="9.28515625" style="2"/>
    <col min="9" max="9" width="21.7109375" style="2" customWidth="1"/>
    <col min="10" max="10" width="11.5703125" style="2" customWidth="1"/>
    <col min="11" max="11" width="10.42578125" style="2" bestFit="1" customWidth="1"/>
    <col min="12" max="16384" width="9.28515625" style="2"/>
  </cols>
  <sheetData>
    <row r="1" spans="1:10" ht="18" x14ac:dyDescent="0.2">
      <c r="A1" s="101" t="s">
        <v>126</v>
      </c>
      <c r="B1" s="102"/>
      <c r="C1" s="102"/>
      <c r="D1" s="12"/>
      <c r="E1" s="12"/>
      <c r="F1" s="12"/>
      <c r="G1" s="12"/>
    </row>
    <row r="2" spans="1:10" ht="15.75" x14ac:dyDescent="0.3">
      <c r="A2" s="10" t="s">
        <v>80</v>
      </c>
      <c r="B2" s="19">
        <v>100</v>
      </c>
      <c r="C2" s="10" t="s">
        <v>0</v>
      </c>
      <c r="D2" s="10"/>
      <c r="E2" s="10"/>
      <c r="F2" s="10"/>
      <c r="G2" s="10"/>
      <c r="I2" s="5"/>
    </row>
    <row r="3" spans="1:10" x14ac:dyDescent="0.2">
      <c r="A3" s="10" t="s">
        <v>1</v>
      </c>
      <c r="B3" s="19">
        <v>90</v>
      </c>
      <c r="C3" s="10" t="s">
        <v>2</v>
      </c>
      <c r="D3" s="13"/>
      <c r="E3" s="10"/>
      <c r="F3" s="10"/>
      <c r="G3" s="10"/>
      <c r="J3" s="14"/>
    </row>
    <row r="4" spans="1:10" x14ac:dyDescent="0.2">
      <c r="A4" s="10" t="s">
        <v>5</v>
      </c>
      <c r="B4" s="46">
        <v>0.5</v>
      </c>
      <c r="C4" s="10" t="s">
        <v>6</v>
      </c>
      <c r="D4" s="10"/>
      <c r="E4" s="10"/>
      <c r="F4" s="10"/>
      <c r="G4" s="10"/>
      <c r="J4" s="15"/>
    </row>
    <row r="5" spans="1:10" x14ac:dyDescent="0.2">
      <c r="A5" s="10" t="s">
        <v>3</v>
      </c>
      <c r="B5" s="20">
        <v>0.04</v>
      </c>
      <c r="C5" s="10" t="s">
        <v>4</v>
      </c>
      <c r="D5" s="10"/>
      <c r="E5" s="10"/>
      <c r="F5" s="10"/>
      <c r="G5" s="10"/>
      <c r="J5" s="14"/>
    </row>
    <row r="6" spans="1:10" x14ac:dyDescent="0.2">
      <c r="A6" s="10" t="s">
        <v>7</v>
      </c>
      <c r="B6" s="10">
        <v>0.35</v>
      </c>
      <c r="C6" s="10" t="s">
        <v>8</v>
      </c>
      <c r="D6" s="10"/>
      <c r="E6" s="10"/>
      <c r="F6" s="10"/>
      <c r="G6" s="10"/>
      <c r="J6" s="16"/>
    </row>
    <row r="7" spans="1:10" x14ac:dyDescent="0.2">
      <c r="A7" s="10"/>
      <c r="B7" s="10"/>
      <c r="C7" s="10"/>
      <c r="D7" s="10"/>
      <c r="E7" s="10"/>
      <c r="F7" s="10"/>
      <c r="G7" s="10"/>
    </row>
    <row r="8" spans="1:10" ht="15.75" x14ac:dyDescent="0.3">
      <c r="A8" s="10" t="s">
        <v>81</v>
      </c>
      <c r="B8" s="21">
        <f>(LN(B2/B3)+(B5+0.5*B6^2)*B4)/(B6*SQRT(B4))</f>
        <v>0.63027666222016798</v>
      </c>
      <c r="C8" s="10" t="e">
        <f ca="1">getformula(B8)</f>
        <v>#NAME?</v>
      </c>
      <c r="D8" s="10"/>
      <c r="E8" s="10"/>
      <c r="F8" s="10"/>
      <c r="G8" s="10"/>
    </row>
    <row r="9" spans="1:10" ht="15.75" x14ac:dyDescent="0.3">
      <c r="A9" s="10" t="s">
        <v>82</v>
      </c>
      <c r="B9" s="21">
        <f>B8-SQRT(B4)*B6</f>
        <v>0.38278928880487634</v>
      </c>
      <c r="C9" s="10" t="e">
        <f ca="1">getformula(B9)</f>
        <v>#NAME?</v>
      </c>
      <c r="D9" s="10"/>
      <c r="E9" s="10"/>
      <c r="F9" s="10"/>
      <c r="G9" s="10"/>
    </row>
    <row r="10" spans="1:10" x14ac:dyDescent="0.2">
      <c r="A10" s="10"/>
      <c r="B10" s="22"/>
      <c r="C10" s="10"/>
      <c r="D10" s="10"/>
      <c r="E10" s="10"/>
      <c r="F10" s="10"/>
      <c r="G10" s="10"/>
    </row>
    <row r="11" spans="1:10" ht="15.75" x14ac:dyDescent="0.3">
      <c r="A11" s="10" t="s">
        <v>83</v>
      </c>
      <c r="B11" s="22">
        <f>NORMSDIST(B8)</f>
        <v>0.73574320533192461</v>
      </c>
      <c r="C11" s="10" t="e">
        <f ca="1">getformula(B11)</f>
        <v>#NAME?</v>
      </c>
      <c r="D11" s="10"/>
      <c r="E11" s="10"/>
      <c r="F11" s="10"/>
      <c r="G11" s="10"/>
    </row>
    <row r="12" spans="1:10" ht="15.75" x14ac:dyDescent="0.3">
      <c r="A12" s="10" t="s">
        <v>84</v>
      </c>
      <c r="B12" s="22">
        <f>NORMSDIST(B9)</f>
        <v>0.64906199798822706</v>
      </c>
      <c r="C12" s="10" t="e">
        <f ca="1">getformula(B12)</f>
        <v>#NAME?</v>
      </c>
      <c r="D12" s="10"/>
      <c r="E12" s="10"/>
      <c r="F12" s="10"/>
      <c r="G12" s="10"/>
    </row>
    <row r="13" spans="1:10" x14ac:dyDescent="0.2">
      <c r="A13" s="10"/>
      <c r="B13" s="22"/>
      <c r="C13" s="10"/>
      <c r="D13" s="10"/>
      <c r="E13" s="10"/>
      <c r="F13" s="10"/>
      <c r="G13" s="10"/>
    </row>
    <row r="14" spans="1:10" ht="15.75" x14ac:dyDescent="0.3">
      <c r="A14" s="23" t="s">
        <v>85</v>
      </c>
      <c r="B14" s="24">
        <f>B2*B11-B3*EXP(-B5*B4)*B12</f>
        <v>16.315446694222182</v>
      </c>
      <c r="C14" s="10" t="e">
        <f ca="1">getformula(B14)</f>
        <v>#NAME?</v>
      </c>
      <c r="D14" s="10"/>
      <c r="E14" s="10"/>
      <c r="F14" s="10"/>
      <c r="G14" s="10"/>
    </row>
    <row r="15" spans="1:10" ht="15.75" x14ac:dyDescent="0.3">
      <c r="A15" s="23" t="s">
        <v>86</v>
      </c>
      <c r="B15" s="25">
        <f>B14-B2+B3*EXP(-B5*B4)</f>
        <v>4.5333272918301475</v>
      </c>
      <c r="C15" s="10" t="e">
        <f ca="1">getformula(B15)</f>
        <v>#NAME?</v>
      </c>
      <c r="D15" s="10"/>
      <c r="E15" s="10"/>
      <c r="F15" s="10"/>
      <c r="G15" s="10"/>
    </row>
    <row r="16" spans="1:10" ht="28.5" x14ac:dyDescent="0.2">
      <c r="A16" s="97" t="s">
        <v>210</v>
      </c>
      <c r="B16" s="11">
        <f>B3*EXP(-B5*B4)*NORMSDIST(-B9)-B2*NORMSDIST(-B8)</f>
        <v>4.5333272918301439</v>
      </c>
      <c r="C16" s="10" t="e">
        <f ca="1">getformula(B16)</f>
        <v>#NAME?</v>
      </c>
      <c r="D16" s="10"/>
      <c r="E16" s="10"/>
      <c r="F16" s="10"/>
      <c r="G16" s="10"/>
    </row>
    <row r="17" spans="1:7" x14ac:dyDescent="0.2">
      <c r="A17" s="10"/>
      <c r="B17" s="11"/>
      <c r="C17" s="10"/>
      <c r="D17" s="10"/>
      <c r="E17" s="10"/>
      <c r="F17" s="10"/>
      <c r="G17" s="10"/>
    </row>
    <row r="18" spans="1:7" x14ac:dyDescent="0.2">
      <c r="D18" s="17"/>
      <c r="E18" s="17"/>
      <c r="F18" s="17"/>
    </row>
    <row r="19" spans="1:7" x14ac:dyDescent="0.2">
      <c r="D19" s="17"/>
      <c r="E19" s="17"/>
      <c r="F19" s="17"/>
    </row>
    <row r="20" spans="1:7" x14ac:dyDescent="0.2">
      <c r="E20" s="18"/>
      <c r="F20" s="18"/>
    </row>
    <row r="21" spans="1:7" x14ac:dyDescent="0.2">
      <c r="E21" s="16"/>
    </row>
    <row r="22" spans="1:7" x14ac:dyDescent="0.2">
      <c r="E22" s="16"/>
    </row>
    <row r="23" spans="1:7" x14ac:dyDescent="0.2">
      <c r="E23" s="16"/>
    </row>
    <row r="24" spans="1:7" x14ac:dyDescent="0.2">
      <c r="E24" s="16"/>
    </row>
    <row r="25" spans="1:7" x14ac:dyDescent="0.2">
      <c r="E25" s="16"/>
    </row>
    <row r="26" spans="1:7" x14ac:dyDescent="0.2">
      <c r="E26" s="16"/>
    </row>
    <row r="27" spans="1:7" x14ac:dyDescent="0.2">
      <c r="E27" s="16"/>
    </row>
    <row r="28" spans="1:7" x14ac:dyDescent="0.2">
      <c r="E28" s="16"/>
    </row>
    <row r="29" spans="1:7" x14ac:dyDescent="0.2">
      <c r="E29" s="16"/>
    </row>
    <row r="30" spans="1:7" x14ac:dyDescent="0.2">
      <c r="E30" s="16"/>
    </row>
    <row r="31" spans="1:7" x14ac:dyDescent="0.2">
      <c r="E31" s="16"/>
    </row>
  </sheetData>
  <mergeCells count="1">
    <mergeCell ref="A1:C1"/>
  </mergeCells>
  <phoneticPr fontId="6" type="noConversion"/>
  <printOptions headings="1" gridLines="1"/>
  <pageMargins left="0.75" right="0.75" top="1" bottom="1" header="0.5" footer="0.5"/>
  <pageSetup orientation="landscape" verticalDpi="300" r:id="rId1"/>
  <headerFooter alignWithMargins="0">
    <oddHeader>&amp;CUN-13B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7"/>
  <sheetViews>
    <sheetView workbookViewId="0">
      <selection sqref="A1:C1"/>
    </sheetView>
  </sheetViews>
  <sheetFormatPr defaultColWidth="9.28515625" defaultRowHeight="12.75" x14ac:dyDescent="0.2"/>
  <cols>
    <col min="1" max="1" width="24.28515625" style="1" customWidth="1"/>
    <col min="2" max="2" width="9.7109375" style="1" bestFit="1" customWidth="1"/>
    <col min="3" max="3" width="22.28515625" style="1" bestFit="1" customWidth="1"/>
    <col min="4" max="16384" width="9.28515625" style="1"/>
  </cols>
  <sheetData>
    <row r="1" spans="1:3" ht="37.9" customHeight="1" x14ac:dyDescent="0.2">
      <c r="A1" s="103" t="s">
        <v>37</v>
      </c>
      <c r="B1" s="103"/>
      <c r="C1" s="103"/>
    </row>
    <row r="2" spans="1:3" x14ac:dyDescent="0.2">
      <c r="A2" s="2" t="s">
        <v>11</v>
      </c>
      <c r="B2" s="27">
        <f>DATE(2014,12,31)</f>
        <v>42004</v>
      </c>
      <c r="C2" s="2" t="e">
        <f ca="1">"&lt;-- "&amp;_xlfn.FORMULATEXT(B2)</f>
        <v>#NAME?</v>
      </c>
    </row>
    <row r="3" spans="1:3" x14ac:dyDescent="0.2">
      <c r="A3" s="2" t="s">
        <v>17</v>
      </c>
      <c r="B3" s="27">
        <f>DATE(2015,7,19)</f>
        <v>42204</v>
      </c>
      <c r="C3" s="2" t="e">
        <f ca="1">"&lt;-- "&amp;_xlfn.FORMULATEXT(B3)</f>
        <v>#NAME?</v>
      </c>
    </row>
    <row r="4" spans="1:3" x14ac:dyDescent="0.2">
      <c r="A4" s="2" t="s">
        <v>35</v>
      </c>
      <c r="B4" s="15">
        <f>B3-B2</f>
        <v>200</v>
      </c>
      <c r="C4" s="2" t="e">
        <f ca="1">"&lt;-- "&amp;_xlfn.FORMULATEXT(B4)</f>
        <v>#NAME?</v>
      </c>
    </row>
    <row r="5" spans="1:3" x14ac:dyDescent="0.2">
      <c r="A5" s="28" t="s">
        <v>36</v>
      </c>
      <c r="B5" s="83">
        <f>B4/365</f>
        <v>0.54794520547945202</v>
      </c>
      <c r="C5" s="2" t="e">
        <f ca="1">"&lt;-- "&amp;_xlfn.FORMULATEXT(B5)</f>
        <v>#NAME?</v>
      </c>
    </row>
    <row r="6" spans="1:3" x14ac:dyDescent="0.2">
      <c r="A6" s="28" t="s">
        <v>36</v>
      </c>
      <c r="B6" s="83">
        <f>YEARFRAC(B2,B3,3)</f>
        <v>0.54794520547945202</v>
      </c>
      <c r="C6" s="2" t="e">
        <f ca="1">"&lt;-- "&amp;_xlfn.FORMULATEXT(B6)</f>
        <v>#NAME?</v>
      </c>
    </row>
    <row r="7" spans="1:3" ht="47.25" customHeight="1" x14ac:dyDescent="0.2">
      <c r="A7" s="104" t="s">
        <v>90</v>
      </c>
      <c r="B7" s="104"/>
      <c r="C7" s="104"/>
    </row>
  </sheetData>
  <mergeCells count="2">
    <mergeCell ref="A1:C1"/>
    <mergeCell ref="A7:C7"/>
  </mergeCells>
  <phoneticPr fontId="6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T3771"/>
  <sheetViews>
    <sheetView workbookViewId="0">
      <selection sqref="A1:D1"/>
    </sheetView>
  </sheetViews>
  <sheetFormatPr defaultColWidth="9.28515625" defaultRowHeight="12.75" x14ac:dyDescent="0.2"/>
  <cols>
    <col min="1" max="1" width="14.5703125" style="2" customWidth="1"/>
    <col min="2" max="2" width="10.5703125" style="2" bestFit="1" customWidth="1"/>
    <col min="3" max="3" width="12.5703125" style="2" bestFit="1" customWidth="1"/>
    <col min="4" max="4" width="21.7109375" style="2" bestFit="1" customWidth="1"/>
    <col min="5" max="13" width="9.28515625" style="2"/>
    <col min="14" max="14" width="10" style="2" bestFit="1" customWidth="1"/>
    <col min="15" max="16384" width="9.28515625" style="2"/>
  </cols>
  <sheetData>
    <row r="1" spans="1:20" ht="39.75" customHeight="1" x14ac:dyDescent="0.2">
      <c r="A1" s="105" t="s">
        <v>127</v>
      </c>
      <c r="B1" s="105"/>
      <c r="C1" s="105"/>
      <c r="D1" s="105"/>
      <c r="N1" t="s">
        <v>18</v>
      </c>
      <c r="O1" t="s">
        <v>128</v>
      </c>
      <c r="P1" t="s">
        <v>129</v>
      </c>
      <c r="Q1" t="s">
        <v>130</v>
      </c>
      <c r="R1" t="s">
        <v>131</v>
      </c>
      <c r="S1" t="s">
        <v>68</v>
      </c>
      <c r="T1" t="s">
        <v>132</v>
      </c>
    </row>
    <row r="2" spans="1:20" s="4" customFormat="1" ht="25.5" x14ac:dyDescent="0.2">
      <c r="A2" s="4" t="s">
        <v>18</v>
      </c>
      <c r="B2" s="4" t="s">
        <v>14</v>
      </c>
      <c r="C2" s="4" t="s">
        <v>61</v>
      </c>
      <c r="N2" s="84">
        <v>36528</v>
      </c>
      <c r="O2">
        <v>112.44</v>
      </c>
      <c r="P2">
        <v>116</v>
      </c>
      <c r="Q2">
        <v>111.88</v>
      </c>
      <c r="R2">
        <v>116</v>
      </c>
      <c r="S2">
        <v>10347700</v>
      </c>
      <c r="T2">
        <v>94.82</v>
      </c>
    </row>
    <row r="3" spans="1:20" x14ac:dyDescent="0.2">
      <c r="A3" s="31">
        <v>38352</v>
      </c>
      <c r="B3" s="32">
        <f>VLOOKUP(A3,$N:$T,7,1)</f>
        <v>83.22</v>
      </c>
      <c r="N3" s="84">
        <v>36529</v>
      </c>
      <c r="O3">
        <v>114</v>
      </c>
      <c r="P3">
        <v>114.5</v>
      </c>
      <c r="Q3">
        <v>110.88</v>
      </c>
      <c r="R3">
        <v>112.06</v>
      </c>
      <c r="S3">
        <v>8227800</v>
      </c>
      <c r="T3">
        <v>91.61</v>
      </c>
    </row>
    <row r="4" spans="1:20" x14ac:dyDescent="0.2">
      <c r="A4" s="31">
        <v>38717</v>
      </c>
      <c r="B4" s="32">
        <f t="shared" ref="B4:B13" si="0">VLOOKUP(A4,$N:$T,7,1)</f>
        <v>70.040000000000006</v>
      </c>
      <c r="C4" s="20">
        <f>LN(B4/B3)</f>
        <v>-0.17242119613714404</v>
      </c>
      <c r="D4" s="2" t="e">
        <f ca="1">"&lt;-- "&amp;_xlfn.FORMULATEXT(C4)</f>
        <v>#NAME?</v>
      </c>
      <c r="N4" s="84">
        <v>36530</v>
      </c>
      <c r="O4">
        <v>112.94</v>
      </c>
      <c r="P4">
        <v>119.75</v>
      </c>
      <c r="Q4">
        <v>112.12</v>
      </c>
      <c r="R4">
        <v>116</v>
      </c>
      <c r="S4">
        <v>12733200</v>
      </c>
      <c r="T4">
        <v>94.82</v>
      </c>
    </row>
    <row r="5" spans="1:20" x14ac:dyDescent="0.2">
      <c r="A5" s="31">
        <v>39082</v>
      </c>
      <c r="B5" s="32">
        <f t="shared" si="0"/>
        <v>83.89</v>
      </c>
      <c r="C5" s="20">
        <f t="shared" ref="C5:C13" si="1">LN(B5/B4)</f>
        <v>0.18043990944055202</v>
      </c>
      <c r="D5" s="2" t="e">
        <f ca="1">"&lt;-- "&amp;_xlfn.FORMULATEXT(C5)</f>
        <v>#NAME?</v>
      </c>
      <c r="N5" s="84">
        <v>36531</v>
      </c>
      <c r="O5">
        <v>118</v>
      </c>
      <c r="P5">
        <v>118.94</v>
      </c>
      <c r="Q5">
        <v>113.5</v>
      </c>
      <c r="R5">
        <v>114</v>
      </c>
      <c r="S5">
        <v>7971900</v>
      </c>
      <c r="T5">
        <v>93.19</v>
      </c>
    </row>
    <row r="6" spans="1:20" x14ac:dyDescent="0.2">
      <c r="A6" s="31">
        <v>39447</v>
      </c>
      <c r="B6" s="32">
        <f t="shared" si="0"/>
        <v>94.66</v>
      </c>
      <c r="C6" s="20">
        <f t="shared" si="1"/>
        <v>0.12078510761989865</v>
      </c>
      <c r="N6" s="84">
        <v>36532</v>
      </c>
      <c r="O6">
        <v>117.25</v>
      </c>
      <c r="P6">
        <v>117.94</v>
      </c>
      <c r="Q6">
        <v>110.62</v>
      </c>
      <c r="R6">
        <v>113.5</v>
      </c>
      <c r="S6">
        <v>11856700</v>
      </c>
      <c r="T6">
        <v>92.78</v>
      </c>
    </row>
    <row r="7" spans="1:20" x14ac:dyDescent="0.2">
      <c r="A7" s="31">
        <v>39813</v>
      </c>
      <c r="B7" s="32">
        <f t="shared" si="0"/>
        <v>74.989999999999995</v>
      </c>
      <c r="C7" s="20">
        <f t="shared" si="1"/>
        <v>-0.23293675316480389</v>
      </c>
      <c r="N7" s="84">
        <v>36535</v>
      </c>
      <c r="O7">
        <v>117.25</v>
      </c>
      <c r="P7">
        <v>119.38</v>
      </c>
      <c r="Q7">
        <v>115.38</v>
      </c>
      <c r="R7">
        <v>118</v>
      </c>
      <c r="S7">
        <v>8540500</v>
      </c>
      <c r="T7">
        <v>96.46</v>
      </c>
    </row>
    <row r="8" spans="1:20" x14ac:dyDescent="0.2">
      <c r="A8" s="31">
        <v>40178</v>
      </c>
      <c r="B8" s="32">
        <f t="shared" si="0"/>
        <v>118.96</v>
      </c>
      <c r="C8" s="20">
        <f t="shared" si="1"/>
        <v>0.4614325308386017</v>
      </c>
      <c r="N8" s="84">
        <v>36536</v>
      </c>
      <c r="O8">
        <v>117.88</v>
      </c>
      <c r="P8">
        <v>121.12</v>
      </c>
      <c r="Q8">
        <v>116.62</v>
      </c>
      <c r="R8">
        <v>119</v>
      </c>
      <c r="S8">
        <v>7873300</v>
      </c>
      <c r="T8">
        <v>97.28</v>
      </c>
    </row>
    <row r="9" spans="1:20" x14ac:dyDescent="0.2">
      <c r="A9" s="31">
        <v>40543</v>
      </c>
      <c r="B9" s="32">
        <f t="shared" si="0"/>
        <v>135.93</v>
      </c>
      <c r="C9" s="20">
        <f t="shared" si="1"/>
        <v>0.13335274519525708</v>
      </c>
      <c r="N9" s="84">
        <v>36537</v>
      </c>
      <c r="O9">
        <v>119.62</v>
      </c>
      <c r="P9">
        <v>122</v>
      </c>
      <c r="Q9">
        <v>118.25</v>
      </c>
      <c r="R9">
        <v>119.5</v>
      </c>
      <c r="S9">
        <v>6803800</v>
      </c>
      <c r="T9">
        <v>97.69</v>
      </c>
    </row>
    <row r="10" spans="1:20" x14ac:dyDescent="0.2">
      <c r="A10" s="31">
        <v>40908</v>
      </c>
      <c r="B10" s="32">
        <f t="shared" si="0"/>
        <v>173.19</v>
      </c>
      <c r="C10" s="20">
        <f t="shared" si="1"/>
        <v>0.24224921039379532</v>
      </c>
      <c r="N10" s="84">
        <v>36538</v>
      </c>
      <c r="O10">
        <v>119.94</v>
      </c>
      <c r="P10">
        <v>121</v>
      </c>
      <c r="Q10">
        <v>115.75</v>
      </c>
      <c r="R10">
        <v>118.25</v>
      </c>
      <c r="S10">
        <v>8489700</v>
      </c>
      <c r="T10">
        <v>96.66</v>
      </c>
    </row>
    <row r="11" spans="1:20" x14ac:dyDescent="0.2">
      <c r="A11" s="31">
        <v>41274</v>
      </c>
      <c r="B11" s="32">
        <f t="shared" si="0"/>
        <v>183.45</v>
      </c>
      <c r="C11" s="20">
        <f t="shared" si="1"/>
        <v>5.7552893060339012E-2</v>
      </c>
      <c r="N11" s="84">
        <v>36539</v>
      </c>
      <c r="O11">
        <v>120.94</v>
      </c>
      <c r="P11">
        <v>123.31</v>
      </c>
      <c r="Q11">
        <v>117.5</v>
      </c>
      <c r="R11">
        <v>119.62</v>
      </c>
      <c r="S11">
        <v>10956600</v>
      </c>
      <c r="T11">
        <v>97.79</v>
      </c>
    </row>
    <row r="12" spans="1:20" x14ac:dyDescent="0.2">
      <c r="A12" s="31">
        <v>41639</v>
      </c>
      <c r="B12" s="32">
        <f t="shared" si="0"/>
        <v>183.12</v>
      </c>
      <c r="C12" s="20">
        <f t="shared" si="1"/>
        <v>-1.8004751569797417E-3</v>
      </c>
      <c r="N12" s="84">
        <v>36543</v>
      </c>
      <c r="O12">
        <v>119.69</v>
      </c>
      <c r="P12">
        <v>119.75</v>
      </c>
      <c r="Q12">
        <v>115</v>
      </c>
      <c r="R12">
        <v>115.75</v>
      </c>
      <c r="S12">
        <v>7643900</v>
      </c>
      <c r="T12">
        <v>94.62</v>
      </c>
    </row>
    <row r="13" spans="1:20" x14ac:dyDescent="0.2">
      <c r="A13" s="31">
        <v>42004</v>
      </c>
      <c r="B13" s="32">
        <f t="shared" si="0"/>
        <v>162.34</v>
      </c>
      <c r="C13" s="20">
        <f t="shared" si="1"/>
        <v>-0.12044877431128165</v>
      </c>
      <c r="N13" s="84">
        <v>36544</v>
      </c>
      <c r="O13">
        <v>115.56</v>
      </c>
      <c r="P13">
        <v>122</v>
      </c>
      <c r="Q13">
        <v>112.69</v>
      </c>
      <c r="R13">
        <v>119.5</v>
      </c>
      <c r="S13">
        <v>8634500</v>
      </c>
      <c r="T13">
        <v>97.69</v>
      </c>
    </row>
    <row r="14" spans="1:20" x14ac:dyDescent="0.2">
      <c r="N14" s="84">
        <v>36545</v>
      </c>
      <c r="O14">
        <v>123</v>
      </c>
      <c r="P14">
        <v>124.75</v>
      </c>
      <c r="Q14">
        <v>119</v>
      </c>
      <c r="R14">
        <v>119</v>
      </c>
      <c r="S14">
        <v>17783400</v>
      </c>
      <c r="T14">
        <v>97.28</v>
      </c>
    </row>
    <row r="15" spans="1:20" x14ac:dyDescent="0.2">
      <c r="A15" s="2" t="s">
        <v>19</v>
      </c>
      <c r="C15" s="30">
        <f>AVERAGE(C4:C13)</f>
        <v>6.6820519777823439E-2</v>
      </c>
      <c r="D15" s="2" t="e">
        <f ca="1">getformula(C15)</f>
        <v>#NAME?</v>
      </c>
      <c r="N15" s="84">
        <v>36546</v>
      </c>
      <c r="O15">
        <v>121.88</v>
      </c>
      <c r="P15">
        <v>123</v>
      </c>
      <c r="Q15">
        <v>119.94</v>
      </c>
      <c r="R15">
        <v>121.5</v>
      </c>
      <c r="S15">
        <v>7868700</v>
      </c>
      <c r="T15">
        <v>99.32</v>
      </c>
    </row>
    <row r="16" spans="1:20" x14ac:dyDescent="0.2">
      <c r="A16" s="2" t="s">
        <v>20</v>
      </c>
      <c r="C16" s="30">
        <f>_xlfn.VAR.P(C4:C13)</f>
        <v>3.936974839073458E-2</v>
      </c>
      <c r="D16" s="2" t="e">
        <f ca="1">getformula(C16)</f>
        <v>#NAME?</v>
      </c>
      <c r="N16" s="84">
        <v>36549</v>
      </c>
      <c r="O16">
        <v>121.88</v>
      </c>
      <c r="P16">
        <v>122.88</v>
      </c>
      <c r="Q16">
        <v>116.56</v>
      </c>
      <c r="R16">
        <v>121.5</v>
      </c>
      <c r="S16">
        <v>6499200</v>
      </c>
      <c r="T16">
        <v>99.32</v>
      </c>
    </row>
    <row r="17" spans="1:20" x14ac:dyDescent="0.2">
      <c r="A17" s="2" t="s">
        <v>21</v>
      </c>
      <c r="C17" s="30">
        <f>_xlfn.STDEV.P(C4:C13)</f>
        <v>0.19841811507706292</v>
      </c>
      <c r="D17" s="2" t="e">
        <f ca="1">getformula(C17)</f>
        <v>#NAME?</v>
      </c>
      <c r="N17" s="84">
        <v>36550</v>
      </c>
      <c r="O17">
        <v>116.75</v>
      </c>
      <c r="P17">
        <v>119.5</v>
      </c>
      <c r="Q17">
        <v>116</v>
      </c>
      <c r="R17">
        <v>119.12</v>
      </c>
      <c r="S17">
        <v>6936900</v>
      </c>
      <c r="T17">
        <v>97.38</v>
      </c>
    </row>
    <row r="18" spans="1:20" x14ac:dyDescent="0.2">
      <c r="N18" s="84">
        <v>36551</v>
      </c>
      <c r="O18">
        <v>119.06</v>
      </c>
      <c r="P18">
        <v>119.94</v>
      </c>
      <c r="Q18">
        <v>116</v>
      </c>
      <c r="R18">
        <v>116.75</v>
      </c>
      <c r="S18">
        <v>4895100</v>
      </c>
      <c r="T18">
        <v>95.44</v>
      </c>
    </row>
    <row r="19" spans="1:20" x14ac:dyDescent="0.2">
      <c r="N19" s="84">
        <v>36552</v>
      </c>
      <c r="O19">
        <v>118</v>
      </c>
      <c r="P19">
        <v>118.44</v>
      </c>
      <c r="Q19">
        <v>111.62</v>
      </c>
      <c r="R19">
        <v>113.5</v>
      </c>
      <c r="S19">
        <v>8324600</v>
      </c>
      <c r="T19">
        <v>92.78</v>
      </c>
    </row>
    <row r="20" spans="1:20" x14ac:dyDescent="0.2">
      <c r="N20" s="84">
        <v>36553</v>
      </c>
      <c r="O20">
        <v>112.75</v>
      </c>
      <c r="P20">
        <v>114.19</v>
      </c>
      <c r="Q20">
        <v>110.06</v>
      </c>
      <c r="R20">
        <v>111.56</v>
      </c>
      <c r="S20">
        <v>6669400</v>
      </c>
      <c r="T20">
        <v>91.2</v>
      </c>
    </row>
    <row r="21" spans="1:20" x14ac:dyDescent="0.2">
      <c r="N21" s="84">
        <v>36556</v>
      </c>
      <c r="O21">
        <v>111.38</v>
      </c>
      <c r="P21">
        <v>112.81</v>
      </c>
      <c r="Q21">
        <v>109.62</v>
      </c>
      <c r="R21">
        <v>112.25</v>
      </c>
      <c r="S21">
        <v>6202700</v>
      </c>
      <c r="T21">
        <v>91.76</v>
      </c>
    </row>
    <row r="22" spans="1:20" x14ac:dyDescent="0.2">
      <c r="N22" s="84">
        <v>36557</v>
      </c>
      <c r="O22">
        <v>112.38</v>
      </c>
      <c r="P22">
        <v>113.44</v>
      </c>
      <c r="Q22">
        <v>109.12</v>
      </c>
      <c r="R22">
        <v>110</v>
      </c>
      <c r="S22">
        <v>7304700</v>
      </c>
      <c r="T22">
        <v>89.92</v>
      </c>
    </row>
    <row r="23" spans="1:20" x14ac:dyDescent="0.2">
      <c r="N23" s="84">
        <v>36558</v>
      </c>
      <c r="O23">
        <v>112</v>
      </c>
      <c r="P23">
        <v>115.81</v>
      </c>
      <c r="Q23">
        <v>110.38</v>
      </c>
      <c r="R23">
        <v>113.5</v>
      </c>
      <c r="S23">
        <v>7707700</v>
      </c>
      <c r="T23">
        <v>92.78</v>
      </c>
    </row>
    <row r="24" spans="1:20" x14ac:dyDescent="0.2">
      <c r="N24" s="84">
        <v>36559</v>
      </c>
      <c r="O24">
        <v>115</v>
      </c>
      <c r="P24">
        <v>117.5</v>
      </c>
      <c r="Q24">
        <v>114.06</v>
      </c>
      <c r="R24">
        <v>117.12</v>
      </c>
      <c r="S24">
        <v>6213800</v>
      </c>
      <c r="T24">
        <v>95.74</v>
      </c>
    </row>
    <row r="25" spans="1:20" x14ac:dyDescent="0.2">
      <c r="N25" s="84">
        <v>36560</v>
      </c>
      <c r="O25">
        <v>118.19</v>
      </c>
      <c r="P25">
        <v>118.44</v>
      </c>
      <c r="Q25">
        <v>114.81</v>
      </c>
      <c r="R25">
        <v>115.62</v>
      </c>
      <c r="S25">
        <v>5405300</v>
      </c>
      <c r="T25">
        <v>94.52</v>
      </c>
    </row>
    <row r="26" spans="1:20" x14ac:dyDescent="0.2">
      <c r="N26" s="84">
        <v>36563</v>
      </c>
      <c r="O26">
        <v>116</v>
      </c>
      <c r="P26">
        <v>116.88</v>
      </c>
      <c r="Q26">
        <v>113.12</v>
      </c>
      <c r="R26">
        <v>114.12</v>
      </c>
      <c r="S26">
        <v>5779500</v>
      </c>
      <c r="T26">
        <v>93.29</v>
      </c>
    </row>
    <row r="27" spans="1:20" x14ac:dyDescent="0.2">
      <c r="N27" s="84">
        <v>36564</v>
      </c>
      <c r="O27">
        <v>116.94</v>
      </c>
      <c r="P27">
        <v>119</v>
      </c>
      <c r="Q27">
        <v>116.19</v>
      </c>
      <c r="R27">
        <v>118.81</v>
      </c>
      <c r="S27">
        <v>5464300</v>
      </c>
      <c r="T27">
        <v>97.23</v>
      </c>
    </row>
    <row r="28" spans="1:20" x14ac:dyDescent="0.2">
      <c r="N28" s="84">
        <v>36565</v>
      </c>
      <c r="O28">
        <v>119</v>
      </c>
      <c r="P28">
        <v>119.75</v>
      </c>
      <c r="Q28">
        <v>117</v>
      </c>
      <c r="R28">
        <v>117.38</v>
      </c>
      <c r="S28">
        <v>5374700</v>
      </c>
      <c r="T28">
        <v>96.05</v>
      </c>
    </row>
    <row r="29" spans="1:20" x14ac:dyDescent="0.2">
      <c r="N29" s="84">
        <v>36566</v>
      </c>
      <c r="O29">
        <v>117.69</v>
      </c>
      <c r="P29">
        <v>119.12</v>
      </c>
      <c r="Q29">
        <v>116.88</v>
      </c>
      <c r="R29">
        <v>119.12</v>
      </c>
      <c r="S29">
        <v>4446600</v>
      </c>
      <c r="T29">
        <v>97.48</v>
      </c>
    </row>
    <row r="30" spans="1:20" x14ac:dyDescent="0.2">
      <c r="N30" s="84">
        <v>36567</v>
      </c>
      <c r="O30">
        <v>119.06</v>
      </c>
      <c r="P30">
        <v>119.44</v>
      </c>
      <c r="Q30">
        <v>114.56</v>
      </c>
      <c r="R30">
        <v>115.38</v>
      </c>
      <c r="S30">
        <v>5749400</v>
      </c>
      <c r="T30">
        <v>94.41</v>
      </c>
    </row>
    <row r="31" spans="1:20" x14ac:dyDescent="0.2">
      <c r="N31" s="84">
        <v>36570</v>
      </c>
      <c r="O31">
        <v>116</v>
      </c>
      <c r="P31">
        <v>116.38</v>
      </c>
      <c r="Q31">
        <v>114.5</v>
      </c>
      <c r="R31">
        <v>116.06</v>
      </c>
      <c r="S31">
        <v>4544000</v>
      </c>
      <c r="T31">
        <v>94.98</v>
      </c>
    </row>
    <row r="32" spans="1:20" x14ac:dyDescent="0.2">
      <c r="N32" s="84">
        <v>36571</v>
      </c>
      <c r="O32">
        <v>115.88</v>
      </c>
      <c r="P32">
        <v>117.44</v>
      </c>
      <c r="Q32">
        <v>113.88</v>
      </c>
      <c r="R32">
        <v>117.12</v>
      </c>
      <c r="S32">
        <v>5177500</v>
      </c>
      <c r="T32">
        <v>95.84</v>
      </c>
    </row>
    <row r="33" spans="14:20" x14ac:dyDescent="0.2">
      <c r="N33" s="84">
        <v>36572</v>
      </c>
      <c r="O33">
        <v>116.5</v>
      </c>
      <c r="P33">
        <v>117.31</v>
      </c>
      <c r="Q33">
        <v>115.25</v>
      </c>
      <c r="R33">
        <v>115.75</v>
      </c>
      <c r="S33">
        <v>3966900</v>
      </c>
      <c r="T33">
        <v>94.72</v>
      </c>
    </row>
    <row r="34" spans="14:20" x14ac:dyDescent="0.2">
      <c r="N34" s="84">
        <v>36573</v>
      </c>
      <c r="O34">
        <v>116.5</v>
      </c>
      <c r="P34">
        <v>118.88</v>
      </c>
      <c r="Q34">
        <v>115.75</v>
      </c>
      <c r="R34">
        <v>116.75</v>
      </c>
      <c r="S34">
        <v>5237500</v>
      </c>
      <c r="T34">
        <v>95.54</v>
      </c>
    </row>
    <row r="35" spans="14:20" x14ac:dyDescent="0.2">
      <c r="N35" s="84">
        <v>36574</v>
      </c>
      <c r="O35">
        <v>115.25</v>
      </c>
      <c r="P35">
        <v>115.94</v>
      </c>
      <c r="Q35">
        <v>111.5</v>
      </c>
      <c r="R35">
        <v>112.5</v>
      </c>
      <c r="S35">
        <v>7673400</v>
      </c>
      <c r="T35">
        <v>92.06</v>
      </c>
    </row>
    <row r="36" spans="14:20" x14ac:dyDescent="0.2">
      <c r="N36" s="84">
        <v>36578</v>
      </c>
      <c r="O36">
        <v>112</v>
      </c>
      <c r="P36">
        <v>113.44</v>
      </c>
      <c r="Q36">
        <v>108.75</v>
      </c>
      <c r="R36">
        <v>111</v>
      </c>
      <c r="S36">
        <v>7654800</v>
      </c>
      <c r="T36">
        <v>90.83</v>
      </c>
    </row>
    <row r="37" spans="14:20" x14ac:dyDescent="0.2">
      <c r="N37" s="84">
        <v>36579</v>
      </c>
      <c r="O37">
        <v>110.5</v>
      </c>
      <c r="P37">
        <v>110.5</v>
      </c>
      <c r="Q37">
        <v>108.5</v>
      </c>
      <c r="R37">
        <v>108.75</v>
      </c>
      <c r="S37">
        <v>7435300</v>
      </c>
      <c r="T37">
        <v>88.99</v>
      </c>
    </row>
    <row r="38" spans="14:20" x14ac:dyDescent="0.2">
      <c r="N38" s="84">
        <v>36580</v>
      </c>
      <c r="O38">
        <v>108.81</v>
      </c>
      <c r="P38">
        <v>111</v>
      </c>
      <c r="Q38">
        <v>108.19</v>
      </c>
      <c r="R38">
        <v>110.5</v>
      </c>
      <c r="S38">
        <v>9112000</v>
      </c>
      <c r="T38">
        <v>90.42</v>
      </c>
    </row>
    <row r="39" spans="14:20" x14ac:dyDescent="0.2">
      <c r="N39" s="84">
        <v>36581</v>
      </c>
      <c r="O39">
        <v>109.88</v>
      </c>
      <c r="P39">
        <v>109.88</v>
      </c>
      <c r="Q39">
        <v>104.94</v>
      </c>
      <c r="R39">
        <v>108</v>
      </c>
      <c r="S39">
        <v>10312200</v>
      </c>
      <c r="T39">
        <v>88.38</v>
      </c>
    </row>
    <row r="40" spans="14:20" x14ac:dyDescent="0.2">
      <c r="N40" s="84">
        <v>36584</v>
      </c>
      <c r="O40">
        <v>104.62</v>
      </c>
      <c r="P40">
        <v>106.5</v>
      </c>
      <c r="Q40">
        <v>103.94</v>
      </c>
      <c r="R40">
        <v>104.5</v>
      </c>
      <c r="S40">
        <v>8479900</v>
      </c>
      <c r="T40">
        <v>85.51</v>
      </c>
    </row>
    <row r="41" spans="14:20" x14ac:dyDescent="0.2">
      <c r="N41" s="84">
        <v>36585</v>
      </c>
      <c r="O41">
        <v>105.56</v>
      </c>
      <c r="P41">
        <v>105.56</v>
      </c>
      <c r="Q41">
        <v>100.94</v>
      </c>
      <c r="R41">
        <v>102.75</v>
      </c>
      <c r="S41">
        <v>10484900</v>
      </c>
      <c r="T41">
        <v>84.08</v>
      </c>
    </row>
    <row r="42" spans="14:20" x14ac:dyDescent="0.2">
      <c r="N42" s="84">
        <v>36586</v>
      </c>
      <c r="O42">
        <v>102</v>
      </c>
      <c r="P42">
        <v>105.5</v>
      </c>
      <c r="Q42">
        <v>100.06</v>
      </c>
      <c r="R42">
        <v>100.25</v>
      </c>
      <c r="S42">
        <v>10807800</v>
      </c>
      <c r="T42">
        <v>82.04</v>
      </c>
    </row>
    <row r="43" spans="14:20" x14ac:dyDescent="0.2">
      <c r="N43" s="84">
        <v>36587</v>
      </c>
      <c r="O43">
        <v>100.5</v>
      </c>
      <c r="P43">
        <v>105.44</v>
      </c>
      <c r="Q43">
        <v>99.5</v>
      </c>
      <c r="R43">
        <v>103.12</v>
      </c>
      <c r="S43">
        <v>11192900</v>
      </c>
      <c r="T43">
        <v>84.39</v>
      </c>
    </row>
    <row r="44" spans="14:20" x14ac:dyDescent="0.2">
      <c r="N44" s="84">
        <v>36588</v>
      </c>
      <c r="O44">
        <v>107.25</v>
      </c>
      <c r="P44">
        <v>110</v>
      </c>
      <c r="Q44">
        <v>106.06</v>
      </c>
      <c r="R44">
        <v>108</v>
      </c>
      <c r="S44">
        <v>10162800</v>
      </c>
      <c r="T44">
        <v>88.38</v>
      </c>
    </row>
    <row r="45" spans="14:20" x14ac:dyDescent="0.2">
      <c r="N45" s="84">
        <v>36591</v>
      </c>
      <c r="O45">
        <v>109.94</v>
      </c>
      <c r="P45">
        <v>111</v>
      </c>
      <c r="Q45">
        <v>101</v>
      </c>
      <c r="R45">
        <v>103.06</v>
      </c>
      <c r="S45">
        <v>10747400</v>
      </c>
      <c r="T45">
        <v>84.34</v>
      </c>
    </row>
    <row r="46" spans="14:20" x14ac:dyDescent="0.2">
      <c r="N46" s="84">
        <v>36592</v>
      </c>
      <c r="O46">
        <v>106</v>
      </c>
      <c r="P46">
        <v>107</v>
      </c>
      <c r="Q46">
        <v>101.69</v>
      </c>
      <c r="R46">
        <v>103</v>
      </c>
      <c r="S46">
        <v>10035100</v>
      </c>
      <c r="T46">
        <v>84.29</v>
      </c>
    </row>
    <row r="47" spans="14:20" x14ac:dyDescent="0.2">
      <c r="N47" s="84">
        <v>36593</v>
      </c>
      <c r="O47">
        <v>103</v>
      </c>
      <c r="P47">
        <v>106.88</v>
      </c>
      <c r="Q47">
        <v>102.75</v>
      </c>
      <c r="R47">
        <v>106.25</v>
      </c>
      <c r="S47">
        <v>8376400</v>
      </c>
      <c r="T47">
        <v>86.95</v>
      </c>
    </row>
    <row r="48" spans="14:20" x14ac:dyDescent="0.2">
      <c r="N48" s="84">
        <v>36594</v>
      </c>
      <c r="O48">
        <v>106.5</v>
      </c>
      <c r="P48">
        <v>108</v>
      </c>
      <c r="Q48">
        <v>104.12</v>
      </c>
      <c r="R48">
        <v>108</v>
      </c>
      <c r="S48">
        <v>6334100</v>
      </c>
      <c r="T48">
        <v>88.38</v>
      </c>
    </row>
    <row r="49" spans="14:20" x14ac:dyDescent="0.2">
      <c r="N49" s="84">
        <v>36595</v>
      </c>
      <c r="O49">
        <v>107.62</v>
      </c>
      <c r="P49">
        <v>109</v>
      </c>
      <c r="Q49">
        <v>105</v>
      </c>
      <c r="R49">
        <v>105.25</v>
      </c>
      <c r="S49">
        <v>7093200</v>
      </c>
      <c r="T49">
        <v>86.13</v>
      </c>
    </row>
    <row r="50" spans="14:20" x14ac:dyDescent="0.2">
      <c r="N50" s="84">
        <v>36598</v>
      </c>
      <c r="O50">
        <v>104</v>
      </c>
      <c r="P50">
        <v>109</v>
      </c>
      <c r="Q50">
        <v>102.5</v>
      </c>
      <c r="R50">
        <v>107.69</v>
      </c>
      <c r="S50">
        <v>7871000</v>
      </c>
      <c r="T50">
        <v>88.12</v>
      </c>
    </row>
    <row r="51" spans="14:20" x14ac:dyDescent="0.2">
      <c r="N51" s="84">
        <v>36599</v>
      </c>
      <c r="O51">
        <v>107.75</v>
      </c>
      <c r="P51">
        <v>110</v>
      </c>
      <c r="Q51">
        <v>107.38</v>
      </c>
      <c r="R51">
        <v>108.62</v>
      </c>
      <c r="S51">
        <v>7973700</v>
      </c>
      <c r="T51">
        <v>88.89</v>
      </c>
    </row>
    <row r="52" spans="14:20" x14ac:dyDescent="0.2">
      <c r="N52" s="84">
        <v>36600</v>
      </c>
      <c r="O52">
        <v>107.5</v>
      </c>
      <c r="P52">
        <v>108.25</v>
      </c>
      <c r="Q52">
        <v>106.12</v>
      </c>
      <c r="R52">
        <v>107</v>
      </c>
      <c r="S52">
        <v>5665900</v>
      </c>
      <c r="T52">
        <v>87.56</v>
      </c>
    </row>
    <row r="53" spans="14:20" x14ac:dyDescent="0.2">
      <c r="N53" s="84">
        <v>36601</v>
      </c>
      <c r="O53">
        <v>109</v>
      </c>
      <c r="P53">
        <v>109.81</v>
      </c>
      <c r="Q53">
        <v>107.88</v>
      </c>
      <c r="R53">
        <v>109</v>
      </c>
      <c r="S53">
        <v>6622500</v>
      </c>
      <c r="T53">
        <v>89.2</v>
      </c>
    </row>
    <row r="54" spans="14:20" x14ac:dyDescent="0.2">
      <c r="N54" s="84">
        <v>36602</v>
      </c>
      <c r="O54">
        <v>108.25</v>
      </c>
      <c r="P54">
        <v>111.69</v>
      </c>
      <c r="Q54">
        <v>107.69</v>
      </c>
      <c r="R54">
        <v>110</v>
      </c>
      <c r="S54">
        <v>8857300</v>
      </c>
      <c r="T54">
        <v>90.01</v>
      </c>
    </row>
    <row r="55" spans="14:20" x14ac:dyDescent="0.2">
      <c r="N55" s="84">
        <v>36605</v>
      </c>
      <c r="O55">
        <v>110</v>
      </c>
      <c r="P55">
        <v>113.38</v>
      </c>
      <c r="Q55">
        <v>109.94</v>
      </c>
      <c r="R55">
        <v>112.75</v>
      </c>
      <c r="S55">
        <v>6563500</v>
      </c>
      <c r="T55">
        <v>92.26</v>
      </c>
    </row>
    <row r="56" spans="14:20" x14ac:dyDescent="0.2">
      <c r="N56" s="84">
        <v>36606</v>
      </c>
      <c r="O56">
        <v>112.81</v>
      </c>
      <c r="P56">
        <v>114.69</v>
      </c>
      <c r="Q56">
        <v>111.94</v>
      </c>
      <c r="R56">
        <v>113.5</v>
      </c>
      <c r="S56">
        <v>6771600</v>
      </c>
      <c r="T56">
        <v>92.88</v>
      </c>
    </row>
    <row r="57" spans="14:20" x14ac:dyDescent="0.2">
      <c r="N57" s="84">
        <v>36607</v>
      </c>
      <c r="O57">
        <v>114.5</v>
      </c>
      <c r="P57">
        <v>115.38</v>
      </c>
      <c r="Q57">
        <v>113.88</v>
      </c>
      <c r="R57">
        <v>114.25</v>
      </c>
      <c r="S57">
        <v>6137800</v>
      </c>
      <c r="T57">
        <v>93.49</v>
      </c>
    </row>
    <row r="58" spans="14:20" x14ac:dyDescent="0.2">
      <c r="N58" s="84">
        <v>36608</v>
      </c>
      <c r="O58">
        <v>115.88</v>
      </c>
      <c r="P58">
        <v>115.88</v>
      </c>
      <c r="Q58">
        <v>111.62</v>
      </c>
      <c r="R58">
        <v>115.25</v>
      </c>
      <c r="S58">
        <v>6492400</v>
      </c>
      <c r="T58">
        <v>94.31</v>
      </c>
    </row>
    <row r="59" spans="14:20" x14ac:dyDescent="0.2">
      <c r="N59" s="84">
        <v>36609</v>
      </c>
      <c r="O59">
        <v>115.38</v>
      </c>
      <c r="P59">
        <v>122.25</v>
      </c>
      <c r="Q59">
        <v>115.06</v>
      </c>
      <c r="R59">
        <v>120.62</v>
      </c>
      <c r="S59">
        <v>12125600</v>
      </c>
      <c r="T59">
        <v>98.71</v>
      </c>
    </row>
    <row r="60" spans="14:20" x14ac:dyDescent="0.2">
      <c r="N60" s="84">
        <v>36612</v>
      </c>
      <c r="O60">
        <v>125</v>
      </c>
      <c r="P60">
        <v>128.25</v>
      </c>
      <c r="Q60">
        <v>124.62</v>
      </c>
      <c r="R60">
        <v>126.88</v>
      </c>
      <c r="S60">
        <v>11862900</v>
      </c>
      <c r="T60">
        <v>103.82</v>
      </c>
    </row>
    <row r="61" spans="14:20" x14ac:dyDescent="0.2">
      <c r="N61" s="84">
        <v>36613</v>
      </c>
      <c r="O61">
        <v>125.75</v>
      </c>
      <c r="P61">
        <v>127</v>
      </c>
      <c r="Q61">
        <v>122.06</v>
      </c>
      <c r="R61">
        <v>122.5</v>
      </c>
      <c r="S61">
        <v>8149600</v>
      </c>
      <c r="T61">
        <v>100.24</v>
      </c>
    </row>
    <row r="62" spans="14:20" x14ac:dyDescent="0.2">
      <c r="N62" s="84">
        <v>36614</v>
      </c>
      <c r="O62">
        <v>122.31</v>
      </c>
      <c r="P62">
        <v>122.44</v>
      </c>
      <c r="Q62">
        <v>118.5</v>
      </c>
      <c r="R62">
        <v>119</v>
      </c>
      <c r="S62">
        <v>7312300</v>
      </c>
      <c r="T62">
        <v>97.38</v>
      </c>
    </row>
    <row r="63" spans="14:20" x14ac:dyDescent="0.2">
      <c r="N63" s="84">
        <v>36615</v>
      </c>
      <c r="O63">
        <v>118.88</v>
      </c>
      <c r="P63">
        <v>123</v>
      </c>
      <c r="Q63">
        <v>118.69</v>
      </c>
      <c r="R63">
        <v>122.75</v>
      </c>
      <c r="S63">
        <v>9158000</v>
      </c>
      <c r="T63">
        <v>100.45</v>
      </c>
    </row>
    <row r="64" spans="14:20" x14ac:dyDescent="0.2">
      <c r="N64" s="84">
        <v>36616</v>
      </c>
      <c r="O64">
        <v>122.62</v>
      </c>
      <c r="P64">
        <v>123.75</v>
      </c>
      <c r="Q64">
        <v>117.06</v>
      </c>
      <c r="R64">
        <v>118.38</v>
      </c>
      <c r="S64">
        <v>8015200</v>
      </c>
      <c r="T64">
        <v>96.87</v>
      </c>
    </row>
    <row r="65" spans="14:20" x14ac:dyDescent="0.2">
      <c r="N65" s="84">
        <v>36619</v>
      </c>
      <c r="O65">
        <v>120</v>
      </c>
      <c r="P65">
        <v>122.38</v>
      </c>
      <c r="Q65">
        <v>119.44</v>
      </c>
      <c r="R65">
        <v>122</v>
      </c>
      <c r="S65">
        <v>7715600</v>
      </c>
      <c r="T65">
        <v>99.83</v>
      </c>
    </row>
    <row r="66" spans="14:20" x14ac:dyDescent="0.2">
      <c r="N66" s="84">
        <v>36620</v>
      </c>
      <c r="O66">
        <v>121.5</v>
      </c>
      <c r="P66">
        <v>126.94</v>
      </c>
      <c r="Q66">
        <v>115.06</v>
      </c>
      <c r="R66">
        <v>121.19</v>
      </c>
      <c r="S66">
        <v>16667200</v>
      </c>
      <c r="T66">
        <v>99.17</v>
      </c>
    </row>
    <row r="67" spans="14:20" x14ac:dyDescent="0.2">
      <c r="N67" s="84">
        <v>36621</v>
      </c>
      <c r="O67">
        <v>120.5</v>
      </c>
      <c r="P67">
        <v>125.75</v>
      </c>
      <c r="Q67">
        <v>119.75</v>
      </c>
      <c r="R67">
        <v>125</v>
      </c>
      <c r="S67">
        <v>8693500</v>
      </c>
      <c r="T67">
        <v>102.29</v>
      </c>
    </row>
    <row r="68" spans="14:20" x14ac:dyDescent="0.2">
      <c r="N68" s="84">
        <v>36622</v>
      </c>
      <c r="O68">
        <v>123.5</v>
      </c>
      <c r="P68">
        <v>128</v>
      </c>
      <c r="Q68">
        <v>122.62</v>
      </c>
      <c r="R68">
        <v>122.75</v>
      </c>
      <c r="S68">
        <v>8887400</v>
      </c>
      <c r="T68">
        <v>100.45</v>
      </c>
    </row>
    <row r="69" spans="14:20" x14ac:dyDescent="0.2">
      <c r="N69" s="84">
        <v>36623</v>
      </c>
      <c r="O69">
        <v>123.5</v>
      </c>
      <c r="P69">
        <v>125.69</v>
      </c>
      <c r="Q69">
        <v>121.5</v>
      </c>
      <c r="R69">
        <v>123.12</v>
      </c>
      <c r="S69">
        <v>5380300</v>
      </c>
      <c r="T69">
        <v>100.75</v>
      </c>
    </row>
    <row r="70" spans="14:20" x14ac:dyDescent="0.2">
      <c r="N70" s="84">
        <v>36626</v>
      </c>
      <c r="O70">
        <v>124.75</v>
      </c>
      <c r="P70">
        <v>125.38</v>
      </c>
      <c r="Q70">
        <v>121.56</v>
      </c>
      <c r="R70">
        <v>122.12</v>
      </c>
      <c r="S70">
        <v>5507300</v>
      </c>
      <c r="T70">
        <v>99.94</v>
      </c>
    </row>
    <row r="71" spans="14:20" x14ac:dyDescent="0.2">
      <c r="N71" s="84">
        <v>36627</v>
      </c>
      <c r="O71">
        <v>121.62</v>
      </c>
      <c r="P71">
        <v>121.62</v>
      </c>
      <c r="Q71">
        <v>117.81</v>
      </c>
      <c r="R71">
        <v>119.38</v>
      </c>
      <c r="S71">
        <v>7738700</v>
      </c>
      <c r="T71">
        <v>97.69</v>
      </c>
    </row>
    <row r="72" spans="14:20" x14ac:dyDescent="0.2">
      <c r="N72" s="84">
        <v>36628</v>
      </c>
      <c r="O72">
        <v>119.62</v>
      </c>
      <c r="P72">
        <v>119.62</v>
      </c>
      <c r="Q72">
        <v>111.69</v>
      </c>
      <c r="R72">
        <v>113.75</v>
      </c>
      <c r="S72">
        <v>8885200</v>
      </c>
      <c r="T72">
        <v>93.08</v>
      </c>
    </row>
    <row r="73" spans="14:20" x14ac:dyDescent="0.2">
      <c r="N73" s="84">
        <v>36629</v>
      </c>
      <c r="O73">
        <v>112.5</v>
      </c>
      <c r="P73">
        <v>114.31</v>
      </c>
      <c r="Q73">
        <v>110</v>
      </c>
      <c r="R73">
        <v>110.62</v>
      </c>
      <c r="S73">
        <v>8236400</v>
      </c>
      <c r="T73">
        <v>90.53</v>
      </c>
    </row>
    <row r="74" spans="14:20" x14ac:dyDescent="0.2">
      <c r="N74" s="84">
        <v>36630</v>
      </c>
      <c r="O74">
        <v>109.81</v>
      </c>
      <c r="P74">
        <v>112.75</v>
      </c>
      <c r="Q74">
        <v>102.88</v>
      </c>
      <c r="R74">
        <v>105</v>
      </c>
      <c r="S74">
        <v>11782000</v>
      </c>
      <c r="T74">
        <v>85.92</v>
      </c>
    </row>
    <row r="75" spans="14:20" x14ac:dyDescent="0.2">
      <c r="N75" s="84">
        <v>36633</v>
      </c>
      <c r="O75">
        <v>103.88</v>
      </c>
      <c r="P75">
        <v>112.25</v>
      </c>
      <c r="Q75">
        <v>103.31</v>
      </c>
      <c r="R75">
        <v>111.88</v>
      </c>
      <c r="S75">
        <v>9969500</v>
      </c>
      <c r="T75">
        <v>91.55</v>
      </c>
    </row>
    <row r="76" spans="14:20" x14ac:dyDescent="0.2">
      <c r="N76" s="84">
        <v>36634</v>
      </c>
      <c r="O76">
        <v>112.25</v>
      </c>
      <c r="P76">
        <v>115.12</v>
      </c>
      <c r="Q76">
        <v>110.06</v>
      </c>
      <c r="R76">
        <v>111.5</v>
      </c>
      <c r="S76">
        <v>8205500</v>
      </c>
      <c r="T76">
        <v>91.24</v>
      </c>
    </row>
    <row r="77" spans="14:20" x14ac:dyDescent="0.2">
      <c r="N77" s="84">
        <v>36635</v>
      </c>
      <c r="O77">
        <v>109.75</v>
      </c>
      <c r="P77">
        <v>109.75</v>
      </c>
      <c r="Q77">
        <v>102.81</v>
      </c>
      <c r="R77">
        <v>105</v>
      </c>
      <c r="S77">
        <v>14674500</v>
      </c>
      <c r="T77">
        <v>85.92</v>
      </c>
    </row>
    <row r="78" spans="14:20" x14ac:dyDescent="0.2">
      <c r="N78" s="84">
        <v>36636</v>
      </c>
      <c r="O78">
        <v>105</v>
      </c>
      <c r="P78">
        <v>105.25</v>
      </c>
      <c r="Q78">
        <v>102.06</v>
      </c>
      <c r="R78">
        <v>104</v>
      </c>
      <c r="S78">
        <v>10633300</v>
      </c>
      <c r="T78">
        <v>85.1</v>
      </c>
    </row>
    <row r="79" spans="14:20" x14ac:dyDescent="0.2">
      <c r="N79" s="84">
        <v>36640</v>
      </c>
      <c r="O79">
        <v>102</v>
      </c>
      <c r="P79">
        <v>107.19</v>
      </c>
      <c r="Q79">
        <v>101.25</v>
      </c>
      <c r="R79">
        <v>106.5</v>
      </c>
      <c r="S79">
        <v>8523100</v>
      </c>
      <c r="T79">
        <v>87.15</v>
      </c>
    </row>
    <row r="80" spans="14:20" x14ac:dyDescent="0.2">
      <c r="N80" s="84">
        <v>36641</v>
      </c>
      <c r="O80">
        <v>106.5</v>
      </c>
      <c r="P80">
        <v>113</v>
      </c>
      <c r="Q80">
        <v>106.44</v>
      </c>
      <c r="R80">
        <v>112.5</v>
      </c>
      <c r="S80">
        <v>9576400</v>
      </c>
      <c r="T80">
        <v>92.06</v>
      </c>
    </row>
    <row r="81" spans="14:20" x14ac:dyDescent="0.2">
      <c r="N81" s="84">
        <v>36642</v>
      </c>
      <c r="O81">
        <v>112.5</v>
      </c>
      <c r="P81">
        <v>113.94</v>
      </c>
      <c r="Q81">
        <v>109</v>
      </c>
      <c r="R81">
        <v>110.5</v>
      </c>
      <c r="S81">
        <v>6182800</v>
      </c>
      <c r="T81">
        <v>90.42</v>
      </c>
    </row>
    <row r="82" spans="14:20" x14ac:dyDescent="0.2">
      <c r="N82" s="84">
        <v>36643</v>
      </c>
      <c r="O82">
        <v>109.5</v>
      </c>
      <c r="P82">
        <v>113.12</v>
      </c>
      <c r="Q82">
        <v>108.69</v>
      </c>
      <c r="R82">
        <v>110.62</v>
      </c>
      <c r="S82">
        <v>6317500</v>
      </c>
      <c r="T82">
        <v>90.53</v>
      </c>
    </row>
    <row r="83" spans="14:20" x14ac:dyDescent="0.2">
      <c r="N83" s="84">
        <v>36644</v>
      </c>
      <c r="O83">
        <v>112</v>
      </c>
      <c r="P83">
        <v>112.69</v>
      </c>
      <c r="Q83">
        <v>110.12</v>
      </c>
      <c r="R83">
        <v>111.5</v>
      </c>
      <c r="S83">
        <v>4888600</v>
      </c>
      <c r="T83">
        <v>91.24</v>
      </c>
    </row>
    <row r="84" spans="14:20" x14ac:dyDescent="0.2">
      <c r="N84" s="84">
        <v>36647</v>
      </c>
      <c r="O84">
        <v>112.5</v>
      </c>
      <c r="P84">
        <v>113.19</v>
      </c>
      <c r="Q84">
        <v>110.44</v>
      </c>
      <c r="R84">
        <v>112</v>
      </c>
      <c r="S84">
        <v>4196100</v>
      </c>
      <c r="T84">
        <v>91.65</v>
      </c>
    </row>
    <row r="85" spans="14:20" x14ac:dyDescent="0.2">
      <c r="N85" s="84">
        <v>36648</v>
      </c>
      <c r="O85">
        <v>111</v>
      </c>
      <c r="P85">
        <v>113.62</v>
      </c>
      <c r="Q85">
        <v>110.69</v>
      </c>
      <c r="R85">
        <v>111.38</v>
      </c>
      <c r="S85">
        <v>4085000</v>
      </c>
      <c r="T85">
        <v>91.14</v>
      </c>
    </row>
    <row r="86" spans="14:20" x14ac:dyDescent="0.2">
      <c r="N86" s="84">
        <v>36649</v>
      </c>
      <c r="O86">
        <v>110.5</v>
      </c>
      <c r="P86">
        <v>111.12</v>
      </c>
      <c r="Q86">
        <v>106.56</v>
      </c>
      <c r="R86">
        <v>108.12</v>
      </c>
      <c r="S86">
        <v>5543800</v>
      </c>
      <c r="T86">
        <v>88.48</v>
      </c>
    </row>
    <row r="87" spans="14:20" x14ac:dyDescent="0.2">
      <c r="N87" s="84">
        <v>36650</v>
      </c>
      <c r="O87">
        <v>109.12</v>
      </c>
      <c r="P87">
        <v>109.19</v>
      </c>
      <c r="Q87">
        <v>107.19</v>
      </c>
      <c r="R87">
        <v>107.62</v>
      </c>
      <c r="S87">
        <v>3631300</v>
      </c>
      <c r="T87">
        <v>88.07</v>
      </c>
    </row>
    <row r="88" spans="14:20" x14ac:dyDescent="0.2">
      <c r="N88" s="84">
        <v>36651</v>
      </c>
      <c r="O88">
        <v>106.62</v>
      </c>
      <c r="P88">
        <v>109.62</v>
      </c>
      <c r="Q88">
        <v>106.5</v>
      </c>
      <c r="R88">
        <v>107.88</v>
      </c>
      <c r="S88">
        <v>4695100</v>
      </c>
      <c r="T88">
        <v>88.28</v>
      </c>
    </row>
    <row r="89" spans="14:20" x14ac:dyDescent="0.2">
      <c r="N89" s="84">
        <v>36654</v>
      </c>
      <c r="O89">
        <v>108.06</v>
      </c>
      <c r="P89">
        <v>110.38</v>
      </c>
      <c r="Q89">
        <v>107.62</v>
      </c>
      <c r="R89">
        <v>109.75</v>
      </c>
      <c r="S89">
        <v>4826900</v>
      </c>
      <c r="T89">
        <v>89.92</v>
      </c>
    </row>
    <row r="90" spans="14:20" x14ac:dyDescent="0.2">
      <c r="N90" s="84">
        <v>36655</v>
      </c>
      <c r="O90">
        <v>110.5</v>
      </c>
      <c r="P90">
        <v>110.62</v>
      </c>
      <c r="Q90">
        <v>108.25</v>
      </c>
      <c r="R90">
        <v>109</v>
      </c>
      <c r="S90">
        <v>4864900</v>
      </c>
      <c r="T90">
        <v>89.3</v>
      </c>
    </row>
    <row r="91" spans="14:20" x14ac:dyDescent="0.2">
      <c r="N91" s="84">
        <v>36656</v>
      </c>
      <c r="O91">
        <v>105.5</v>
      </c>
      <c r="P91">
        <v>105.69</v>
      </c>
      <c r="Q91">
        <v>102.06</v>
      </c>
      <c r="R91">
        <v>103</v>
      </c>
      <c r="S91">
        <v>10012700</v>
      </c>
      <c r="T91">
        <v>84.39</v>
      </c>
    </row>
    <row r="92" spans="14:20" x14ac:dyDescent="0.2">
      <c r="N92" s="84">
        <v>36657</v>
      </c>
      <c r="O92">
        <v>104</v>
      </c>
      <c r="P92">
        <v>107.5</v>
      </c>
      <c r="Q92">
        <v>103.19</v>
      </c>
      <c r="R92">
        <v>104.44</v>
      </c>
      <c r="S92">
        <v>8106200</v>
      </c>
      <c r="T92">
        <v>85.57</v>
      </c>
    </row>
    <row r="93" spans="14:20" x14ac:dyDescent="0.2">
      <c r="N93" s="84">
        <v>36658</v>
      </c>
      <c r="O93">
        <v>103.75</v>
      </c>
      <c r="P93">
        <v>105.75</v>
      </c>
      <c r="Q93">
        <v>103.25</v>
      </c>
      <c r="R93">
        <v>104.44</v>
      </c>
      <c r="S93">
        <v>5599700</v>
      </c>
      <c r="T93">
        <v>85.57</v>
      </c>
    </row>
    <row r="94" spans="14:20" x14ac:dyDescent="0.2">
      <c r="N94" s="84">
        <v>36661</v>
      </c>
      <c r="O94">
        <v>104</v>
      </c>
      <c r="P94">
        <v>104.88</v>
      </c>
      <c r="Q94">
        <v>102</v>
      </c>
      <c r="R94">
        <v>104.19</v>
      </c>
      <c r="S94">
        <v>5907800</v>
      </c>
      <c r="T94">
        <v>85.36</v>
      </c>
    </row>
    <row r="95" spans="14:20" x14ac:dyDescent="0.2">
      <c r="N95" s="84">
        <v>36662</v>
      </c>
      <c r="O95">
        <v>105.12</v>
      </c>
      <c r="P95">
        <v>109.25</v>
      </c>
      <c r="Q95">
        <v>105</v>
      </c>
      <c r="R95">
        <v>109</v>
      </c>
      <c r="S95">
        <v>7265800</v>
      </c>
      <c r="T95">
        <v>89.3</v>
      </c>
    </row>
    <row r="96" spans="14:20" x14ac:dyDescent="0.2">
      <c r="N96" s="84">
        <v>36663</v>
      </c>
      <c r="O96">
        <v>107.5</v>
      </c>
      <c r="P96">
        <v>108.88</v>
      </c>
      <c r="Q96">
        <v>106.12</v>
      </c>
      <c r="R96">
        <v>107.88</v>
      </c>
      <c r="S96">
        <v>5524500</v>
      </c>
      <c r="T96">
        <v>88.38</v>
      </c>
    </row>
    <row r="97" spans="14:20" x14ac:dyDescent="0.2">
      <c r="N97" s="84">
        <v>36664</v>
      </c>
      <c r="O97">
        <v>106.12</v>
      </c>
      <c r="P97">
        <v>107.31</v>
      </c>
      <c r="Q97">
        <v>104.69</v>
      </c>
      <c r="R97">
        <v>106.06</v>
      </c>
      <c r="S97">
        <v>4577200</v>
      </c>
      <c r="T97">
        <v>86.9</v>
      </c>
    </row>
    <row r="98" spans="14:20" x14ac:dyDescent="0.2">
      <c r="N98" s="84">
        <v>36665</v>
      </c>
      <c r="O98">
        <v>106.06</v>
      </c>
      <c r="P98">
        <v>107.5</v>
      </c>
      <c r="Q98">
        <v>105</v>
      </c>
      <c r="R98">
        <v>106.44</v>
      </c>
      <c r="S98">
        <v>6419200</v>
      </c>
      <c r="T98">
        <v>87.2</v>
      </c>
    </row>
    <row r="99" spans="14:20" x14ac:dyDescent="0.2">
      <c r="N99" s="84">
        <v>36668</v>
      </c>
      <c r="O99">
        <v>106</v>
      </c>
      <c r="P99">
        <v>109.25</v>
      </c>
      <c r="Q99">
        <v>103.44</v>
      </c>
      <c r="R99">
        <v>109.25</v>
      </c>
      <c r="S99">
        <v>6769400</v>
      </c>
      <c r="T99">
        <v>89.51</v>
      </c>
    </row>
    <row r="100" spans="14:20" x14ac:dyDescent="0.2">
      <c r="N100" s="84">
        <v>36669</v>
      </c>
      <c r="O100">
        <v>109</v>
      </c>
      <c r="P100">
        <v>110</v>
      </c>
      <c r="Q100">
        <v>107.12</v>
      </c>
      <c r="R100">
        <v>107.38</v>
      </c>
      <c r="S100">
        <v>5978900</v>
      </c>
      <c r="T100">
        <v>87.97</v>
      </c>
    </row>
    <row r="101" spans="14:20" x14ac:dyDescent="0.2">
      <c r="N101" s="84">
        <v>36670</v>
      </c>
      <c r="O101">
        <v>106.5</v>
      </c>
      <c r="P101">
        <v>110</v>
      </c>
      <c r="Q101">
        <v>104.19</v>
      </c>
      <c r="R101">
        <v>109.62</v>
      </c>
      <c r="S101">
        <v>8184200</v>
      </c>
      <c r="T101">
        <v>89.82</v>
      </c>
    </row>
    <row r="102" spans="14:20" x14ac:dyDescent="0.2">
      <c r="N102" s="84">
        <v>36671</v>
      </c>
      <c r="O102">
        <v>110.5</v>
      </c>
      <c r="P102">
        <v>112.25</v>
      </c>
      <c r="Q102">
        <v>106.38</v>
      </c>
      <c r="R102">
        <v>106.5</v>
      </c>
      <c r="S102">
        <v>5967600</v>
      </c>
      <c r="T102">
        <v>87.26</v>
      </c>
    </row>
    <row r="103" spans="14:20" x14ac:dyDescent="0.2">
      <c r="N103" s="84">
        <v>36672</v>
      </c>
      <c r="O103">
        <v>105.5</v>
      </c>
      <c r="P103">
        <v>107.19</v>
      </c>
      <c r="Q103">
        <v>104.56</v>
      </c>
      <c r="R103">
        <v>106.94</v>
      </c>
      <c r="S103">
        <v>4296900</v>
      </c>
      <c r="T103">
        <v>87.61</v>
      </c>
    </row>
    <row r="104" spans="14:20" x14ac:dyDescent="0.2">
      <c r="N104" s="84">
        <v>36676</v>
      </c>
      <c r="O104">
        <v>107.75</v>
      </c>
      <c r="P104">
        <v>111</v>
      </c>
      <c r="Q104">
        <v>107.69</v>
      </c>
      <c r="R104">
        <v>110.94</v>
      </c>
      <c r="S104">
        <v>3617500</v>
      </c>
      <c r="T104">
        <v>90.89</v>
      </c>
    </row>
    <row r="105" spans="14:20" x14ac:dyDescent="0.2">
      <c r="N105" s="84">
        <v>36677</v>
      </c>
      <c r="O105">
        <v>110.5</v>
      </c>
      <c r="P105">
        <v>110.75</v>
      </c>
      <c r="Q105">
        <v>107.19</v>
      </c>
      <c r="R105">
        <v>107.31</v>
      </c>
      <c r="S105">
        <v>3732500</v>
      </c>
      <c r="T105">
        <v>87.92</v>
      </c>
    </row>
    <row r="106" spans="14:20" x14ac:dyDescent="0.2">
      <c r="N106" s="84">
        <v>36678</v>
      </c>
      <c r="O106">
        <v>107.56</v>
      </c>
      <c r="P106">
        <v>108.94</v>
      </c>
      <c r="Q106">
        <v>105.5</v>
      </c>
      <c r="R106">
        <v>106</v>
      </c>
      <c r="S106">
        <v>5712500</v>
      </c>
      <c r="T106">
        <v>86.85</v>
      </c>
    </row>
    <row r="107" spans="14:20" x14ac:dyDescent="0.2">
      <c r="N107" s="84">
        <v>36679</v>
      </c>
      <c r="O107">
        <v>109</v>
      </c>
      <c r="P107">
        <v>109.75</v>
      </c>
      <c r="Q107">
        <v>107.62</v>
      </c>
      <c r="R107">
        <v>108.81</v>
      </c>
      <c r="S107">
        <v>5473300</v>
      </c>
      <c r="T107">
        <v>89.15</v>
      </c>
    </row>
    <row r="108" spans="14:20" x14ac:dyDescent="0.2">
      <c r="N108" s="84">
        <v>36682</v>
      </c>
      <c r="O108">
        <v>108.44</v>
      </c>
      <c r="P108">
        <v>114.19</v>
      </c>
      <c r="Q108">
        <v>108.44</v>
      </c>
      <c r="R108">
        <v>112.81</v>
      </c>
      <c r="S108">
        <v>7281400</v>
      </c>
      <c r="T108">
        <v>92.43</v>
      </c>
    </row>
    <row r="109" spans="14:20" x14ac:dyDescent="0.2">
      <c r="N109" s="84">
        <v>36683</v>
      </c>
      <c r="O109">
        <v>112.25</v>
      </c>
      <c r="P109">
        <v>114.62</v>
      </c>
      <c r="Q109">
        <v>111.25</v>
      </c>
      <c r="R109">
        <v>112.38</v>
      </c>
      <c r="S109">
        <v>5369400</v>
      </c>
      <c r="T109">
        <v>92.07</v>
      </c>
    </row>
    <row r="110" spans="14:20" x14ac:dyDescent="0.2">
      <c r="N110" s="84">
        <v>36684</v>
      </c>
      <c r="O110">
        <v>112.5</v>
      </c>
      <c r="P110">
        <v>121.75</v>
      </c>
      <c r="Q110">
        <v>111.5</v>
      </c>
      <c r="R110">
        <v>121</v>
      </c>
      <c r="S110">
        <v>11115500</v>
      </c>
      <c r="T110">
        <v>99.14</v>
      </c>
    </row>
    <row r="111" spans="14:20" x14ac:dyDescent="0.2">
      <c r="N111" s="84">
        <v>36685</v>
      </c>
      <c r="O111">
        <v>119.38</v>
      </c>
      <c r="P111">
        <v>122.31</v>
      </c>
      <c r="Q111">
        <v>117.5</v>
      </c>
      <c r="R111">
        <v>119.75</v>
      </c>
      <c r="S111">
        <v>9325600</v>
      </c>
      <c r="T111">
        <v>98.11</v>
      </c>
    </row>
    <row r="112" spans="14:20" x14ac:dyDescent="0.2">
      <c r="N112" s="84">
        <v>36686</v>
      </c>
      <c r="O112">
        <v>119.88</v>
      </c>
      <c r="P112">
        <v>120.75</v>
      </c>
      <c r="Q112">
        <v>118.88</v>
      </c>
      <c r="R112">
        <v>119.69</v>
      </c>
      <c r="S112">
        <v>4739100</v>
      </c>
      <c r="T112">
        <v>98.06</v>
      </c>
    </row>
    <row r="113" spans="14:20" x14ac:dyDescent="0.2">
      <c r="N113" s="84">
        <v>36689</v>
      </c>
      <c r="O113">
        <v>119.12</v>
      </c>
      <c r="P113">
        <v>120.44</v>
      </c>
      <c r="Q113">
        <v>118.84</v>
      </c>
      <c r="R113">
        <v>118.84</v>
      </c>
      <c r="S113">
        <v>3640300</v>
      </c>
      <c r="T113">
        <v>97.37</v>
      </c>
    </row>
    <row r="114" spans="14:20" x14ac:dyDescent="0.2">
      <c r="N114" s="84">
        <v>36690</v>
      </c>
      <c r="O114">
        <v>118.88</v>
      </c>
      <c r="P114">
        <v>119.94</v>
      </c>
      <c r="Q114">
        <v>116.75</v>
      </c>
      <c r="R114">
        <v>119.31</v>
      </c>
      <c r="S114">
        <v>4008600</v>
      </c>
      <c r="T114">
        <v>97.75</v>
      </c>
    </row>
    <row r="115" spans="14:20" x14ac:dyDescent="0.2">
      <c r="N115" s="84">
        <v>36691</v>
      </c>
      <c r="O115">
        <v>118.88</v>
      </c>
      <c r="P115">
        <v>120</v>
      </c>
      <c r="Q115">
        <v>115.5</v>
      </c>
      <c r="R115">
        <v>116</v>
      </c>
      <c r="S115">
        <v>5282600</v>
      </c>
      <c r="T115">
        <v>95.04</v>
      </c>
    </row>
    <row r="116" spans="14:20" x14ac:dyDescent="0.2">
      <c r="N116" s="84">
        <v>36692</v>
      </c>
      <c r="O116">
        <v>116</v>
      </c>
      <c r="P116">
        <v>119</v>
      </c>
      <c r="Q116">
        <v>115.88</v>
      </c>
      <c r="R116">
        <v>116.81</v>
      </c>
      <c r="S116">
        <v>5386300</v>
      </c>
      <c r="T116">
        <v>95.7</v>
      </c>
    </row>
    <row r="117" spans="14:20" x14ac:dyDescent="0.2">
      <c r="N117" s="84">
        <v>36693</v>
      </c>
      <c r="O117">
        <v>116.31</v>
      </c>
      <c r="P117">
        <v>117.69</v>
      </c>
      <c r="Q117">
        <v>113.25</v>
      </c>
      <c r="R117">
        <v>113.25</v>
      </c>
      <c r="S117">
        <v>8046200</v>
      </c>
      <c r="T117">
        <v>92.79</v>
      </c>
    </row>
    <row r="118" spans="14:20" x14ac:dyDescent="0.2">
      <c r="N118" s="84">
        <v>36696</v>
      </c>
      <c r="O118">
        <v>113.5</v>
      </c>
      <c r="P118">
        <v>120.38</v>
      </c>
      <c r="Q118">
        <v>113.25</v>
      </c>
      <c r="R118">
        <v>120.38</v>
      </c>
      <c r="S118">
        <v>6059200</v>
      </c>
      <c r="T118">
        <v>98.62</v>
      </c>
    </row>
    <row r="119" spans="14:20" x14ac:dyDescent="0.2">
      <c r="N119" s="84">
        <v>36697</v>
      </c>
      <c r="O119">
        <v>120</v>
      </c>
      <c r="P119">
        <v>120.69</v>
      </c>
      <c r="Q119">
        <v>115.38</v>
      </c>
      <c r="R119">
        <v>116.38</v>
      </c>
      <c r="S119">
        <v>7103800</v>
      </c>
      <c r="T119">
        <v>95.35</v>
      </c>
    </row>
    <row r="120" spans="14:20" x14ac:dyDescent="0.2">
      <c r="N120" s="84">
        <v>36698</v>
      </c>
      <c r="O120">
        <v>115.56</v>
      </c>
      <c r="P120">
        <v>115.94</v>
      </c>
      <c r="Q120">
        <v>113.5</v>
      </c>
      <c r="R120">
        <v>114.5</v>
      </c>
      <c r="S120">
        <v>6487000</v>
      </c>
      <c r="T120">
        <v>93.81</v>
      </c>
    </row>
    <row r="121" spans="14:20" x14ac:dyDescent="0.2">
      <c r="N121" s="84">
        <v>36699</v>
      </c>
      <c r="O121">
        <v>114.12</v>
      </c>
      <c r="P121">
        <v>114.31</v>
      </c>
      <c r="Q121">
        <v>111.25</v>
      </c>
      <c r="R121">
        <v>111.81</v>
      </c>
      <c r="S121">
        <v>4853100</v>
      </c>
      <c r="T121">
        <v>91.61</v>
      </c>
    </row>
    <row r="122" spans="14:20" x14ac:dyDescent="0.2">
      <c r="N122" s="84">
        <v>36700</v>
      </c>
      <c r="O122">
        <v>113.5</v>
      </c>
      <c r="P122">
        <v>113.62</v>
      </c>
      <c r="Q122">
        <v>110.81</v>
      </c>
      <c r="R122">
        <v>111.88</v>
      </c>
      <c r="S122">
        <v>3360900</v>
      </c>
      <c r="T122">
        <v>91.66</v>
      </c>
    </row>
    <row r="123" spans="14:20" x14ac:dyDescent="0.2">
      <c r="N123" s="84">
        <v>36703</v>
      </c>
      <c r="O123">
        <v>113</v>
      </c>
      <c r="P123">
        <v>115.75</v>
      </c>
      <c r="Q123">
        <v>112.88</v>
      </c>
      <c r="R123">
        <v>114.41</v>
      </c>
      <c r="S123">
        <v>3625900</v>
      </c>
      <c r="T123">
        <v>93.73</v>
      </c>
    </row>
    <row r="124" spans="14:20" x14ac:dyDescent="0.2">
      <c r="N124" s="84">
        <v>36704</v>
      </c>
      <c r="O124">
        <v>111.62</v>
      </c>
      <c r="P124">
        <v>112.81</v>
      </c>
      <c r="Q124">
        <v>108.75</v>
      </c>
      <c r="R124">
        <v>109.75</v>
      </c>
      <c r="S124">
        <v>6607900</v>
      </c>
      <c r="T124">
        <v>89.92</v>
      </c>
    </row>
    <row r="125" spans="14:20" x14ac:dyDescent="0.2">
      <c r="N125" s="84">
        <v>36705</v>
      </c>
      <c r="O125">
        <v>110</v>
      </c>
      <c r="P125">
        <v>115.19</v>
      </c>
      <c r="Q125">
        <v>109.88</v>
      </c>
      <c r="R125">
        <v>113.78</v>
      </c>
      <c r="S125">
        <v>6436600</v>
      </c>
      <c r="T125">
        <v>93.22</v>
      </c>
    </row>
    <row r="126" spans="14:20" x14ac:dyDescent="0.2">
      <c r="N126" s="84">
        <v>36706</v>
      </c>
      <c r="O126">
        <v>111.75</v>
      </c>
      <c r="P126">
        <v>114.38</v>
      </c>
      <c r="Q126">
        <v>110.06</v>
      </c>
      <c r="R126">
        <v>114</v>
      </c>
      <c r="S126">
        <v>7688500</v>
      </c>
      <c r="T126">
        <v>93.4</v>
      </c>
    </row>
    <row r="127" spans="14:20" x14ac:dyDescent="0.2">
      <c r="N127" s="84">
        <v>36707</v>
      </c>
      <c r="O127">
        <v>112.69</v>
      </c>
      <c r="P127">
        <v>113.19</v>
      </c>
      <c r="Q127">
        <v>108.62</v>
      </c>
      <c r="R127">
        <v>109.56</v>
      </c>
      <c r="S127">
        <v>8612600</v>
      </c>
      <c r="T127">
        <v>89.76</v>
      </c>
    </row>
    <row r="128" spans="14:20" x14ac:dyDescent="0.2">
      <c r="N128" s="84">
        <v>36710</v>
      </c>
      <c r="O128">
        <v>108.75</v>
      </c>
      <c r="P128">
        <v>109.88</v>
      </c>
      <c r="Q128">
        <v>108.31</v>
      </c>
      <c r="R128">
        <v>109.5</v>
      </c>
      <c r="S128">
        <v>2304400</v>
      </c>
      <c r="T128">
        <v>89.71</v>
      </c>
    </row>
    <row r="129" spans="14:20" x14ac:dyDescent="0.2">
      <c r="N129" s="84">
        <v>36712</v>
      </c>
      <c r="O129">
        <v>105.62</v>
      </c>
      <c r="P129">
        <v>105.62</v>
      </c>
      <c r="Q129">
        <v>101.12</v>
      </c>
      <c r="R129">
        <v>105</v>
      </c>
      <c r="S129">
        <v>14339600</v>
      </c>
      <c r="T129">
        <v>86.03</v>
      </c>
    </row>
    <row r="130" spans="14:20" x14ac:dyDescent="0.2">
      <c r="N130" s="84">
        <v>36713</v>
      </c>
      <c r="O130">
        <v>105</v>
      </c>
      <c r="P130">
        <v>105.12</v>
      </c>
      <c r="Q130">
        <v>100</v>
      </c>
      <c r="R130">
        <v>101.25</v>
      </c>
      <c r="S130">
        <v>12932700</v>
      </c>
      <c r="T130">
        <v>82.95</v>
      </c>
    </row>
    <row r="131" spans="14:20" x14ac:dyDescent="0.2">
      <c r="N131" s="84">
        <v>36714</v>
      </c>
      <c r="O131">
        <v>102.69</v>
      </c>
      <c r="P131">
        <v>105.06</v>
      </c>
      <c r="Q131">
        <v>101.62</v>
      </c>
      <c r="R131">
        <v>105.06</v>
      </c>
      <c r="S131">
        <v>9031700</v>
      </c>
      <c r="T131">
        <v>86.08</v>
      </c>
    </row>
    <row r="132" spans="14:20" x14ac:dyDescent="0.2">
      <c r="N132" s="84">
        <v>36717</v>
      </c>
      <c r="O132">
        <v>104.69</v>
      </c>
      <c r="P132">
        <v>104.94</v>
      </c>
      <c r="Q132">
        <v>102.88</v>
      </c>
      <c r="R132">
        <v>103.31</v>
      </c>
      <c r="S132">
        <v>4212200</v>
      </c>
      <c r="T132">
        <v>84.64</v>
      </c>
    </row>
    <row r="133" spans="14:20" x14ac:dyDescent="0.2">
      <c r="N133" s="84">
        <v>36718</v>
      </c>
      <c r="O133">
        <v>103.25</v>
      </c>
      <c r="P133">
        <v>104</v>
      </c>
      <c r="Q133">
        <v>101</v>
      </c>
      <c r="R133">
        <v>102</v>
      </c>
      <c r="S133">
        <v>5619800</v>
      </c>
      <c r="T133">
        <v>83.57</v>
      </c>
    </row>
    <row r="134" spans="14:20" x14ac:dyDescent="0.2">
      <c r="N134" s="84">
        <v>36719</v>
      </c>
      <c r="O134">
        <v>103.19</v>
      </c>
      <c r="P134">
        <v>105.88</v>
      </c>
      <c r="Q134">
        <v>102.62</v>
      </c>
      <c r="R134">
        <v>104.62</v>
      </c>
      <c r="S134">
        <v>5550500</v>
      </c>
      <c r="T134">
        <v>85.72</v>
      </c>
    </row>
    <row r="135" spans="14:20" x14ac:dyDescent="0.2">
      <c r="N135" s="84">
        <v>36720</v>
      </c>
      <c r="O135">
        <v>105.44</v>
      </c>
      <c r="P135">
        <v>105.94</v>
      </c>
      <c r="Q135">
        <v>102</v>
      </c>
      <c r="R135">
        <v>104</v>
      </c>
      <c r="S135">
        <v>5669700</v>
      </c>
      <c r="T135">
        <v>85.21</v>
      </c>
    </row>
    <row r="136" spans="14:20" x14ac:dyDescent="0.2">
      <c r="N136" s="84">
        <v>36721</v>
      </c>
      <c r="O136">
        <v>103.75</v>
      </c>
      <c r="P136">
        <v>104.88</v>
      </c>
      <c r="Q136">
        <v>103.12</v>
      </c>
      <c r="R136">
        <v>103.94</v>
      </c>
      <c r="S136">
        <v>4020000</v>
      </c>
      <c r="T136">
        <v>85.16</v>
      </c>
    </row>
    <row r="137" spans="14:20" x14ac:dyDescent="0.2">
      <c r="N137" s="84">
        <v>36724</v>
      </c>
      <c r="O137">
        <v>104.44</v>
      </c>
      <c r="P137">
        <v>107.88</v>
      </c>
      <c r="Q137">
        <v>104.19</v>
      </c>
      <c r="R137">
        <v>105.5</v>
      </c>
      <c r="S137">
        <v>6632700</v>
      </c>
      <c r="T137">
        <v>86.44</v>
      </c>
    </row>
    <row r="138" spans="14:20" x14ac:dyDescent="0.2">
      <c r="N138" s="84">
        <v>36725</v>
      </c>
      <c r="O138">
        <v>104.12</v>
      </c>
      <c r="P138">
        <v>104.81</v>
      </c>
      <c r="Q138">
        <v>102.62</v>
      </c>
      <c r="R138">
        <v>103.31</v>
      </c>
      <c r="S138">
        <v>6452700</v>
      </c>
      <c r="T138">
        <v>84.64</v>
      </c>
    </row>
    <row r="139" spans="14:20" x14ac:dyDescent="0.2">
      <c r="N139" s="84">
        <v>36726</v>
      </c>
      <c r="O139">
        <v>102.38</v>
      </c>
      <c r="P139">
        <v>109.5</v>
      </c>
      <c r="Q139">
        <v>101</v>
      </c>
      <c r="R139">
        <v>108.75</v>
      </c>
      <c r="S139">
        <v>7781400</v>
      </c>
      <c r="T139">
        <v>89.1</v>
      </c>
    </row>
    <row r="140" spans="14:20" x14ac:dyDescent="0.2">
      <c r="N140" s="84">
        <v>36727</v>
      </c>
      <c r="O140">
        <v>112</v>
      </c>
      <c r="P140">
        <v>117.81</v>
      </c>
      <c r="Q140">
        <v>111.75</v>
      </c>
      <c r="R140">
        <v>117.25</v>
      </c>
      <c r="S140">
        <v>23048400</v>
      </c>
      <c r="T140">
        <v>96.06</v>
      </c>
    </row>
    <row r="141" spans="14:20" x14ac:dyDescent="0.2">
      <c r="N141" s="84">
        <v>36728</v>
      </c>
      <c r="O141">
        <v>117</v>
      </c>
      <c r="P141">
        <v>117</v>
      </c>
      <c r="Q141">
        <v>113.75</v>
      </c>
      <c r="R141">
        <v>114.75</v>
      </c>
      <c r="S141">
        <v>8966400</v>
      </c>
      <c r="T141">
        <v>94.01</v>
      </c>
    </row>
    <row r="142" spans="14:20" x14ac:dyDescent="0.2">
      <c r="N142" s="84">
        <v>36731</v>
      </c>
      <c r="O142">
        <v>114.12</v>
      </c>
      <c r="P142">
        <v>115.62</v>
      </c>
      <c r="Q142">
        <v>111.62</v>
      </c>
      <c r="R142">
        <v>112.5</v>
      </c>
      <c r="S142">
        <v>6814400</v>
      </c>
      <c r="T142">
        <v>92.17</v>
      </c>
    </row>
    <row r="143" spans="14:20" x14ac:dyDescent="0.2">
      <c r="N143" s="84">
        <v>36732</v>
      </c>
      <c r="O143">
        <v>113.25</v>
      </c>
      <c r="P143">
        <v>113.38</v>
      </c>
      <c r="Q143">
        <v>110.25</v>
      </c>
      <c r="R143">
        <v>112</v>
      </c>
      <c r="S143">
        <v>5566900</v>
      </c>
      <c r="T143">
        <v>91.76</v>
      </c>
    </row>
    <row r="144" spans="14:20" x14ac:dyDescent="0.2">
      <c r="N144" s="84">
        <v>36733</v>
      </c>
      <c r="O144">
        <v>111</v>
      </c>
      <c r="P144">
        <v>112.38</v>
      </c>
      <c r="Q144">
        <v>108.88</v>
      </c>
      <c r="R144">
        <v>109.88</v>
      </c>
      <c r="S144">
        <v>6670400</v>
      </c>
      <c r="T144">
        <v>90.02</v>
      </c>
    </row>
    <row r="145" spans="14:20" x14ac:dyDescent="0.2">
      <c r="N145" s="84">
        <v>36734</v>
      </c>
      <c r="O145">
        <v>109.88</v>
      </c>
      <c r="P145">
        <v>111.5</v>
      </c>
      <c r="Q145">
        <v>109.31</v>
      </c>
      <c r="R145">
        <v>110.31</v>
      </c>
      <c r="S145">
        <v>4047400</v>
      </c>
      <c r="T145">
        <v>90.38</v>
      </c>
    </row>
    <row r="146" spans="14:20" x14ac:dyDescent="0.2">
      <c r="N146" s="84">
        <v>36735</v>
      </c>
      <c r="O146">
        <v>111.12</v>
      </c>
      <c r="P146">
        <v>112.5</v>
      </c>
      <c r="Q146">
        <v>108.88</v>
      </c>
      <c r="R146">
        <v>111.81</v>
      </c>
      <c r="S146">
        <v>5355600</v>
      </c>
      <c r="T146">
        <v>91.61</v>
      </c>
    </row>
    <row r="147" spans="14:20" x14ac:dyDescent="0.2">
      <c r="N147" s="84">
        <v>36738</v>
      </c>
      <c r="O147">
        <v>110.5</v>
      </c>
      <c r="P147">
        <v>113.69</v>
      </c>
      <c r="Q147">
        <v>110.06</v>
      </c>
      <c r="R147">
        <v>112.25</v>
      </c>
      <c r="S147">
        <v>5113500</v>
      </c>
      <c r="T147">
        <v>91.97</v>
      </c>
    </row>
    <row r="148" spans="14:20" x14ac:dyDescent="0.2">
      <c r="N148" s="84">
        <v>36739</v>
      </c>
      <c r="O148">
        <v>112</v>
      </c>
      <c r="P148">
        <v>112.44</v>
      </c>
      <c r="Q148">
        <v>110.25</v>
      </c>
      <c r="R148">
        <v>110.5</v>
      </c>
      <c r="S148">
        <v>2996500</v>
      </c>
      <c r="T148">
        <v>90.53</v>
      </c>
    </row>
    <row r="149" spans="14:20" x14ac:dyDescent="0.2">
      <c r="N149" s="84">
        <v>36740</v>
      </c>
      <c r="O149">
        <v>111</v>
      </c>
      <c r="P149">
        <v>114.88</v>
      </c>
      <c r="Q149">
        <v>110.75</v>
      </c>
      <c r="R149">
        <v>114.25</v>
      </c>
      <c r="S149">
        <v>5877900</v>
      </c>
      <c r="T149">
        <v>93.6</v>
      </c>
    </row>
    <row r="150" spans="14:20" x14ac:dyDescent="0.2">
      <c r="N150" s="84">
        <v>36741</v>
      </c>
      <c r="O150">
        <v>113</v>
      </c>
      <c r="P150">
        <v>116.5</v>
      </c>
      <c r="Q150">
        <v>112.31</v>
      </c>
      <c r="R150">
        <v>116</v>
      </c>
      <c r="S150">
        <v>5567400</v>
      </c>
      <c r="T150">
        <v>95.04</v>
      </c>
    </row>
    <row r="151" spans="14:20" x14ac:dyDescent="0.2">
      <c r="N151" s="84">
        <v>36742</v>
      </c>
      <c r="O151">
        <v>116</v>
      </c>
      <c r="P151">
        <v>116.5</v>
      </c>
      <c r="Q151">
        <v>114.31</v>
      </c>
      <c r="R151">
        <v>115.88</v>
      </c>
      <c r="S151">
        <v>4460500</v>
      </c>
      <c r="T151">
        <v>94.94</v>
      </c>
    </row>
    <row r="152" spans="14:20" x14ac:dyDescent="0.2">
      <c r="N152" s="84">
        <v>36745</v>
      </c>
      <c r="O152">
        <v>116.62</v>
      </c>
      <c r="P152">
        <v>119</v>
      </c>
      <c r="Q152">
        <v>115.81</v>
      </c>
      <c r="R152">
        <v>116.31</v>
      </c>
      <c r="S152">
        <v>5910700</v>
      </c>
      <c r="T152">
        <v>95.29</v>
      </c>
    </row>
    <row r="153" spans="14:20" x14ac:dyDescent="0.2">
      <c r="N153" s="84">
        <v>36746</v>
      </c>
      <c r="O153">
        <v>115.69</v>
      </c>
      <c r="P153">
        <v>119.62</v>
      </c>
      <c r="Q153">
        <v>115.56</v>
      </c>
      <c r="R153">
        <v>118.88</v>
      </c>
      <c r="S153">
        <v>5736700</v>
      </c>
      <c r="T153">
        <v>97.5</v>
      </c>
    </row>
    <row r="154" spans="14:20" x14ac:dyDescent="0.2">
      <c r="N154" s="84">
        <v>36747</v>
      </c>
      <c r="O154">
        <v>119</v>
      </c>
      <c r="P154">
        <v>120.81</v>
      </c>
      <c r="Q154">
        <v>118.75</v>
      </c>
      <c r="R154">
        <v>118.75</v>
      </c>
      <c r="S154">
        <v>6585400</v>
      </c>
      <c r="T154">
        <v>97.4</v>
      </c>
    </row>
    <row r="155" spans="14:20" x14ac:dyDescent="0.2">
      <c r="N155" s="84">
        <v>36748</v>
      </c>
      <c r="O155">
        <v>118.75</v>
      </c>
      <c r="P155">
        <v>120.25</v>
      </c>
      <c r="Q155">
        <v>117.88</v>
      </c>
      <c r="R155">
        <v>119.75</v>
      </c>
      <c r="S155">
        <v>5484100</v>
      </c>
      <c r="T155">
        <v>98.22</v>
      </c>
    </row>
    <row r="156" spans="14:20" x14ac:dyDescent="0.2">
      <c r="N156" s="84">
        <v>36749</v>
      </c>
      <c r="O156">
        <v>119.75</v>
      </c>
      <c r="P156">
        <v>121.81</v>
      </c>
      <c r="Q156">
        <v>119.19</v>
      </c>
      <c r="R156">
        <v>120.62</v>
      </c>
      <c r="S156">
        <v>6142400</v>
      </c>
      <c r="T156">
        <v>98.94</v>
      </c>
    </row>
    <row r="157" spans="14:20" x14ac:dyDescent="0.2">
      <c r="N157" s="84">
        <v>36752</v>
      </c>
      <c r="O157">
        <v>120</v>
      </c>
      <c r="P157">
        <v>123.69</v>
      </c>
      <c r="Q157">
        <v>119.31</v>
      </c>
      <c r="R157">
        <v>123.25</v>
      </c>
      <c r="S157">
        <v>4949400</v>
      </c>
      <c r="T157">
        <v>101.09</v>
      </c>
    </row>
    <row r="158" spans="14:20" x14ac:dyDescent="0.2">
      <c r="N158" s="84">
        <v>36753</v>
      </c>
      <c r="O158">
        <v>122.06</v>
      </c>
      <c r="P158">
        <v>122.62</v>
      </c>
      <c r="Q158">
        <v>120.75</v>
      </c>
      <c r="R158">
        <v>122</v>
      </c>
      <c r="S158">
        <v>4378100</v>
      </c>
      <c r="T158">
        <v>100.07</v>
      </c>
    </row>
    <row r="159" spans="14:20" x14ac:dyDescent="0.2">
      <c r="N159" s="84">
        <v>36754</v>
      </c>
      <c r="O159">
        <v>121.06</v>
      </c>
      <c r="P159">
        <v>122.94</v>
      </c>
      <c r="Q159">
        <v>119.5</v>
      </c>
      <c r="R159">
        <v>122.38</v>
      </c>
      <c r="S159">
        <v>5946000</v>
      </c>
      <c r="T159">
        <v>100.37</v>
      </c>
    </row>
    <row r="160" spans="14:20" x14ac:dyDescent="0.2">
      <c r="N160" s="84">
        <v>36755</v>
      </c>
      <c r="O160">
        <v>119.75</v>
      </c>
      <c r="P160">
        <v>122.81</v>
      </c>
      <c r="Q160">
        <v>119.5</v>
      </c>
      <c r="R160">
        <v>122.5</v>
      </c>
      <c r="S160">
        <v>4338400</v>
      </c>
      <c r="T160">
        <v>100.48</v>
      </c>
    </row>
    <row r="161" spans="14:20" x14ac:dyDescent="0.2">
      <c r="N161" s="84">
        <v>36756</v>
      </c>
      <c r="O161">
        <v>122.38</v>
      </c>
      <c r="P161">
        <v>123.38</v>
      </c>
      <c r="Q161">
        <v>120.12</v>
      </c>
      <c r="R161">
        <v>120.44</v>
      </c>
      <c r="S161">
        <v>4127500</v>
      </c>
      <c r="T161">
        <v>98.78</v>
      </c>
    </row>
    <row r="162" spans="14:20" x14ac:dyDescent="0.2">
      <c r="N162" s="84">
        <v>36759</v>
      </c>
      <c r="O162">
        <v>121.06</v>
      </c>
      <c r="P162">
        <v>122.19</v>
      </c>
      <c r="Q162">
        <v>120.06</v>
      </c>
      <c r="R162">
        <v>121.44</v>
      </c>
      <c r="S162">
        <v>3234200</v>
      </c>
      <c r="T162">
        <v>99.6</v>
      </c>
    </row>
    <row r="163" spans="14:20" x14ac:dyDescent="0.2">
      <c r="N163" s="84">
        <v>36760</v>
      </c>
      <c r="O163">
        <v>121.19</v>
      </c>
      <c r="P163">
        <v>122.19</v>
      </c>
      <c r="Q163">
        <v>121</v>
      </c>
      <c r="R163">
        <v>121.38</v>
      </c>
      <c r="S163">
        <v>2769400</v>
      </c>
      <c r="T163">
        <v>99.55</v>
      </c>
    </row>
    <row r="164" spans="14:20" x14ac:dyDescent="0.2">
      <c r="N164" s="84">
        <v>36761</v>
      </c>
      <c r="O164">
        <v>120.31</v>
      </c>
      <c r="P164">
        <v>123.75</v>
      </c>
      <c r="Q164">
        <v>119.88</v>
      </c>
      <c r="R164">
        <v>123.25</v>
      </c>
      <c r="S164">
        <v>4251200</v>
      </c>
      <c r="T164">
        <v>101.09</v>
      </c>
    </row>
    <row r="165" spans="14:20" x14ac:dyDescent="0.2">
      <c r="N165" s="84">
        <v>36762</v>
      </c>
      <c r="O165">
        <v>123</v>
      </c>
      <c r="P165">
        <v>125.44</v>
      </c>
      <c r="Q165">
        <v>122.69</v>
      </c>
      <c r="R165">
        <v>124.81</v>
      </c>
      <c r="S165">
        <v>5988300</v>
      </c>
      <c r="T165">
        <v>102.37</v>
      </c>
    </row>
    <row r="166" spans="14:20" x14ac:dyDescent="0.2">
      <c r="N166" s="84">
        <v>36763</v>
      </c>
      <c r="O166">
        <v>124.31</v>
      </c>
      <c r="P166">
        <v>129.88</v>
      </c>
      <c r="Q166">
        <v>124.25</v>
      </c>
      <c r="R166">
        <v>129</v>
      </c>
      <c r="S166">
        <v>8279000</v>
      </c>
      <c r="T166">
        <v>105.81</v>
      </c>
    </row>
    <row r="167" spans="14:20" x14ac:dyDescent="0.2">
      <c r="N167" s="84">
        <v>36766</v>
      </c>
      <c r="O167">
        <v>129.88</v>
      </c>
      <c r="P167">
        <v>133.19</v>
      </c>
      <c r="Q167">
        <v>129.75</v>
      </c>
      <c r="R167">
        <v>131.5</v>
      </c>
      <c r="S167">
        <v>8536600</v>
      </c>
      <c r="T167">
        <v>107.86</v>
      </c>
    </row>
    <row r="168" spans="14:20" x14ac:dyDescent="0.2">
      <c r="N168" s="84">
        <v>36767</v>
      </c>
      <c r="O168">
        <v>131.5</v>
      </c>
      <c r="P168">
        <v>134.25</v>
      </c>
      <c r="Q168">
        <v>131</v>
      </c>
      <c r="R168">
        <v>132.88</v>
      </c>
      <c r="S168">
        <v>6040000</v>
      </c>
      <c r="T168">
        <v>108.99</v>
      </c>
    </row>
    <row r="169" spans="14:20" x14ac:dyDescent="0.2">
      <c r="N169" s="84">
        <v>36768</v>
      </c>
      <c r="O169">
        <v>130.75</v>
      </c>
      <c r="P169">
        <v>131.5</v>
      </c>
      <c r="Q169">
        <v>129.56</v>
      </c>
      <c r="R169">
        <v>130.31</v>
      </c>
      <c r="S169">
        <v>4928800</v>
      </c>
      <c r="T169">
        <v>106.88</v>
      </c>
    </row>
    <row r="170" spans="14:20" x14ac:dyDescent="0.2">
      <c r="N170" s="84">
        <v>36769</v>
      </c>
      <c r="O170">
        <v>131.88</v>
      </c>
      <c r="P170">
        <v>134.19</v>
      </c>
      <c r="Q170">
        <v>131.62</v>
      </c>
      <c r="R170">
        <v>132.02000000000001</v>
      </c>
      <c r="S170">
        <v>5469500</v>
      </c>
      <c r="T170">
        <v>108.28</v>
      </c>
    </row>
    <row r="171" spans="14:20" x14ac:dyDescent="0.2">
      <c r="N171" s="84">
        <v>36770</v>
      </c>
      <c r="O171">
        <v>133.06</v>
      </c>
      <c r="P171">
        <v>134.94</v>
      </c>
      <c r="Q171">
        <v>132.62</v>
      </c>
      <c r="R171">
        <v>133.62</v>
      </c>
      <c r="S171">
        <v>5776300</v>
      </c>
      <c r="T171">
        <v>109.6</v>
      </c>
    </row>
    <row r="172" spans="14:20" x14ac:dyDescent="0.2">
      <c r="N172" s="84">
        <v>36774</v>
      </c>
      <c r="O172">
        <v>132.81</v>
      </c>
      <c r="P172">
        <v>133.31</v>
      </c>
      <c r="Q172">
        <v>130.81</v>
      </c>
      <c r="R172">
        <v>131.19</v>
      </c>
      <c r="S172">
        <v>4112100</v>
      </c>
      <c r="T172">
        <v>107.6</v>
      </c>
    </row>
    <row r="173" spans="14:20" x14ac:dyDescent="0.2">
      <c r="N173" s="84">
        <v>36775</v>
      </c>
      <c r="O173">
        <v>130.88</v>
      </c>
      <c r="P173">
        <v>134.88</v>
      </c>
      <c r="Q173">
        <v>130.38</v>
      </c>
      <c r="R173">
        <v>131.44</v>
      </c>
      <c r="S173">
        <v>6473000</v>
      </c>
      <c r="T173">
        <v>107.81</v>
      </c>
    </row>
    <row r="174" spans="14:20" x14ac:dyDescent="0.2">
      <c r="N174" s="84">
        <v>36776</v>
      </c>
      <c r="O174">
        <v>131.88</v>
      </c>
      <c r="P174">
        <v>134.5</v>
      </c>
      <c r="Q174">
        <v>131.88</v>
      </c>
      <c r="R174">
        <v>133.38</v>
      </c>
      <c r="S174">
        <v>4622800</v>
      </c>
      <c r="T174">
        <v>109.4</v>
      </c>
    </row>
    <row r="175" spans="14:20" x14ac:dyDescent="0.2">
      <c r="N175" s="84">
        <v>36777</v>
      </c>
      <c r="O175">
        <v>132.5</v>
      </c>
      <c r="P175">
        <v>132.94</v>
      </c>
      <c r="Q175">
        <v>129.38</v>
      </c>
      <c r="R175">
        <v>129.5</v>
      </c>
      <c r="S175">
        <v>4993700</v>
      </c>
      <c r="T175">
        <v>106.22</v>
      </c>
    </row>
    <row r="176" spans="14:20" x14ac:dyDescent="0.2">
      <c r="N176" s="84">
        <v>36780</v>
      </c>
      <c r="O176">
        <v>127.88</v>
      </c>
      <c r="P176">
        <v>128.25</v>
      </c>
      <c r="Q176">
        <v>123.62</v>
      </c>
      <c r="R176">
        <v>124.5</v>
      </c>
      <c r="S176">
        <v>7617700</v>
      </c>
      <c r="T176">
        <v>102.12</v>
      </c>
    </row>
    <row r="177" spans="14:20" x14ac:dyDescent="0.2">
      <c r="N177" s="84">
        <v>36781</v>
      </c>
      <c r="O177">
        <v>124.81</v>
      </c>
      <c r="P177">
        <v>126.88</v>
      </c>
      <c r="Q177">
        <v>124.06</v>
      </c>
      <c r="R177">
        <v>125</v>
      </c>
      <c r="S177">
        <v>5001700</v>
      </c>
      <c r="T177">
        <v>102.53</v>
      </c>
    </row>
    <row r="178" spans="14:20" x14ac:dyDescent="0.2">
      <c r="N178" s="84">
        <v>36782</v>
      </c>
      <c r="O178">
        <v>123.12</v>
      </c>
      <c r="P178">
        <v>128.81</v>
      </c>
      <c r="Q178">
        <v>122.75</v>
      </c>
      <c r="R178">
        <v>127.69</v>
      </c>
      <c r="S178">
        <v>5473600</v>
      </c>
      <c r="T178">
        <v>104.73</v>
      </c>
    </row>
    <row r="179" spans="14:20" x14ac:dyDescent="0.2">
      <c r="N179" s="84">
        <v>36783</v>
      </c>
      <c r="O179">
        <v>128</v>
      </c>
      <c r="P179">
        <v>129.19</v>
      </c>
      <c r="Q179">
        <v>126.31</v>
      </c>
      <c r="R179">
        <v>126.88</v>
      </c>
      <c r="S179">
        <v>4425500</v>
      </c>
      <c r="T179">
        <v>104.06</v>
      </c>
    </row>
    <row r="180" spans="14:20" x14ac:dyDescent="0.2">
      <c r="N180" s="84">
        <v>36784</v>
      </c>
      <c r="O180">
        <v>126.81</v>
      </c>
      <c r="P180">
        <v>127.25</v>
      </c>
      <c r="Q180">
        <v>124.75</v>
      </c>
      <c r="R180">
        <v>125</v>
      </c>
      <c r="S180">
        <v>5481700</v>
      </c>
      <c r="T180">
        <v>102.53</v>
      </c>
    </row>
    <row r="181" spans="14:20" x14ac:dyDescent="0.2">
      <c r="N181" s="84">
        <v>36787</v>
      </c>
      <c r="O181">
        <v>125.25</v>
      </c>
      <c r="P181">
        <v>126</v>
      </c>
      <c r="Q181">
        <v>123.06</v>
      </c>
      <c r="R181">
        <v>123.25</v>
      </c>
      <c r="S181">
        <v>3932800</v>
      </c>
      <c r="T181">
        <v>101.09</v>
      </c>
    </row>
    <row r="182" spans="14:20" x14ac:dyDescent="0.2">
      <c r="N182" s="84">
        <v>36788</v>
      </c>
      <c r="O182">
        <v>122.75</v>
      </c>
      <c r="P182">
        <v>126.25</v>
      </c>
      <c r="Q182">
        <v>122.56</v>
      </c>
      <c r="R182">
        <v>124.94</v>
      </c>
      <c r="S182">
        <v>3341000</v>
      </c>
      <c r="T182">
        <v>102.48</v>
      </c>
    </row>
    <row r="183" spans="14:20" x14ac:dyDescent="0.2">
      <c r="N183" s="84">
        <v>36789</v>
      </c>
      <c r="O183">
        <v>124.69</v>
      </c>
      <c r="P183">
        <v>126.56</v>
      </c>
      <c r="Q183">
        <v>123.5</v>
      </c>
      <c r="R183">
        <v>124.75</v>
      </c>
      <c r="S183">
        <v>4623400</v>
      </c>
      <c r="T183">
        <v>102.32</v>
      </c>
    </row>
    <row r="184" spans="14:20" x14ac:dyDescent="0.2">
      <c r="N184" s="84">
        <v>36790</v>
      </c>
      <c r="O184">
        <v>124.19</v>
      </c>
      <c r="P184">
        <v>126.69</v>
      </c>
      <c r="Q184">
        <v>120</v>
      </c>
      <c r="R184">
        <v>121.5</v>
      </c>
      <c r="S184">
        <v>4302200</v>
      </c>
      <c r="T184">
        <v>99.66</v>
      </c>
    </row>
    <row r="185" spans="14:20" x14ac:dyDescent="0.2">
      <c r="N185" s="84">
        <v>36791</v>
      </c>
      <c r="O185">
        <v>123</v>
      </c>
      <c r="P185">
        <v>124.31</v>
      </c>
      <c r="Q185">
        <v>121.31</v>
      </c>
      <c r="R185">
        <v>123.88</v>
      </c>
      <c r="S185">
        <v>5930100</v>
      </c>
      <c r="T185">
        <v>101.6</v>
      </c>
    </row>
    <row r="186" spans="14:20" x14ac:dyDescent="0.2">
      <c r="N186" s="84">
        <v>36794</v>
      </c>
      <c r="O186">
        <v>124.5</v>
      </c>
      <c r="P186">
        <v>126.62</v>
      </c>
      <c r="Q186">
        <v>121</v>
      </c>
      <c r="R186">
        <v>123</v>
      </c>
      <c r="S186">
        <v>4291000</v>
      </c>
      <c r="T186">
        <v>100.89</v>
      </c>
    </row>
    <row r="187" spans="14:20" x14ac:dyDescent="0.2">
      <c r="N187" s="84">
        <v>36795</v>
      </c>
      <c r="O187">
        <v>120</v>
      </c>
      <c r="P187">
        <v>121.88</v>
      </c>
      <c r="Q187">
        <v>118.38</v>
      </c>
      <c r="R187">
        <v>119.12</v>
      </c>
      <c r="S187">
        <v>6217200</v>
      </c>
      <c r="T187">
        <v>97.71</v>
      </c>
    </row>
    <row r="188" spans="14:20" x14ac:dyDescent="0.2">
      <c r="N188" s="84">
        <v>36796</v>
      </c>
      <c r="O188">
        <v>120.06</v>
      </c>
      <c r="P188">
        <v>120.31</v>
      </c>
      <c r="Q188">
        <v>115.5</v>
      </c>
      <c r="R188">
        <v>118</v>
      </c>
      <c r="S188">
        <v>5948900</v>
      </c>
      <c r="T188">
        <v>96.79</v>
      </c>
    </row>
    <row r="189" spans="14:20" x14ac:dyDescent="0.2">
      <c r="N189" s="84">
        <v>36797</v>
      </c>
      <c r="O189">
        <v>117.38</v>
      </c>
      <c r="P189">
        <v>118.88</v>
      </c>
      <c r="Q189">
        <v>115</v>
      </c>
      <c r="R189">
        <v>115.25</v>
      </c>
      <c r="S189">
        <v>5309100</v>
      </c>
      <c r="T189">
        <v>94.53</v>
      </c>
    </row>
    <row r="190" spans="14:20" x14ac:dyDescent="0.2">
      <c r="N190" s="84">
        <v>36798</v>
      </c>
      <c r="O190">
        <v>115.5</v>
      </c>
      <c r="P190">
        <v>116.94</v>
      </c>
      <c r="Q190">
        <v>110.25</v>
      </c>
      <c r="R190">
        <v>112.62</v>
      </c>
      <c r="S190">
        <v>9594600</v>
      </c>
      <c r="T190">
        <v>92.38</v>
      </c>
    </row>
    <row r="191" spans="14:20" x14ac:dyDescent="0.2">
      <c r="N191" s="84">
        <v>36801</v>
      </c>
      <c r="O191">
        <v>112.62</v>
      </c>
      <c r="P191">
        <v>119.62</v>
      </c>
      <c r="Q191">
        <v>112.62</v>
      </c>
      <c r="R191">
        <v>117.81</v>
      </c>
      <c r="S191">
        <v>8872200</v>
      </c>
      <c r="T191">
        <v>96.63</v>
      </c>
    </row>
    <row r="192" spans="14:20" x14ac:dyDescent="0.2">
      <c r="N192" s="84">
        <v>36802</v>
      </c>
      <c r="O192">
        <v>118.88</v>
      </c>
      <c r="P192">
        <v>119.38</v>
      </c>
      <c r="Q192">
        <v>110</v>
      </c>
      <c r="R192">
        <v>110.56</v>
      </c>
      <c r="S192">
        <v>11744200</v>
      </c>
      <c r="T192">
        <v>90.69</v>
      </c>
    </row>
    <row r="193" spans="14:20" x14ac:dyDescent="0.2">
      <c r="N193" s="84">
        <v>36803</v>
      </c>
      <c r="O193">
        <v>110.38</v>
      </c>
      <c r="P193">
        <v>114.88</v>
      </c>
      <c r="Q193">
        <v>108.56</v>
      </c>
      <c r="R193">
        <v>114.38</v>
      </c>
      <c r="S193">
        <v>11668900</v>
      </c>
      <c r="T193">
        <v>93.81</v>
      </c>
    </row>
    <row r="194" spans="14:20" x14ac:dyDescent="0.2">
      <c r="N194" s="84">
        <v>36804</v>
      </c>
      <c r="O194">
        <v>113.81</v>
      </c>
      <c r="P194">
        <v>114.56</v>
      </c>
      <c r="Q194">
        <v>111.56</v>
      </c>
      <c r="R194">
        <v>113.19</v>
      </c>
      <c r="S194">
        <v>5547000</v>
      </c>
      <c r="T194">
        <v>92.84</v>
      </c>
    </row>
    <row r="195" spans="14:20" x14ac:dyDescent="0.2">
      <c r="N195" s="84">
        <v>36805</v>
      </c>
      <c r="O195">
        <v>114</v>
      </c>
      <c r="P195">
        <v>116.12</v>
      </c>
      <c r="Q195">
        <v>112.75</v>
      </c>
      <c r="R195">
        <v>116</v>
      </c>
      <c r="S195">
        <v>6108400</v>
      </c>
      <c r="T195">
        <v>95.14</v>
      </c>
    </row>
    <row r="196" spans="14:20" x14ac:dyDescent="0.2">
      <c r="N196" s="84">
        <v>36808</v>
      </c>
      <c r="O196">
        <v>115.94</v>
      </c>
      <c r="P196">
        <v>119.38</v>
      </c>
      <c r="Q196">
        <v>114.31</v>
      </c>
      <c r="R196">
        <v>117.94</v>
      </c>
      <c r="S196">
        <v>4898000</v>
      </c>
      <c r="T196">
        <v>96.73</v>
      </c>
    </row>
    <row r="197" spans="14:20" x14ac:dyDescent="0.2">
      <c r="N197" s="84">
        <v>36809</v>
      </c>
      <c r="O197">
        <v>116.62</v>
      </c>
      <c r="P197">
        <v>117.12</v>
      </c>
      <c r="Q197">
        <v>112.44</v>
      </c>
      <c r="R197">
        <v>114.88</v>
      </c>
      <c r="S197">
        <v>5614200</v>
      </c>
      <c r="T197">
        <v>94.22</v>
      </c>
    </row>
    <row r="198" spans="14:20" x14ac:dyDescent="0.2">
      <c r="N198" s="84">
        <v>36810</v>
      </c>
      <c r="O198">
        <v>111.88</v>
      </c>
      <c r="P198">
        <v>112.94</v>
      </c>
      <c r="Q198">
        <v>107.5</v>
      </c>
      <c r="R198">
        <v>112</v>
      </c>
      <c r="S198">
        <v>8775800</v>
      </c>
      <c r="T198">
        <v>91.86</v>
      </c>
    </row>
    <row r="199" spans="14:20" x14ac:dyDescent="0.2">
      <c r="N199" s="84">
        <v>36811</v>
      </c>
      <c r="O199">
        <v>114.25</v>
      </c>
      <c r="P199">
        <v>114.38</v>
      </c>
      <c r="Q199">
        <v>103.12</v>
      </c>
      <c r="R199">
        <v>103.12</v>
      </c>
      <c r="S199">
        <v>9704900</v>
      </c>
      <c r="T199">
        <v>84.58</v>
      </c>
    </row>
    <row r="200" spans="14:20" x14ac:dyDescent="0.2">
      <c r="N200" s="84">
        <v>36812</v>
      </c>
      <c r="O200">
        <v>104.19</v>
      </c>
      <c r="P200">
        <v>110.44</v>
      </c>
      <c r="Q200">
        <v>104.19</v>
      </c>
      <c r="R200">
        <v>109.06</v>
      </c>
      <c r="S200">
        <v>9092600</v>
      </c>
      <c r="T200">
        <v>89.45</v>
      </c>
    </row>
    <row r="201" spans="14:20" x14ac:dyDescent="0.2">
      <c r="N201" s="84">
        <v>36815</v>
      </c>
      <c r="O201">
        <v>111.5</v>
      </c>
      <c r="P201">
        <v>113.12</v>
      </c>
      <c r="Q201">
        <v>108.56</v>
      </c>
      <c r="R201">
        <v>111.12</v>
      </c>
      <c r="S201">
        <v>7710400</v>
      </c>
      <c r="T201">
        <v>91.15</v>
      </c>
    </row>
    <row r="202" spans="14:20" x14ac:dyDescent="0.2">
      <c r="N202" s="84">
        <v>36816</v>
      </c>
      <c r="O202">
        <v>111.94</v>
      </c>
      <c r="P202">
        <v>113.88</v>
      </c>
      <c r="Q202">
        <v>108.56</v>
      </c>
      <c r="R202">
        <v>113</v>
      </c>
      <c r="S202">
        <v>8882500</v>
      </c>
      <c r="T202">
        <v>92.68</v>
      </c>
    </row>
    <row r="203" spans="14:20" x14ac:dyDescent="0.2">
      <c r="N203" s="84">
        <v>36817</v>
      </c>
      <c r="O203">
        <v>96.75</v>
      </c>
      <c r="P203">
        <v>99.12</v>
      </c>
      <c r="Q203">
        <v>90.25</v>
      </c>
      <c r="R203">
        <v>95.44</v>
      </c>
      <c r="S203">
        <v>29777800</v>
      </c>
      <c r="T203">
        <v>78.28</v>
      </c>
    </row>
    <row r="204" spans="14:20" x14ac:dyDescent="0.2">
      <c r="N204" s="84">
        <v>36818</v>
      </c>
      <c r="O204">
        <v>98</v>
      </c>
      <c r="P204">
        <v>98.5</v>
      </c>
      <c r="Q204">
        <v>92.69</v>
      </c>
      <c r="R204">
        <v>96.44</v>
      </c>
      <c r="S204">
        <v>17966900</v>
      </c>
      <c r="T204">
        <v>79.099999999999994</v>
      </c>
    </row>
    <row r="205" spans="14:20" x14ac:dyDescent="0.2">
      <c r="N205" s="84">
        <v>36819</v>
      </c>
      <c r="O205">
        <v>95.12</v>
      </c>
      <c r="P205">
        <v>96.25</v>
      </c>
      <c r="Q205">
        <v>94.19</v>
      </c>
      <c r="R205">
        <v>94.75</v>
      </c>
      <c r="S205">
        <v>9369200</v>
      </c>
      <c r="T205">
        <v>77.72</v>
      </c>
    </row>
    <row r="206" spans="14:20" x14ac:dyDescent="0.2">
      <c r="N206" s="84">
        <v>36822</v>
      </c>
      <c r="O206">
        <v>94.75</v>
      </c>
      <c r="P206">
        <v>95</v>
      </c>
      <c r="Q206">
        <v>91.06</v>
      </c>
      <c r="R206">
        <v>92.88</v>
      </c>
      <c r="S206">
        <v>9338600</v>
      </c>
      <c r="T206">
        <v>76.180000000000007</v>
      </c>
    </row>
    <row r="207" spans="14:20" x14ac:dyDescent="0.2">
      <c r="N207" s="84">
        <v>36823</v>
      </c>
      <c r="O207">
        <v>93</v>
      </c>
      <c r="P207">
        <v>94.38</v>
      </c>
      <c r="Q207">
        <v>90.19</v>
      </c>
      <c r="R207">
        <v>91.44</v>
      </c>
      <c r="S207">
        <v>8826200</v>
      </c>
      <c r="T207">
        <v>75</v>
      </c>
    </row>
    <row r="208" spans="14:20" x14ac:dyDescent="0.2">
      <c r="N208" s="84">
        <v>36824</v>
      </c>
      <c r="O208">
        <v>90.5</v>
      </c>
      <c r="P208">
        <v>90.94</v>
      </c>
      <c r="Q208">
        <v>86.94</v>
      </c>
      <c r="R208">
        <v>87.56</v>
      </c>
      <c r="S208">
        <v>14058500</v>
      </c>
      <c r="T208">
        <v>71.819999999999993</v>
      </c>
    </row>
    <row r="209" spans="14:20" x14ac:dyDescent="0.2">
      <c r="N209" s="84">
        <v>36825</v>
      </c>
      <c r="O209">
        <v>88</v>
      </c>
      <c r="P209">
        <v>92.88</v>
      </c>
      <c r="Q209">
        <v>87.62</v>
      </c>
      <c r="R209">
        <v>92.75</v>
      </c>
      <c r="S209">
        <v>10135700</v>
      </c>
      <c r="T209">
        <v>76.069999999999993</v>
      </c>
    </row>
    <row r="210" spans="14:20" x14ac:dyDescent="0.2">
      <c r="N210" s="84">
        <v>36826</v>
      </c>
      <c r="O210">
        <v>93</v>
      </c>
      <c r="P210">
        <v>93.69</v>
      </c>
      <c r="Q210">
        <v>91</v>
      </c>
      <c r="R210">
        <v>93.69</v>
      </c>
      <c r="S210">
        <v>6431400</v>
      </c>
      <c r="T210">
        <v>76.84</v>
      </c>
    </row>
    <row r="211" spans="14:20" x14ac:dyDescent="0.2">
      <c r="N211" s="84">
        <v>36829</v>
      </c>
      <c r="O211">
        <v>93.5</v>
      </c>
      <c r="P211">
        <v>93.75</v>
      </c>
      <c r="Q211">
        <v>90.31</v>
      </c>
      <c r="R211">
        <v>93.31</v>
      </c>
      <c r="S211">
        <v>8084000</v>
      </c>
      <c r="T211">
        <v>76.540000000000006</v>
      </c>
    </row>
    <row r="212" spans="14:20" x14ac:dyDescent="0.2">
      <c r="N212" s="84">
        <v>36830</v>
      </c>
      <c r="O212">
        <v>93.75</v>
      </c>
      <c r="P212">
        <v>99.12</v>
      </c>
      <c r="Q212">
        <v>93.75</v>
      </c>
      <c r="R212">
        <v>98.5</v>
      </c>
      <c r="S212">
        <v>10902600</v>
      </c>
      <c r="T212">
        <v>80.790000000000006</v>
      </c>
    </row>
    <row r="213" spans="14:20" x14ac:dyDescent="0.2">
      <c r="N213" s="84">
        <v>36831</v>
      </c>
      <c r="O213">
        <v>98.44</v>
      </c>
      <c r="P213">
        <v>99.88</v>
      </c>
      <c r="Q213">
        <v>97.25</v>
      </c>
      <c r="R213">
        <v>98.56</v>
      </c>
      <c r="S213">
        <v>7466200</v>
      </c>
      <c r="T213">
        <v>80.84</v>
      </c>
    </row>
    <row r="214" spans="14:20" x14ac:dyDescent="0.2">
      <c r="N214" s="84">
        <v>36832</v>
      </c>
      <c r="O214">
        <v>99</v>
      </c>
      <c r="P214">
        <v>102.31</v>
      </c>
      <c r="Q214">
        <v>98.5</v>
      </c>
      <c r="R214">
        <v>101.94</v>
      </c>
      <c r="S214">
        <v>7445100</v>
      </c>
      <c r="T214">
        <v>83.61</v>
      </c>
    </row>
    <row r="215" spans="14:20" x14ac:dyDescent="0.2">
      <c r="N215" s="84">
        <v>36833</v>
      </c>
      <c r="O215">
        <v>102.5</v>
      </c>
      <c r="P215">
        <v>102.62</v>
      </c>
      <c r="Q215">
        <v>99.38</v>
      </c>
      <c r="R215">
        <v>100.12</v>
      </c>
      <c r="S215">
        <v>5848500</v>
      </c>
      <c r="T215">
        <v>82.12</v>
      </c>
    </row>
    <row r="216" spans="14:20" x14ac:dyDescent="0.2">
      <c r="N216" s="84">
        <v>36836</v>
      </c>
      <c r="O216">
        <v>99.88</v>
      </c>
      <c r="P216">
        <v>102.38</v>
      </c>
      <c r="Q216">
        <v>99.44</v>
      </c>
      <c r="R216">
        <v>100.31</v>
      </c>
      <c r="S216">
        <v>4448500</v>
      </c>
      <c r="T216">
        <v>82.28</v>
      </c>
    </row>
    <row r="217" spans="14:20" x14ac:dyDescent="0.2">
      <c r="N217" s="84">
        <v>36837</v>
      </c>
      <c r="O217">
        <v>101.12</v>
      </c>
      <c r="P217">
        <v>103.5</v>
      </c>
      <c r="Q217">
        <v>100.69</v>
      </c>
      <c r="R217">
        <v>102.31</v>
      </c>
      <c r="S217">
        <v>5420600</v>
      </c>
      <c r="T217">
        <v>83.92</v>
      </c>
    </row>
    <row r="218" spans="14:20" x14ac:dyDescent="0.2">
      <c r="N218" s="84">
        <v>36838</v>
      </c>
      <c r="O218">
        <v>103.62</v>
      </c>
      <c r="P218">
        <v>103.75</v>
      </c>
      <c r="Q218">
        <v>99.25</v>
      </c>
      <c r="R218">
        <v>100</v>
      </c>
      <c r="S218">
        <v>6990800</v>
      </c>
      <c r="T218">
        <v>82.13</v>
      </c>
    </row>
    <row r="219" spans="14:20" x14ac:dyDescent="0.2">
      <c r="N219" s="84">
        <v>36839</v>
      </c>
      <c r="O219">
        <v>96.75</v>
      </c>
      <c r="P219">
        <v>100</v>
      </c>
      <c r="Q219">
        <v>95.69</v>
      </c>
      <c r="R219">
        <v>99.44</v>
      </c>
      <c r="S219">
        <v>9047900</v>
      </c>
      <c r="T219">
        <v>81.66</v>
      </c>
    </row>
    <row r="220" spans="14:20" x14ac:dyDescent="0.2">
      <c r="N220" s="84">
        <v>36840</v>
      </c>
      <c r="O220">
        <v>98</v>
      </c>
      <c r="P220">
        <v>98.38</v>
      </c>
      <c r="Q220">
        <v>93</v>
      </c>
      <c r="R220">
        <v>93</v>
      </c>
      <c r="S220">
        <v>6807900</v>
      </c>
      <c r="T220">
        <v>76.38</v>
      </c>
    </row>
    <row r="221" spans="14:20" x14ac:dyDescent="0.2">
      <c r="N221" s="84">
        <v>36843</v>
      </c>
      <c r="O221">
        <v>91.81</v>
      </c>
      <c r="P221">
        <v>99.44</v>
      </c>
      <c r="Q221">
        <v>91.62</v>
      </c>
      <c r="R221">
        <v>97.44</v>
      </c>
      <c r="S221">
        <v>8684900</v>
      </c>
      <c r="T221">
        <v>80.02</v>
      </c>
    </row>
    <row r="222" spans="14:20" x14ac:dyDescent="0.2">
      <c r="N222" s="84">
        <v>36844</v>
      </c>
      <c r="O222">
        <v>99.25</v>
      </c>
      <c r="P222">
        <v>99.88</v>
      </c>
      <c r="Q222">
        <v>98.5</v>
      </c>
      <c r="R222">
        <v>99.5</v>
      </c>
      <c r="S222">
        <v>5150900</v>
      </c>
      <c r="T222">
        <v>81.72</v>
      </c>
    </row>
    <row r="223" spans="14:20" x14ac:dyDescent="0.2">
      <c r="N223" s="84">
        <v>36845</v>
      </c>
      <c r="O223">
        <v>99.5</v>
      </c>
      <c r="P223">
        <v>100.06</v>
      </c>
      <c r="Q223">
        <v>97.62</v>
      </c>
      <c r="R223">
        <v>99.38</v>
      </c>
      <c r="S223">
        <v>4160300</v>
      </c>
      <c r="T223">
        <v>81.61</v>
      </c>
    </row>
    <row r="224" spans="14:20" x14ac:dyDescent="0.2">
      <c r="N224" s="84">
        <v>36846</v>
      </c>
      <c r="O224">
        <v>99.25</v>
      </c>
      <c r="P224">
        <v>99.69</v>
      </c>
      <c r="Q224">
        <v>98.25</v>
      </c>
      <c r="R224">
        <v>98.25</v>
      </c>
      <c r="S224">
        <v>3739700</v>
      </c>
      <c r="T224">
        <v>80.69</v>
      </c>
    </row>
    <row r="225" spans="14:20" x14ac:dyDescent="0.2">
      <c r="N225" s="84">
        <v>36847</v>
      </c>
      <c r="O225">
        <v>98.31</v>
      </c>
      <c r="P225">
        <v>102.5</v>
      </c>
      <c r="Q225">
        <v>98.25</v>
      </c>
      <c r="R225">
        <v>101.94</v>
      </c>
      <c r="S225">
        <v>7717400</v>
      </c>
      <c r="T225">
        <v>83.72</v>
      </c>
    </row>
    <row r="226" spans="14:20" x14ac:dyDescent="0.2">
      <c r="N226" s="84">
        <v>36850</v>
      </c>
      <c r="O226">
        <v>101.5</v>
      </c>
      <c r="P226">
        <v>103.25</v>
      </c>
      <c r="Q226">
        <v>100.88</v>
      </c>
      <c r="R226">
        <v>103.25</v>
      </c>
      <c r="S226">
        <v>7426600</v>
      </c>
      <c r="T226">
        <v>84.79</v>
      </c>
    </row>
    <row r="227" spans="14:20" x14ac:dyDescent="0.2">
      <c r="N227" s="84">
        <v>36851</v>
      </c>
      <c r="O227">
        <v>103.25</v>
      </c>
      <c r="P227">
        <v>104.38</v>
      </c>
      <c r="Q227">
        <v>98.5</v>
      </c>
      <c r="R227">
        <v>98.5</v>
      </c>
      <c r="S227">
        <v>7180700</v>
      </c>
      <c r="T227">
        <v>80.89</v>
      </c>
    </row>
    <row r="228" spans="14:20" x14ac:dyDescent="0.2">
      <c r="N228" s="84">
        <v>36852</v>
      </c>
      <c r="O228">
        <v>98.5</v>
      </c>
      <c r="P228">
        <v>100.81</v>
      </c>
      <c r="Q228">
        <v>98.31</v>
      </c>
      <c r="R228">
        <v>98.5</v>
      </c>
      <c r="S228">
        <v>5537100</v>
      </c>
      <c r="T228">
        <v>80.89</v>
      </c>
    </row>
    <row r="229" spans="14:20" x14ac:dyDescent="0.2">
      <c r="N229" s="84">
        <v>36854</v>
      </c>
      <c r="O229">
        <v>99.38</v>
      </c>
      <c r="P229">
        <v>101.75</v>
      </c>
      <c r="Q229">
        <v>99.25</v>
      </c>
      <c r="R229">
        <v>99.94</v>
      </c>
      <c r="S229">
        <v>2497500</v>
      </c>
      <c r="T229">
        <v>82.07</v>
      </c>
    </row>
    <row r="230" spans="14:20" x14ac:dyDescent="0.2">
      <c r="N230" s="84">
        <v>36857</v>
      </c>
      <c r="O230">
        <v>100.44</v>
      </c>
      <c r="P230">
        <v>102</v>
      </c>
      <c r="Q230">
        <v>98.44</v>
      </c>
      <c r="R230">
        <v>98.44</v>
      </c>
      <c r="S230">
        <v>3866200</v>
      </c>
      <c r="T230">
        <v>80.84</v>
      </c>
    </row>
    <row r="231" spans="14:20" x14ac:dyDescent="0.2">
      <c r="N231" s="84">
        <v>36858</v>
      </c>
      <c r="O231">
        <v>98.75</v>
      </c>
      <c r="P231">
        <v>100.75</v>
      </c>
      <c r="Q231">
        <v>97.38</v>
      </c>
      <c r="R231">
        <v>97.88</v>
      </c>
      <c r="S231">
        <v>4799100</v>
      </c>
      <c r="T231">
        <v>80.38</v>
      </c>
    </row>
    <row r="232" spans="14:20" x14ac:dyDescent="0.2">
      <c r="N232" s="84">
        <v>36859</v>
      </c>
      <c r="O232">
        <v>97.75</v>
      </c>
      <c r="P232">
        <v>99.94</v>
      </c>
      <c r="Q232">
        <v>96.69</v>
      </c>
      <c r="R232">
        <v>99.81</v>
      </c>
      <c r="S232">
        <v>5524600</v>
      </c>
      <c r="T232">
        <v>81.97</v>
      </c>
    </row>
    <row r="233" spans="14:20" x14ac:dyDescent="0.2">
      <c r="N233" s="84">
        <v>36860</v>
      </c>
      <c r="O233">
        <v>98</v>
      </c>
      <c r="P233">
        <v>98</v>
      </c>
      <c r="Q233">
        <v>92.25</v>
      </c>
      <c r="R233">
        <v>93.5</v>
      </c>
      <c r="S233">
        <v>10651400</v>
      </c>
      <c r="T233">
        <v>76.790000000000006</v>
      </c>
    </row>
    <row r="234" spans="14:20" x14ac:dyDescent="0.2">
      <c r="N234" s="84">
        <v>36861</v>
      </c>
      <c r="O234">
        <v>94.44</v>
      </c>
      <c r="P234">
        <v>99.31</v>
      </c>
      <c r="Q234">
        <v>94.38</v>
      </c>
      <c r="R234">
        <v>95.62</v>
      </c>
      <c r="S234">
        <v>7525100</v>
      </c>
      <c r="T234">
        <v>78.53</v>
      </c>
    </row>
    <row r="235" spans="14:20" x14ac:dyDescent="0.2">
      <c r="N235" s="84">
        <v>36864</v>
      </c>
      <c r="O235">
        <v>96</v>
      </c>
      <c r="P235">
        <v>99.19</v>
      </c>
      <c r="Q235">
        <v>95.75</v>
      </c>
      <c r="R235">
        <v>98.38</v>
      </c>
      <c r="S235">
        <v>5566800</v>
      </c>
      <c r="T235">
        <v>80.790000000000006</v>
      </c>
    </row>
    <row r="236" spans="14:20" x14ac:dyDescent="0.2">
      <c r="N236" s="84">
        <v>36865</v>
      </c>
      <c r="O236">
        <v>100.44</v>
      </c>
      <c r="P236">
        <v>104.75</v>
      </c>
      <c r="Q236">
        <v>99.62</v>
      </c>
      <c r="R236">
        <v>103.38</v>
      </c>
      <c r="S236">
        <v>7804200</v>
      </c>
      <c r="T236">
        <v>84.9</v>
      </c>
    </row>
    <row r="237" spans="14:20" x14ac:dyDescent="0.2">
      <c r="N237" s="84">
        <v>36866</v>
      </c>
      <c r="O237">
        <v>101.75</v>
      </c>
      <c r="P237">
        <v>101.81</v>
      </c>
      <c r="Q237">
        <v>94.81</v>
      </c>
      <c r="R237">
        <v>96.75</v>
      </c>
      <c r="S237">
        <v>10096900</v>
      </c>
      <c r="T237">
        <v>79.459999999999994</v>
      </c>
    </row>
    <row r="238" spans="14:20" x14ac:dyDescent="0.2">
      <c r="N238" s="84">
        <v>36867</v>
      </c>
      <c r="O238">
        <v>95.06</v>
      </c>
      <c r="P238">
        <v>95.94</v>
      </c>
      <c r="Q238">
        <v>93.12</v>
      </c>
      <c r="R238">
        <v>93.12</v>
      </c>
      <c r="S238">
        <v>7922000</v>
      </c>
      <c r="T238">
        <v>76.48</v>
      </c>
    </row>
    <row r="239" spans="14:20" x14ac:dyDescent="0.2">
      <c r="N239" s="84">
        <v>36868</v>
      </c>
      <c r="O239">
        <v>98</v>
      </c>
      <c r="P239">
        <v>99</v>
      </c>
      <c r="Q239">
        <v>95.75</v>
      </c>
      <c r="R239">
        <v>97</v>
      </c>
      <c r="S239">
        <v>6140600</v>
      </c>
      <c r="T239">
        <v>79.66</v>
      </c>
    </row>
    <row r="240" spans="14:20" x14ac:dyDescent="0.2">
      <c r="N240" s="84">
        <v>36871</v>
      </c>
      <c r="O240">
        <v>96.5</v>
      </c>
      <c r="P240">
        <v>98.25</v>
      </c>
      <c r="Q240">
        <v>93.75</v>
      </c>
      <c r="R240">
        <v>95</v>
      </c>
      <c r="S240">
        <v>6185600</v>
      </c>
      <c r="T240">
        <v>78.02</v>
      </c>
    </row>
    <row r="241" spans="14:20" x14ac:dyDescent="0.2">
      <c r="N241" s="84">
        <v>36872</v>
      </c>
      <c r="O241">
        <v>95.25</v>
      </c>
      <c r="P241">
        <v>96.12</v>
      </c>
      <c r="Q241">
        <v>92.5</v>
      </c>
      <c r="R241">
        <v>93.88</v>
      </c>
      <c r="S241">
        <v>7913300</v>
      </c>
      <c r="T241">
        <v>77.099999999999994</v>
      </c>
    </row>
    <row r="242" spans="14:20" x14ac:dyDescent="0.2">
      <c r="N242" s="84">
        <v>36873</v>
      </c>
      <c r="O242">
        <v>94.88</v>
      </c>
      <c r="P242">
        <v>96.62</v>
      </c>
      <c r="Q242">
        <v>90.69</v>
      </c>
      <c r="R242">
        <v>91.25</v>
      </c>
      <c r="S242">
        <v>6992600</v>
      </c>
      <c r="T242">
        <v>74.94</v>
      </c>
    </row>
    <row r="243" spans="14:20" x14ac:dyDescent="0.2">
      <c r="N243" s="84">
        <v>36874</v>
      </c>
      <c r="O243">
        <v>92</v>
      </c>
      <c r="P243">
        <v>93.69</v>
      </c>
      <c r="Q243">
        <v>91.81</v>
      </c>
      <c r="R243">
        <v>92.44</v>
      </c>
      <c r="S243">
        <v>6131400</v>
      </c>
      <c r="T243">
        <v>75.92</v>
      </c>
    </row>
    <row r="244" spans="14:20" x14ac:dyDescent="0.2">
      <c r="N244" s="84">
        <v>36875</v>
      </c>
      <c r="O244">
        <v>90</v>
      </c>
      <c r="P244">
        <v>90.69</v>
      </c>
      <c r="Q244">
        <v>87.31</v>
      </c>
      <c r="R244">
        <v>87.81</v>
      </c>
      <c r="S244">
        <v>14254500</v>
      </c>
      <c r="T244">
        <v>72.12</v>
      </c>
    </row>
    <row r="245" spans="14:20" x14ac:dyDescent="0.2">
      <c r="N245" s="84">
        <v>36878</v>
      </c>
      <c r="O245">
        <v>88.38</v>
      </c>
      <c r="P245">
        <v>90.5</v>
      </c>
      <c r="Q245">
        <v>88.38</v>
      </c>
      <c r="R245">
        <v>90.5</v>
      </c>
      <c r="S245">
        <v>7693800</v>
      </c>
      <c r="T245">
        <v>74.319999999999993</v>
      </c>
    </row>
    <row r="246" spans="14:20" x14ac:dyDescent="0.2">
      <c r="N246" s="84">
        <v>36879</v>
      </c>
      <c r="O246">
        <v>90.19</v>
      </c>
      <c r="P246">
        <v>94.44</v>
      </c>
      <c r="Q246">
        <v>89.81</v>
      </c>
      <c r="R246">
        <v>90.12</v>
      </c>
      <c r="S246">
        <v>7705300</v>
      </c>
      <c r="T246">
        <v>74.02</v>
      </c>
    </row>
    <row r="247" spans="14:20" x14ac:dyDescent="0.2">
      <c r="N247" s="84">
        <v>36880</v>
      </c>
      <c r="O247">
        <v>85.88</v>
      </c>
      <c r="P247">
        <v>88</v>
      </c>
      <c r="Q247">
        <v>84.81</v>
      </c>
      <c r="R247">
        <v>86</v>
      </c>
      <c r="S247">
        <v>12579400</v>
      </c>
      <c r="T247">
        <v>70.63</v>
      </c>
    </row>
    <row r="248" spans="14:20" x14ac:dyDescent="0.2">
      <c r="N248" s="84">
        <v>36881</v>
      </c>
      <c r="O248">
        <v>85.5</v>
      </c>
      <c r="P248">
        <v>87.94</v>
      </c>
      <c r="Q248">
        <v>80.06</v>
      </c>
      <c r="R248">
        <v>81.56</v>
      </c>
      <c r="S248">
        <v>12725500</v>
      </c>
      <c r="T248">
        <v>66.98</v>
      </c>
    </row>
    <row r="249" spans="14:20" x14ac:dyDescent="0.2">
      <c r="N249" s="84">
        <v>36882</v>
      </c>
      <c r="O249">
        <v>84.5</v>
      </c>
      <c r="P249">
        <v>89.38</v>
      </c>
      <c r="Q249">
        <v>84.5</v>
      </c>
      <c r="R249">
        <v>89</v>
      </c>
      <c r="S249">
        <v>9514000</v>
      </c>
      <c r="T249">
        <v>73.09</v>
      </c>
    </row>
    <row r="250" spans="14:20" x14ac:dyDescent="0.2">
      <c r="N250" s="84">
        <v>36886</v>
      </c>
      <c r="O250">
        <v>89</v>
      </c>
      <c r="P250">
        <v>89.56</v>
      </c>
      <c r="Q250">
        <v>84.25</v>
      </c>
      <c r="R250">
        <v>84.81</v>
      </c>
      <c r="S250">
        <v>6052300</v>
      </c>
      <c r="T250">
        <v>69.650000000000006</v>
      </c>
    </row>
    <row r="251" spans="14:20" x14ac:dyDescent="0.2">
      <c r="N251" s="84">
        <v>36887</v>
      </c>
      <c r="O251">
        <v>84.75</v>
      </c>
      <c r="P251">
        <v>88.12</v>
      </c>
      <c r="Q251">
        <v>83.56</v>
      </c>
      <c r="R251">
        <v>84.69</v>
      </c>
      <c r="S251">
        <v>8245100</v>
      </c>
      <c r="T251">
        <v>69.55</v>
      </c>
    </row>
    <row r="252" spans="14:20" x14ac:dyDescent="0.2">
      <c r="N252" s="84">
        <v>36888</v>
      </c>
      <c r="O252">
        <v>83.5</v>
      </c>
      <c r="P252">
        <v>88.19</v>
      </c>
      <c r="Q252">
        <v>82.12</v>
      </c>
      <c r="R252">
        <v>85.25</v>
      </c>
      <c r="S252">
        <v>9798600</v>
      </c>
      <c r="T252">
        <v>70.010000000000005</v>
      </c>
    </row>
    <row r="253" spans="14:20" x14ac:dyDescent="0.2">
      <c r="N253" s="84">
        <v>36889</v>
      </c>
      <c r="O253">
        <v>86.94</v>
      </c>
      <c r="P253">
        <v>86.94</v>
      </c>
      <c r="Q253">
        <v>84.25</v>
      </c>
      <c r="R253">
        <v>85</v>
      </c>
      <c r="S253">
        <v>6943700</v>
      </c>
      <c r="T253">
        <v>69.81</v>
      </c>
    </row>
    <row r="254" spans="14:20" x14ac:dyDescent="0.2">
      <c r="N254" s="84">
        <v>36893</v>
      </c>
      <c r="O254">
        <v>84.5</v>
      </c>
      <c r="P254">
        <v>87.5</v>
      </c>
      <c r="Q254">
        <v>84.12</v>
      </c>
      <c r="R254">
        <v>84.81</v>
      </c>
      <c r="S254">
        <v>8007200</v>
      </c>
      <c r="T254">
        <v>69.650000000000006</v>
      </c>
    </row>
    <row r="255" spans="14:20" x14ac:dyDescent="0.2">
      <c r="N255" s="84">
        <v>36894</v>
      </c>
      <c r="O255">
        <v>83.75</v>
      </c>
      <c r="P255">
        <v>95</v>
      </c>
      <c r="Q255">
        <v>83.75</v>
      </c>
      <c r="R255">
        <v>94.62</v>
      </c>
      <c r="S255">
        <v>12769900</v>
      </c>
      <c r="T255">
        <v>77.709999999999994</v>
      </c>
    </row>
    <row r="256" spans="14:20" x14ac:dyDescent="0.2">
      <c r="N256" s="84">
        <v>36895</v>
      </c>
      <c r="O256">
        <v>94.75</v>
      </c>
      <c r="P256">
        <v>99.75</v>
      </c>
      <c r="Q256">
        <v>92.69</v>
      </c>
      <c r="R256">
        <v>93.19</v>
      </c>
      <c r="S256">
        <v>15420500</v>
      </c>
      <c r="T256">
        <v>76.53</v>
      </c>
    </row>
    <row r="257" spans="14:20" x14ac:dyDescent="0.2">
      <c r="N257" s="84">
        <v>36896</v>
      </c>
      <c r="O257">
        <v>93.94</v>
      </c>
      <c r="P257">
        <v>94.69</v>
      </c>
      <c r="Q257">
        <v>91</v>
      </c>
      <c r="R257">
        <v>94</v>
      </c>
      <c r="S257">
        <v>8043200</v>
      </c>
      <c r="T257">
        <v>77.2</v>
      </c>
    </row>
    <row r="258" spans="14:20" x14ac:dyDescent="0.2">
      <c r="N258" s="84">
        <v>36899</v>
      </c>
      <c r="O258">
        <v>93.5</v>
      </c>
      <c r="P258">
        <v>93.94</v>
      </c>
      <c r="Q258">
        <v>91.56</v>
      </c>
      <c r="R258">
        <v>93.56</v>
      </c>
      <c r="S258">
        <v>6064800</v>
      </c>
      <c r="T258">
        <v>76.84</v>
      </c>
    </row>
    <row r="259" spans="14:20" x14ac:dyDescent="0.2">
      <c r="N259" s="84">
        <v>36900</v>
      </c>
      <c r="O259">
        <v>94.44</v>
      </c>
      <c r="P259">
        <v>95.75</v>
      </c>
      <c r="Q259">
        <v>91.44</v>
      </c>
      <c r="R259">
        <v>92.56</v>
      </c>
      <c r="S259">
        <v>7547100</v>
      </c>
      <c r="T259">
        <v>76.02</v>
      </c>
    </row>
    <row r="260" spans="14:20" x14ac:dyDescent="0.2">
      <c r="N260" s="84">
        <v>36901</v>
      </c>
      <c r="O260">
        <v>92.5</v>
      </c>
      <c r="P260">
        <v>94.94</v>
      </c>
      <c r="Q260">
        <v>91.69</v>
      </c>
      <c r="R260">
        <v>93.44</v>
      </c>
      <c r="S260">
        <v>7656100</v>
      </c>
      <c r="T260">
        <v>76.739999999999995</v>
      </c>
    </row>
    <row r="261" spans="14:20" x14ac:dyDescent="0.2">
      <c r="N261" s="84">
        <v>36902</v>
      </c>
      <c r="O261">
        <v>92.94</v>
      </c>
      <c r="P261">
        <v>94.25</v>
      </c>
      <c r="Q261">
        <v>91.25</v>
      </c>
      <c r="R261">
        <v>93.69</v>
      </c>
      <c r="S261">
        <v>9635000</v>
      </c>
      <c r="T261">
        <v>76.94</v>
      </c>
    </row>
    <row r="262" spans="14:20" x14ac:dyDescent="0.2">
      <c r="N262" s="84">
        <v>36903</v>
      </c>
      <c r="O262">
        <v>93.69</v>
      </c>
      <c r="P262">
        <v>96.44</v>
      </c>
      <c r="Q262">
        <v>92.38</v>
      </c>
      <c r="R262">
        <v>93.81</v>
      </c>
      <c r="S262">
        <v>6448000</v>
      </c>
      <c r="T262">
        <v>77.040000000000006</v>
      </c>
    </row>
    <row r="263" spans="14:20" x14ac:dyDescent="0.2">
      <c r="N263" s="84">
        <v>36907</v>
      </c>
      <c r="O263">
        <v>93.75</v>
      </c>
      <c r="P263">
        <v>94</v>
      </c>
      <c r="Q263">
        <v>91.81</v>
      </c>
      <c r="R263">
        <v>92.75</v>
      </c>
      <c r="S263">
        <v>5671900</v>
      </c>
      <c r="T263">
        <v>76.17</v>
      </c>
    </row>
    <row r="264" spans="14:20" x14ac:dyDescent="0.2">
      <c r="N264" s="84">
        <v>36908</v>
      </c>
      <c r="O264">
        <v>95.38</v>
      </c>
      <c r="P264">
        <v>97.75</v>
      </c>
      <c r="Q264">
        <v>94.31</v>
      </c>
      <c r="R264">
        <v>96.69</v>
      </c>
      <c r="S264">
        <v>9727000</v>
      </c>
      <c r="T264">
        <v>79.41</v>
      </c>
    </row>
    <row r="265" spans="14:20" x14ac:dyDescent="0.2">
      <c r="N265" s="84">
        <v>36909</v>
      </c>
      <c r="O265">
        <v>104.38</v>
      </c>
      <c r="P265">
        <v>110</v>
      </c>
      <c r="Q265">
        <v>103.5</v>
      </c>
      <c r="R265">
        <v>108.31</v>
      </c>
      <c r="S265">
        <v>25244900</v>
      </c>
      <c r="T265">
        <v>88.95</v>
      </c>
    </row>
    <row r="266" spans="14:20" x14ac:dyDescent="0.2">
      <c r="N266" s="84">
        <v>36910</v>
      </c>
      <c r="O266">
        <v>107.5</v>
      </c>
      <c r="P266">
        <v>113.94</v>
      </c>
      <c r="Q266">
        <v>107.25</v>
      </c>
      <c r="R266">
        <v>111.25</v>
      </c>
      <c r="S266">
        <v>14762200</v>
      </c>
      <c r="T266">
        <v>91.37</v>
      </c>
    </row>
    <row r="267" spans="14:20" x14ac:dyDescent="0.2">
      <c r="N267" s="84">
        <v>36913</v>
      </c>
      <c r="O267">
        <v>109.5</v>
      </c>
      <c r="P267">
        <v>109.94</v>
      </c>
      <c r="Q267">
        <v>108.19</v>
      </c>
      <c r="R267">
        <v>108.56</v>
      </c>
      <c r="S267">
        <v>9618500</v>
      </c>
      <c r="T267">
        <v>89.16</v>
      </c>
    </row>
    <row r="268" spans="14:20" x14ac:dyDescent="0.2">
      <c r="N268" s="84">
        <v>36914</v>
      </c>
      <c r="O268">
        <v>109.56</v>
      </c>
      <c r="P268">
        <v>109.94</v>
      </c>
      <c r="Q268">
        <v>107.62</v>
      </c>
      <c r="R268">
        <v>109.06</v>
      </c>
      <c r="S268">
        <v>9826900</v>
      </c>
      <c r="T268">
        <v>89.57</v>
      </c>
    </row>
    <row r="269" spans="14:20" x14ac:dyDescent="0.2">
      <c r="N269" s="84">
        <v>36915</v>
      </c>
      <c r="O269">
        <v>109.06</v>
      </c>
      <c r="P269">
        <v>111.44</v>
      </c>
      <c r="Q269">
        <v>108.94</v>
      </c>
      <c r="R269">
        <v>110.44</v>
      </c>
      <c r="S269">
        <v>6760900</v>
      </c>
      <c r="T269">
        <v>90.7</v>
      </c>
    </row>
    <row r="270" spans="14:20" x14ac:dyDescent="0.2">
      <c r="N270" s="84">
        <v>36916</v>
      </c>
      <c r="O270">
        <v>110.12</v>
      </c>
      <c r="P270">
        <v>111.12</v>
      </c>
      <c r="Q270">
        <v>109.44</v>
      </c>
      <c r="R270">
        <v>110.75</v>
      </c>
      <c r="S270">
        <v>4982100</v>
      </c>
      <c r="T270">
        <v>90.95</v>
      </c>
    </row>
    <row r="271" spans="14:20" x14ac:dyDescent="0.2">
      <c r="N271" s="84">
        <v>36917</v>
      </c>
      <c r="O271">
        <v>109.62</v>
      </c>
      <c r="P271">
        <v>115.25</v>
      </c>
      <c r="Q271">
        <v>109.19</v>
      </c>
      <c r="R271">
        <v>114.19</v>
      </c>
      <c r="S271">
        <v>9095200</v>
      </c>
      <c r="T271">
        <v>93.78</v>
      </c>
    </row>
    <row r="272" spans="14:20" x14ac:dyDescent="0.2">
      <c r="N272" s="84">
        <v>36920</v>
      </c>
      <c r="O272">
        <v>112.5</v>
      </c>
      <c r="P272">
        <v>115.5</v>
      </c>
      <c r="Q272">
        <v>112.47</v>
      </c>
      <c r="R272">
        <v>114.98</v>
      </c>
      <c r="S272">
        <v>5125000</v>
      </c>
      <c r="T272">
        <v>94.43</v>
      </c>
    </row>
    <row r="273" spans="14:20" x14ac:dyDescent="0.2">
      <c r="N273" s="84">
        <v>36921</v>
      </c>
      <c r="O273">
        <v>115</v>
      </c>
      <c r="P273">
        <v>116.75</v>
      </c>
      <c r="Q273">
        <v>113.4</v>
      </c>
      <c r="R273">
        <v>116.61</v>
      </c>
      <c r="S273">
        <v>8242000</v>
      </c>
      <c r="T273">
        <v>95.77</v>
      </c>
    </row>
    <row r="274" spans="14:20" x14ac:dyDescent="0.2">
      <c r="N274" s="84">
        <v>36922</v>
      </c>
      <c r="O274">
        <v>115.75</v>
      </c>
      <c r="P274">
        <v>116.75</v>
      </c>
      <c r="Q274">
        <v>112</v>
      </c>
      <c r="R274">
        <v>112</v>
      </c>
      <c r="S274">
        <v>8314200</v>
      </c>
      <c r="T274">
        <v>91.98</v>
      </c>
    </row>
    <row r="275" spans="14:20" x14ac:dyDescent="0.2">
      <c r="N275" s="84">
        <v>36923</v>
      </c>
      <c r="O275">
        <v>112.4</v>
      </c>
      <c r="P275">
        <v>114.34</v>
      </c>
      <c r="Q275">
        <v>111.2</v>
      </c>
      <c r="R275">
        <v>114.05</v>
      </c>
      <c r="S275">
        <v>5580800</v>
      </c>
      <c r="T275">
        <v>93.66</v>
      </c>
    </row>
    <row r="276" spans="14:20" x14ac:dyDescent="0.2">
      <c r="N276" s="84">
        <v>36924</v>
      </c>
      <c r="O276">
        <v>112.75</v>
      </c>
      <c r="P276">
        <v>113.99</v>
      </c>
      <c r="Q276">
        <v>109.6</v>
      </c>
      <c r="R276">
        <v>110.27</v>
      </c>
      <c r="S276">
        <v>5428400</v>
      </c>
      <c r="T276">
        <v>90.56</v>
      </c>
    </row>
    <row r="277" spans="14:20" x14ac:dyDescent="0.2">
      <c r="N277" s="84">
        <v>36927</v>
      </c>
      <c r="O277">
        <v>109.4</v>
      </c>
      <c r="P277">
        <v>112.6</v>
      </c>
      <c r="Q277">
        <v>109.3</v>
      </c>
      <c r="R277">
        <v>112.22</v>
      </c>
      <c r="S277">
        <v>5113700</v>
      </c>
      <c r="T277">
        <v>92.16</v>
      </c>
    </row>
    <row r="278" spans="14:20" x14ac:dyDescent="0.2">
      <c r="N278" s="84">
        <v>36928</v>
      </c>
      <c r="O278">
        <v>112.23</v>
      </c>
      <c r="P278">
        <v>115.69</v>
      </c>
      <c r="Q278">
        <v>111.2</v>
      </c>
      <c r="R278">
        <v>114.19</v>
      </c>
      <c r="S278">
        <v>7526400</v>
      </c>
      <c r="T278">
        <v>93.78</v>
      </c>
    </row>
    <row r="279" spans="14:20" x14ac:dyDescent="0.2">
      <c r="N279" s="84">
        <v>36929</v>
      </c>
      <c r="O279">
        <v>113.4</v>
      </c>
      <c r="P279">
        <v>117.6</v>
      </c>
      <c r="Q279">
        <v>112.67</v>
      </c>
      <c r="R279">
        <v>116.91</v>
      </c>
      <c r="S279">
        <v>9006900</v>
      </c>
      <c r="T279">
        <v>96.12</v>
      </c>
    </row>
    <row r="280" spans="14:20" x14ac:dyDescent="0.2">
      <c r="N280" s="84">
        <v>36930</v>
      </c>
      <c r="O280">
        <v>116.91</v>
      </c>
      <c r="P280">
        <v>118.2</v>
      </c>
      <c r="Q280">
        <v>114.03</v>
      </c>
      <c r="R280">
        <v>114.1</v>
      </c>
      <c r="S280">
        <v>8380800</v>
      </c>
      <c r="T280">
        <v>93.81</v>
      </c>
    </row>
    <row r="281" spans="14:20" x14ac:dyDescent="0.2">
      <c r="N281" s="84">
        <v>36931</v>
      </c>
      <c r="O281">
        <v>114.03</v>
      </c>
      <c r="P281">
        <v>114.99</v>
      </c>
      <c r="Q281">
        <v>111</v>
      </c>
      <c r="R281">
        <v>112</v>
      </c>
      <c r="S281">
        <v>6318800</v>
      </c>
      <c r="T281">
        <v>92.09</v>
      </c>
    </row>
    <row r="282" spans="14:20" x14ac:dyDescent="0.2">
      <c r="N282" s="84">
        <v>36934</v>
      </c>
      <c r="O282">
        <v>110.55</v>
      </c>
      <c r="P282">
        <v>115.72</v>
      </c>
      <c r="Q282">
        <v>110.3</v>
      </c>
      <c r="R282">
        <v>114.9</v>
      </c>
      <c r="S282">
        <v>6729300</v>
      </c>
      <c r="T282">
        <v>94.47</v>
      </c>
    </row>
    <row r="283" spans="14:20" x14ac:dyDescent="0.2">
      <c r="N283" s="84">
        <v>36935</v>
      </c>
      <c r="O283">
        <v>114.15</v>
      </c>
      <c r="P283">
        <v>117.38</v>
      </c>
      <c r="Q283">
        <v>113.07</v>
      </c>
      <c r="R283">
        <v>113.75</v>
      </c>
      <c r="S283">
        <v>7193200</v>
      </c>
      <c r="T283">
        <v>93.52</v>
      </c>
    </row>
    <row r="284" spans="14:20" x14ac:dyDescent="0.2">
      <c r="N284" s="84">
        <v>36936</v>
      </c>
      <c r="O284">
        <v>113.75</v>
      </c>
      <c r="P284">
        <v>116.17</v>
      </c>
      <c r="Q284">
        <v>112.5</v>
      </c>
      <c r="R284">
        <v>115.1</v>
      </c>
      <c r="S284">
        <v>7032900</v>
      </c>
      <c r="T284">
        <v>94.63</v>
      </c>
    </row>
    <row r="285" spans="14:20" x14ac:dyDescent="0.2">
      <c r="N285" s="84">
        <v>36937</v>
      </c>
      <c r="O285">
        <v>116.8</v>
      </c>
      <c r="P285">
        <v>118.64</v>
      </c>
      <c r="Q285">
        <v>116.38</v>
      </c>
      <c r="R285">
        <v>116.78</v>
      </c>
      <c r="S285">
        <v>8098700</v>
      </c>
      <c r="T285">
        <v>96.02</v>
      </c>
    </row>
    <row r="286" spans="14:20" x14ac:dyDescent="0.2">
      <c r="N286" s="84">
        <v>36938</v>
      </c>
      <c r="O286">
        <v>114.55</v>
      </c>
      <c r="P286">
        <v>115.75</v>
      </c>
      <c r="Q286">
        <v>113.94</v>
      </c>
      <c r="R286">
        <v>115</v>
      </c>
      <c r="S286">
        <v>7073000</v>
      </c>
      <c r="T286">
        <v>94.55</v>
      </c>
    </row>
    <row r="287" spans="14:20" x14ac:dyDescent="0.2">
      <c r="N287" s="84">
        <v>36942</v>
      </c>
      <c r="O287">
        <v>114.55</v>
      </c>
      <c r="P287">
        <v>115.6</v>
      </c>
      <c r="Q287">
        <v>110.78</v>
      </c>
      <c r="R287">
        <v>111.5</v>
      </c>
      <c r="S287">
        <v>6748300</v>
      </c>
      <c r="T287">
        <v>91.67</v>
      </c>
    </row>
    <row r="288" spans="14:20" x14ac:dyDescent="0.2">
      <c r="N288" s="84">
        <v>36943</v>
      </c>
      <c r="O288">
        <v>109.55</v>
      </c>
      <c r="P288">
        <v>111.5</v>
      </c>
      <c r="Q288">
        <v>107.29</v>
      </c>
      <c r="R288">
        <v>107.51</v>
      </c>
      <c r="S288">
        <v>9156900</v>
      </c>
      <c r="T288">
        <v>88.39</v>
      </c>
    </row>
    <row r="289" spans="14:20" x14ac:dyDescent="0.2">
      <c r="N289" s="84">
        <v>36944</v>
      </c>
      <c r="O289">
        <v>106.5</v>
      </c>
      <c r="P289">
        <v>110.9</v>
      </c>
      <c r="Q289">
        <v>103.38</v>
      </c>
      <c r="R289">
        <v>108.9</v>
      </c>
      <c r="S289">
        <v>11709000</v>
      </c>
      <c r="T289">
        <v>89.54</v>
      </c>
    </row>
    <row r="290" spans="14:20" x14ac:dyDescent="0.2">
      <c r="N290" s="84">
        <v>36945</v>
      </c>
      <c r="O290">
        <v>107.5</v>
      </c>
      <c r="P290">
        <v>107.5</v>
      </c>
      <c r="Q290">
        <v>100.25</v>
      </c>
      <c r="R290">
        <v>104</v>
      </c>
      <c r="S290">
        <v>15276600</v>
      </c>
      <c r="T290">
        <v>85.51</v>
      </c>
    </row>
    <row r="291" spans="14:20" x14ac:dyDescent="0.2">
      <c r="N291" s="84">
        <v>36948</v>
      </c>
      <c r="O291">
        <v>105.8</v>
      </c>
      <c r="P291">
        <v>105.8</v>
      </c>
      <c r="Q291">
        <v>101.83</v>
      </c>
      <c r="R291">
        <v>105.3</v>
      </c>
      <c r="S291">
        <v>8344100</v>
      </c>
      <c r="T291">
        <v>86.58</v>
      </c>
    </row>
    <row r="292" spans="14:20" x14ac:dyDescent="0.2">
      <c r="N292" s="84">
        <v>36949</v>
      </c>
      <c r="O292">
        <v>104.9</v>
      </c>
      <c r="P292">
        <v>106.87</v>
      </c>
      <c r="Q292">
        <v>102.56</v>
      </c>
      <c r="R292">
        <v>102.59</v>
      </c>
      <c r="S292">
        <v>9787900</v>
      </c>
      <c r="T292">
        <v>84.35</v>
      </c>
    </row>
    <row r="293" spans="14:20" x14ac:dyDescent="0.2">
      <c r="N293" s="84">
        <v>36950</v>
      </c>
      <c r="O293">
        <v>102.95</v>
      </c>
      <c r="P293">
        <v>103.54</v>
      </c>
      <c r="Q293">
        <v>99.1</v>
      </c>
      <c r="R293">
        <v>99.9</v>
      </c>
      <c r="S293">
        <v>11933200</v>
      </c>
      <c r="T293">
        <v>82.14</v>
      </c>
    </row>
    <row r="294" spans="14:20" x14ac:dyDescent="0.2">
      <c r="N294" s="84">
        <v>36951</v>
      </c>
      <c r="O294">
        <v>99.3</v>
      </c>
      <c r="P294">
        <v>106.4</v>
      </c>
      <c r="Q294">
        <v>97.5</v>
      </c>
      <c r="R294">
        <v>106.05</v>
      </c>
      <c r="S294">
        <v>15102000</v>
      </c>
      <c r="T294">
        <v>87.19</v>
      </c>
    </row>
    <row r="295" spans="14:20" x14ac:dyDescent="0.2">
      <c r="N295" s="84">
        <v>36952</v>
      </c>
      <c r="O295">
        <v>104</v>
      </c>
      <c r="P295">
        <v>107.65</v>
      </c>
      <c r="Q295">
        <v>100.94</v>
      </c>
      <c r="R295">
        <v>102.3</v>
      </c>
      <c r="S295">
        <v>14745500</v>
      </c>
      <c r="T295">
        <v>84.11</v>
      </c>
    </row>
    <row r="296" spans="14:20" x14ac:dyDescent="0.2">
      <c r="N296" s="84">
        <v>36955</v>
      </c>
      <c r="O296">
        <v>102.81</v>
      </c>
      <c r="P296">
        <v>105.6</v>
      </c>
      <c r="Q296">
        <v>102.64</v>
      </c>
      <c r="R296">
        <v>104.91</v>
      </c>
      <c r="S296">
        <v>6743900</v>
      </c>
      <c r="T296">
        <v>86.26</v>
      </c>
    </row>
    <row r="297" spans="14:20" x14ac:dyDescent="0.2">
      <c r="N297" s="84">
        <v>36956</v>
      </c>
      <c r="O297">
        <v>106.25</v>
      </c>
      <c r="P297">
        <v>108.4</v>
      </c>
      <c r="Q297">
        <v>105.25</v>
      </c>
      <c r="R297">
        <v>106</v>
      </c>
      <c r="S297">
        <v>8120000</v>
      </c>
      <c r="T297">
        <v>87.15</v>
      </c>
    </row>
    <row r="298" spans="14:20" x14ac:dyDescent="0.2">
      <c r="N298" s="84">
        <v>36957</v>
      </c>
      <c r="O298">
        <v>107.45</v>
      </c>
      <c r="P298">
        <v>108.25</v>
      </c>
      <c r="Q298">
        <v>105.66</v>
      </c>
      <c r="R298">
        <v>107.55</v>
      </c>
      <c r="S298">
        <v>7788900</v>
      </c>
      <c r="T298">
        <v>88.43</v>
      </c>
    </row>
    <row r="299" spans="14:20" x14ac:dyDescent="0.2">
      <c r="N299" s="84">
        <v>36958</v>
      </c>
      <c r="O299">
        <v>107.17</v>
      </c>
      <c r="P299">
        <v>107.34</v>
      </c>
      <c r="Q299">
        <v>105.37</v>
      </c>
      <c r="R299">
        <v>106.47</v>
      </c>
      <c r="S299">
        <v>6793600</v>
      </c>
      <c r="T299">
        <v>87.54</v>
      </c>
    </row>
    <row r="300" spans="14:20" x14ac:dyDescent="0.2">
      <c r="N300" s="84">
        <v>36959</v>
      </c>
      <c r="O300">
        <v>105</v>
      </c>
      <c r="P300">
        <v>105.01</v>
      </c>
      <c r="Q300">
        <v>97.9</v>
      </c>
      <c r="R300">
        <v>99.29</v>
      </c>
      <c r="S300">
        <v>16688100</v>
      </c>
      <c r="T300">
        <v>81.64</v>
      </c>
    </row>
    <row r="301" spans="14:20" x14ac:dyDescent="0.2">
      <c r="N301" s="84">
        <v>36962</v>
      </c>
      <c r="O301">
        <v>97.9</v>
      </c>
      <c r="P301">
        <v>98.4</v>
      </c>
      <c r="Q301">
        <v>95.02</v>
      </c>
      <c r="R301">
        <v>95.49</v>
      </c>
      <c r="S301">
        <v>14494800</v>
      </c>
      <c r="T301">
        <v>78.510000000000005</v>
      </c>
    </row>
    <row r="302" spans="14:20" x14ac:dyDescent="0.2">
      <c r="N302" s="84">
        <v>36963</v>
      </c>
      <c r="O302">
        <v>95.1</v>
      </c>
      <c r="P302">
        <v>98.44</v>
      </c>
      <c r="Q302">
        <v>94.2</v>
      </c>
      <c r="R302">
        <v>98.39</v>
      </c>
      <c r="S302">
        <v>12127900</v>
      </c>
      <c r="T302">
        <v>80.900000000000006</v>
      </c>
    </row>
    <row r="303" spans="14:20" x14ac:dyDescent="0.2">
      <c r="N303" s="84">
        <v>36964</v>
      </c>
      <c r="O303">
        <v>95.4</v>
      </c>
      <c r="P303">
        <v>98.9</v>
      </c>
      <c r="Q303">
        <v>93.34</v>
      </c>
      <c r="R303">
        <v>94.96</v>
      </c>
      <c r="S303">
        <v>14246600</v>
      </c>
      <c r="T303">
        <v>78.08</v>
      </c>
    </row>
    <row r="304" spans="14:20" x14ac:dyDescent="0.2">
      <c r="N304" s="84">
        <v>36965</v>
      </c>
      <c r="O304">
        <v>96</v>
      </c>
      <c r="P304">
        <v>97.87</v>
      </c>
      <c r="Q304">
        <v>95.17</v>
      </c>
      <c r="R304">
        <v>95.56</v>
      </c>
      <c r="S304">
        <v>8420000</v>
      </c>
      <c r="T304">
        <v>78.569999999999993</v>
      </c>
    </row>
    <row r="305" spans="14:20" x14ac:dyDescent="0.2">
      <c r="N305" s="84">
        <v>36966</v>
      </c>
      <c r="O305">
        <v>93.9</v>
      </c>
      <c r="P305">
        <v>93.9</v>
      </c>
      <c r="Q305">
        <v>88.2</v>
      </c>
      <c r="R305">
        <v>90.1</v>
      </c>
      <c r="S305">
        <v>20029400</v>
      </c>
      <c r="T305">
        <v>74.08</v>
      </c>
    </row>
    <row r="306" spans="14:20" x14ac:dyDescent="0.2">
      <c r="N306" s="84">
        <v>36969</v>
      </c>
      <c r="O306">
        <v>91</v>
      </c>
      <c r="P306">
        <v>92.8</v>
      </c>
      <c r="Q306">
        <v>89.2</v>
      </c>
      <c r="R306">
        <v>92.6</v>
      </c>
      <c r="S306">
        <v>10235500</v>
      </c>
      <c r="T306">
        <v>76.14</v>
      </c>
    </row>
    <row r="307" spans="14:20" x14ac:dyDescent="0.2">
      <c r="N307" s="84">
        <v>36970</v>
      </c>
      <c r="O307">
        <v>91.6</v>
      </c>
      <c r="P307">
        <v>92.03</v>
      </c>
      <c r="Q307">
        <v>88.1</v>
      </c>
      <c r="R307">
        <v>88.3</v>
      </c>
      <c r="S307">
        <v>10101100</v>
      </c>
      <c r="T307">
        <v>72.599999999999994</v>
      </c>
    </row>
    <row r="308" spans="14:20" x14ac:dyDescent="0.2">
      <c r="N308" s="84">
        <v>36971</v>
      </c>
      <c r="O308">
        <v>88.45</v>
      </c>
      <c r="P308">
        <v>91.6</v>
      </c>
      <c r="Q308">
        <v>87.75</v>
      </c>
      <c r="R308">
        <v>89.08</v>
      </c>
      <c r="S308">
        <v>11013000</v>
      </c>
      <c r="T308">
        <v>73.239999999999995</v>
      </c>
    </row>
    <row r="309" spans="14:20" x14ac:dyDescent="0.2">
      <c r="N309" s="84">
        <v>36972</v>
      </c>
      <c r="O309">
        <v>89.12</v>
      </c>
      <c r="P309">
        <v>91</v>
      </c>
      <c r="Q309">
        <v>87.65</v>
      </c>
      <c r="R309">
        <v>89.1</v>
      </c>
      <c r="S309">
        <v>13328200</v>
      </c>
      <c r="T309">
        <v>73.260000000000005</v>
      </c>
    </row>
    <row r="310" spans="14:20" x14ac:dyDescent="0.2">
      <c r="N310" s="84">
        <v>36973</v>
      </c>
      <c r="O310">
        <v>93.5</v>
      </c>
      <c r="P310">
        <v>94.99</v>
      </c>
      <c r="Q310">
        <v>90.29</v>
      </c>
      <c r="R310">
        <v>93.51</v>
      </c>
      <c r="S310">
        <v>12233600</v>
      </c>
      <c r="T310">
        <v>76.88</v>
      </c>
    </row>
    <row r="311" spans="14:20" x14ac:dyDescent="0.2">
      <c r="N311" s="84">
        <v>36976</v>
      </c>
      <c r="O311">
        <v>95.25</v>
      </c>
      <c r="P311">
        <v>95.66</v>
      </c>
      <c r="Q311">
        <v>93.75</v>
      </c>
      <c r="R311">
        <v>95.4</v>
      </c>
      <c r="S311">
        <v>8581200</v>
      </c>
      <c r="T311">
        <v>78.44</v>
      </c>
    </row>
    <row r="312" spans="14:20" x14ac:dyDescent="0.2">
      <c r="N312" s="84">
        <v>36977</v>
      </c>
      <c r="O312">
        <v>94</v>
      </c>
      <c r="P312">
        <v>100</v>
      </c>
      <c r="Q312">
        <v>93.97</v>
      </c>
      <c r="R312">
        <v>99.5</v>
      </c>
      <c r="S312">
        <v>11851200</v>
      </c>
      <c r="T312">
        <v>81.81</v>
      </c>
    </row>
    <row r="313" spans="14:20" x14ac:dyDescent="0.2">
      <c r="N313" s="84">
        <v>36978</v>
      </c>
      <c r="O313">
        <v>97.9</v>
      </c>
      <c r="P313">
        <v>98.45</v>
      </c>
      <c r="Q313">
        <v>94.25</v>
      </c>
      <c r="R313">
        <v>94.41</v>
      </c>
      <c r="S313">
        <v>11890500</v>
      </c>
      <c r="T313">
        <v>77.62</v>
      </c>
    </row>
    <row r="314" spans="14:20" x14ac:dyDescent="0.2">
      <c r="N314" s="84">
        <v>36979</v>
      </c>
      <c r="O314">
        <v>94.46</v>
      </c>
      <c r="P314">
        <v>97.07</v>
      </c>
      <c r="Q314">
        <v>94.26</v>
      </c>
      <c r="R314">
        <v>95.04</v>
      </c>
      <c r="S314">
        <v>10553700</v>
      </c>
      <c r="T314">
        <v>78.14</v>
      </c>
    </row>
    <row r="315" spans="14:20" x14ac:dyDescent="0.2">
      <c r="N315" s="84">
        <v>36980</v>
      </c>
      <c r="O315">
        <v>96.5</v>
      </c>
      <c r="P315">
        <v>97.56</v>
      </c>
      <c r="Q315">
        <v>95.14</v>
      </c>
      <c r="R315">
        <v>96.18</v>
      </c>
      <c r="S315">
        <v>9461300</v>
      </c>
      <c r="T315">
        <v>79.08</v>
      </c>
    </row>
    <row r="316" spans="14:20" x14ac:dyDescent="0.2">
      <c r="N316" s="84">
        <v>36983</v>
      </c>
      <c r="O316">
        <v>97.45</v>
      </c>
      <c r="P316">
        <v>98.1</v>
      </c>
      <c r="Q316">
        <v>93.58</v>
      </c>
      <c r="R316">
        <v>94.66</v>
      </c>
      <c r="S316">
        <v>8787000</v>
      </c>
      <c r="T316">
        <v>77.83</v>
      </c>
    </row>
    <row r="317" spans="14:20" x14ac:dyDescent="0.2">
      <c r="N317" s="84">
        <v>36984</v>
      </c>
      <c r="O317">
        <v>94.6</v>
      </c>
      <c r="P317">
        <v>94.65</v>
      </c>
      <c r="Q317">
        <v>90.1</v>
      </c>
      <c r="R317">
        <v>90.39</v>
      </c>
      <c r="S317">
        <v>13330000</v>
      </c>
      <c r="T317">
        <v>74.319999999999993</v>
      </c>
    </row>
    <row r="318" spans="14:20" x14ac:dyDescent="0.2">
      <c r="N318" s="84">
        <v>36985</v>
      </c>
      <c r="O318">
        <v>90.45</v>
      </c>
      <c r="P318">
        <v>94.05</v>
      </c>
      <c r="Q318">
        <v>90.05</v>
      </c>
      <c r="R318">
        <v>92</v>
      </c>
      <c r="S318">
        <v>13515600</v>
      </c>
      <c r="T318">
        <v>75.64</v>
      </c>
    </row>
    <row r="319" spans="14:20" x14ac:dyDescent="0.2">
      <c r="N319" s="84">
        <v>36986</v>
      </c>
      <c r="O319">
        <v>95.8</v>
      </c>
      <c r="P319">
        <v>100</v>
      </c>
      <c r="Q319">
        <v>95.53</v>
      </c>
      <c r="R319">
        <v>98.21</v>
      </c>
      <c r="S319">
        <v>12506100</v>
      </c>
      <c r="T319">
        <v>80.75</v>
      </c>
    </row>
    <row r="320" spans="14:20" x14ac:dyDescent="0.2">
      <c r="N320" s="84">
        <v>36987</v>
      </c>
      <c r="O320">
        <v>98</v>
      </c>
      <c r="P320">
        <v>100</v>
      </c>
      <c r="Q320">
        <v>96.4</v>
      </c>
      <c r="R320">
        <v>97.95</v>
      </c>
      <c r="S320">
        <v>13424200</v>
      </c>
      <c r="T320">
        <v>80.53</v>
      </c>
    </row>
    <row r="321" spans="14:20" x14ac:dyDescent="0.2">
      <c r="N321" s="84">
        <v>36990</v>
      </c>
      <c r="O321">
        <v>98.5</v>
      </c>
      <c r="P321">
        <v>98.74</v>
      </c>
      <c r="Q321">
        <v>93.8</v>
      </c>
      <c r="R321">
        <v>96</v>
      </c>
      <c r="S321">
        <v>9486600</v>
      </c>
      <c r="T321">
        <v>78.930000000000007</v>
      </c>
    </row>
    <row r="322" spans="14:20" x14ac:dyDescent="0.2">
      <c r="N322" s="84">
        <v>36991</v>
      </c>
      <c r="O322">
        <v>97</v>
      </c>
      <c r="P322">
        <v>99.9</v>
      </c>
      <c r="Q322">
        <v>96.56</v>
      </c>
      <c r="R322">
        <v>99.05</v>
      </c>
      <c r="S322">
        <v>10499400</v>
      </c>
      <c r="T322">
        <v>81.44</v>
      </c>
    </row>
    <row r="323" spans="14:20" x14ac:dyDescent="0.2">
      <c r="N323" s="84">
        <v>36992</v>
      </c>
      <c r="O323">
        <v>101.5</v>
      </c>
      <c r="P323">
        <v>101.94</v>
      </c>
      <c r="Q323">
        <v>95.8</v>
      </c>
      <c r="R323">
        <v>97.43</v>
      </c>
      <c r="S323">
        <v>11498400</v>
      </c>
      <c r="T323">
        <v>80.11</v>
      </c>
    </row>
    <row r="324" spans="14:20" x14ac:dyDescent="0.2">
      <c r="N324" s="84">
        <v>36993</v>
      </c>
      <c r="O324">
        <v>96.4</v>
      </c>
      <c r="P324">
        <v>97.5</v>
      </c>
      <c r="Q324">
        <v>95.15</v>
      </c>
      <c r="R324">
        <v>96.2</v>
      </c>
      <c r="S324">
        <v>9390100</v>
      </c>
      <c r="T324">
        <v>79.099999999999994</v>
      </c>
    </row>
    <row r="325" spans="14:20" x14ac:dyDescent="0.2">
      <c r="N325" s="84">
        <v>36997</v>
      </c>
      <c r="O325">
        <v>96.2</v>
      </c>
      <c r="P325">
        <v>99.89</v>
      </c>
      <c r="Q325">
        <v>95.2</v>
      </c>
      <c r="R325">
        <v>96.75</v>
      </c>
      <c r="S325">
        <v>9188500</v>
      </c>
      <c r="T325">
        <v>79.55</v>
      </c>
    </row>
    <row r="326" spans="14:20" x14ac:dyDescent="0.2">
      <c r="N326" s="84">
        <v>36998</v>
      </c>
      <c r="O326">
        <v>97</v>
      </c>
      <c r="P326">
        <v>99.88</v>
      </c>
      <c r="Q326">
        <v>97</v>
      </c>
      <c r="R326">
        <v>99.7</v>
      </c>
      <c r="S326">
        <v>9957300</v>
      </c>
      <c r="T326">
        <v>81.97</v>
      </c>
    </row>
    <row r="327" spans="14:20" x14ac:dyDescent="0.2">
      <c r="N327" s="84">
        <v>36999</v>
      </c>
      <c r="O327">
        <v>103</v>
      </c>
      <c r="P327">
        <v>110</v>
      </c>
      <c r="Q327">
        <v>102.3</v>
      </c>
      <c r="R327">
        <v>106.5</v>
      </c>
      <c r="S327">
        <v>19814300</v>
      </c>
      <c r="T327">
        <v>87.56</v>
      </c>
    </row>
    <row r="328" spans="14:20" x14ac:dyDescent="0.2">
      <c r="N328" s="84">
        <v>37000</v>
      </c>
      <c r="O328">
        <v>112</v>
      </c>
      <c r="P328">
        <v>115.9</v>
      </c>
      <c r="Q328">
        <v>110.45</v>
      </c>
      <c r="R328">
        <v>114.47</v>
      </c>
      <c r="S328">
        <v>25822400</v>
      </c>
      <c r="T328">
        <v>94.12</v>
      </c>
    </row>
    <row r="329" spans="14:20" x14ac:dyDescent="0.2">
      <c r="N329" s="84">
        <v>37001</v>
      </c>
      <c r="O329">
        <v>114.35</v>
      </c>
      <c r="P329">
        <v>116.4</v>
      </c>
      <c r="Q329">
        <v>113.75</v>
      </c>
      <c r="R329">
        <v>114.83</v>
      </c>
      <c r="S329">
        <v>12759100</v>
      </c>
      <c r="T329">
        <v>94.41</v>
      </c>
    </row>
    <row r="330" spans="14:20" x14ac:dyDescent="0.2">
      <c r="N330" s="84">
        <v>37004</v>
      </c>
      <c r="O330">
        <v>114.01</v>
      </c>
      <c r="P330">
        <v>114.05</v>
      </c>
      <c r="Q330">
        <v>111.68</v>
      </c>
      <c r="R330">
        <v>112</v>
      </c>
      <c r="S330">
        <v>8537500</v>
      </c>
      <c r="T330">
        <v>92.09</v>
      </c>
    </row>
    <row r="331" spans="14:20" x14ac:dyDescent="0.2">
      <c r="N331" s="84">
        <v>37005</v>
      </c>
      <c r="O331">
        <v>113.4</v>
      </c>
      <c r="P331">
        <v>114.75</v>
      </c>
      <c r="Q331">
        <v>112.3</v>
      </c>
      <c r="R331">
        <v>112.67</v>
      </c>
      <c r="S331">
        <v>8742000</v>
      </c>
      <c r="T331">
        <v>92.64</v>
      </c>
    </row>
    <row r="332" spans="14:20" x14ac:dyDescent="0.2">
      <c r="N332" s="84">
        <v>37006</v>
      </c>
      <c r="O332">
        <v>112</v>
      </c>
      <c r="P332">
        <v>114.85</v>
      </c>
      <c r="Q332">
        <v>111.99</v>
      </c>
      <c r="R332">
        <v>114.85</v>
      </c>
      <c r="S332">
        <v>6858500</v>
      </c>
      <c r="T332">
        <v>94.43</v>
      </c>
    </row>
    <row r="333" spans="14:20" x14ac:dyDescent="0.2">
      <c r="N333" s="84">
        <v>37007</v>
      </c>
      <c r="O333">
        <v>114.95</v>
      </c>
      <c r="P333">
        <v>116.7</v>
      </c>
      <c r="Q333">
        <v>113.68</v>
      </c>
      <c r="R333">
        <v>113.74</v>
      </c>
      <c r="S333">
        <v>7346100</v>
      </c>
      <c r="T333">
        <v>93.52</v>
      </c>
    </row>
    <row r="334" spans="14:20" x14ac:dyDescent="0.2">
      <c r="N334" s="84">
        <v>37008</v>
      </c>
      <c r="O334">
        <v>116.8</v>
      </c>
      <c r="P334">
        <v>116.9</v>
      </c>
      <c r="Q334">
        <v>114.55</v>
      </c>
      <c r="R334">
        <v>116.2</v>
      </c>
      <c r="S334">
        <v>7390600</v>
      </c>
      <c r="T334">
        <v>95.54</v>
      </c>
    </row>
    <row r="335" spans="14:20" x14ac:dyDescent="0.2">
      <c r="N335" s="84">
        <v>37011</v>
      </c>
      <c r="O335">
        <v>116.4</v>
      </c>
      <c r="P335">
        <v>118.05</v>
      </c>
      <c r="Q335">
        <v>114.72</v>
      </c>
      <c r="R335">
        <v>115.14</v>
      </c>
      <c r="S335">
        <v>7357200</v>
      </c>
      <c r="T335">
        <v>94.67</v>
      </c>
    </row>
    <row r="336" spans="14:20" x14ac:dyDescent="0.2">
      <c r="N336" s="84">
        <v>37012</v>
      </c>
      <c r="O336">
        <v>115.85</v>
      </c>
      <c r="P336">
        <v>118.65</v>
      </c>
      <c r="Q336">
        <v>114.9</v>
      </c>
      <c r="R336">
        <v>118.51</v>
      </c>
      <c r="S336">
        <v>7790800</v>
      </c>
      <c r="T336">
        <v>97.44</v>
      </c>
    </row>
    <row r="337" spans="14:20" x14ac:dyDescent="0.2">
      <c r="N337" s="84">
        <v>37013</v>
      </c>
      <c r="O337">
        <v>118.3</v>
      </c>
      <c r="P337">
        <v>118.95</v>
      </c>
      <c r="Q337">
        <v>113.74</v>
      </c>
      <c r="R337">
        <v>115.4</v>
      </c>
      <c r="S337">
        <v>9706200</v>
      </c>
      <c r="T337">
        <v>94.88</v>
      </c>
    </row>
    <row r="338" spans="14:20" x14ac:dyDescent="0.2">
      <c r="N338" s="84">
        <v>37014</v>
      </c>
      <c r="O338">
        <v>114.6</v>
      </c>
      <c r="P338">
        <v>115.1</v>
      </c>
      <c r="Q338">
        <v>112.35</v>
      </c>
      <c r="R338">
        <v>113.7</v>
      </c>
      <c r="S338">
        <v>6578000</v>
      </c>
      <c r="T338">
        <v>93.48</v>
      </c>
    </row>
    <row r="339" spans="14:20" x14ac:dyDescent="0.2">
      <c r="N339" s="84">
        <v>37015</v>
      </c>
      <c r="O339">
        <v>112</v>
      </c>
      <c r="P339">
        <v>115.86</v>
      </c>
      <c r="Q339">
        <v>111.2</v>
      </c>
      <c r="R339">
        <v>115.86</v>
      </c>
      <c r="S339">
        <v>8681400</v>
      </c>
      <c r="T339">
        <v>95.26</v>
      </c>
    </row>
    <row r="340" spans="14:20" x14ac:dyDescent="0.2">
      <c r="N340" s="84">
        <v>37018</v>
      </c>
      <c r="O340">
        <v>116.2</v>
      </c>
      <c r="P340">
        <v>117.25</v>
      </c>
      <c r="Q340">
        <v>115</v>
      </c>
      <c r="R340">
        <v>115.9</v>
      </c>
      <c r="S340">
        <v>6088600</v>
      </c>
      <c r="T340">
        <v>95.29</v>
      </c>
    </row>
    <row r="341" spans="14:20" x14ac:dyDescent="0.2">
      <c r="N341" s="84">
        <v>37019</v>
      </c>
      <c r="O341">
        <v>117.25</v>
      </c>
      <c r="P341">
        <v>117.75</v>
      </c>
      <c r="Q341">
        <v>115.5</v>
      </c>
      <c r="R341">
        <v>117.7</v>
      </c>
      <c r="S341">
        <v>7605800</v>
      </c>
      <c r="T341">
        <v>96.89</v>
      </c>
    </row>
    <row r="342" spans="14:20" x14ac:dyDescent="0.2">
      <c r="N342" s="84">
        <v>37020</v>
      </c>
      <c r="O342">
        <v>116.2</v>
      </c>
      <c r="P342">
        <v>118.18</v>
      </c>
      <c r="Q342">
        <v>115.3</v>
      </c>
      <c r="R342">
        <v>116.98</v>
      </c>
      <c r="S342">
        <v>7680200</v>
      </c>
      <c r="T342">
        <v>96.3</v>
      </c>
    </row>
    <row r="343" spans="14:20" x14ac:dyDescent="0.2">
      <c r="N343" s="84">
        <v>37021</v>
      </c>
      <c r="O343">
        <v>118.5</v>
      </c>
      <c r="P343">
        <v>118.9</v>
      </c>
      <c r="Q343">
        <v>115.2</v>
      </c>
      <c r="R343">
        <v>115.2</v>
      </c>
      <c r="S343">
        <v>7993900</v>
      </c>
      <c r="T343">
        <v>94.83</v>
      </c>
    </row>
    <row r="344" spans="14:20" x14ac:dyDescent="0.2">
      <c r="N344" s="84">
        <v>37022</v>
      </c>
      <c r="O344">
        <v>113.75</v>
      </c>
      <c r="P344">
        <v>114.15</v>
      </c>
      <c r="Q344">
        <v>110.96</v>
      </c>
      <c r="R344">
        <v>111.81</v>
      </c>
      <c r="S344">
        <v>8390200</v>
      </c>
      <c r="T344">
        <v>92.04</v>
      </c>
    </row>
    <row r="345" spans="14:20" x14ac:dyDescent="0.2">
      <c r="N345" s="84">
        <v>37025</v>
      </c>
      <c r="O345">
        <v>111.2</v>
      </c>
      <c r="P345">
        <v>113.18</v>
      </c>
      <c r="Q345">
        <v>111</v>
      </c>
      <c r="R345">
        <v>112.56</v>
      </c>
      <c r="S345">
        <v>5254800</v>
      </c>
      <c r="T345">
        <v>92.66</v>
      </c>
    </row>
    <row r="346" spans="14:20" x14ac:dyDescent="0.2">
      <c r="N346" s="84">
        <v>37026</v>
      </c>
      <c r="O346">
        <v>113.5</v>
      </c>
      <c r="P346">
        <v>114.15</v>
      </c>
      <c r="Q346">
        <v>112.5</v>
      </c>
      <c r="R346">
        <v>113.58</v>
      </c>
      <c r="S346">
        <v>5873400</v>
      </c>
      <c r="T346">
        <v>93.5</v>
      </c>
    </row>
    <row r="347" spans="14:20" x14ac:dyDescent="0.2">
      <c r="N347" s="84">
        <v>37027</v>
      </c>
      <c r="O347">
        <v>112.5</v>
      </c>
      <c r="P347">
        <v>115.8</v>
      </c>
      <c r="Q347">
        <v>112.2</v>
      </c>
      <c r="R347">
        <v>115.8</v>
      </c>
      <c r="S347">
        <v>7796700</v>
      </c>
      <c r="T347">
        <v>95.33</v>
      </c>
    </row>
    <row r="348" spans="14:20" x14ac:dyDescent="0.2">
      <c r="N348" s="84">
        <v>37028</v>
      </c>
      <c r="O348">
        <v>115.8</v>
      </c>
      <c r="P348">
        <v>117.09</v>
      </c>
      <c r="Q348">
        <v>115.05</v>
      </c>
      <c r="R348">
        <v>115.07</v>
      </c>
      <c r="S348">
        <v>6887700</v>
      </c>
      <c r="T348">
        <v>94.72</v>
      </c>
    </row>
    <row r="349" spans="14:20" x14ac:dyDescent="0.2">
      <c r="N349" s="84">
        <v>37029</v>
      </c>
      <c r="O349">
        <v>115.07</v>
      </c>
      <c r="P349">
        <v>117.68</v>
      </c>
      <c r="Q349">
        <v>114.9</v>
      </c>
      <c r="R349">
        <v>117.44</v>
      </c>
      <c r="S349">
        <v>6714900</v>
      </c>
      <c r="T349">
        <v>96.68</v>
      </c>
    </row>
    <row r="350" spans="14:20" x14ac:dyDescent="0.2">
      <c r="N350" s="84">
        <v>37032</v>
      </c>
      <c r="O350">
        <v>117.95</v>
      </c>
      <c r="P350">
        <v>119.9</v>
      </c>
      <c r="Q350">
        <v>117.55</v>
      </c>
      <c r="R350">
        <v>119.04</v>
      </c>
      <c r="S350">
        <v>8409400</v>
      </c>
      <c r="T350">
        <v>97.99</v>
      </c>
    </row>
    <row r="351" spans="14:20" x14ac:dyDescent="0.2">
      <c r="N351" s="84">
        <v>37033</v>
      </c>
      <c r="O351">
        <v>119.7</v>
      </c>
      <c r="P351">
        <v>119.7</v>
      </c>
      <c r="Q351">
        <v>117.25</v>
      </c>
      <c r="R351">
        <v>118.01</v>
      </c>
      <c r="S351">
        <v>6005300</v>
      </c>
      <c r="T351">
        <v>97.14</v>
      </c>
    </row>
    <row r="352" spans="14:20" x14ac:dyDescent="0.2">
      <c r="N352" s="84">
        <v>37034</v>
      </c>
      <c r="O352">
        <v>117.8</v>
      </c>
      <c r="P352">
        <v>118.95</v>
      </c>
      <c r="Q352">
        <v>117.1</v>
      </c>
      <c r="R352">
        <v>117.4</v>
      </c>
      <c r="S352">
        <v>6402600</v>
      </c>
      <c r="T352">
        <v>96.64</v>
      </c>
    </row>
    <row r="353" spans="14:20" x14ac:dyDescent="0.2">
      <c r="N353" s="84">
        <v>37035</v>
      </c>
      <c r="O353">
        <v>117.5</v>
      </c>
      <c r="P353">
        <v>119.6</v>
      </c>
      <c r="Q353">
        <v>117.5</v>
      </c>
      <c r="R353">
        <v>119.6</v>
      </c>
      <c r="S353">
        <v>7726400</v>
      </c>
      <c r="T353">
        <v>98.45</v>
      </c>
    </row>
    <row r="354" spans="14:20" x14ac:dyDescent="0.2">
      <c r="N354" s="84">
        <v>37036</v>
      </c>
      <c r="O354">
        <v>119.52</v>
      </c>
      <c r="P354">
        <v>119.9</v>
      </c>
      <c r="Q354">
        <v>117.76</v>
      </c>
      <c r="R354">
        <v>117.8</v>
      </c>
      <c r="S354">
        <v>5629100</v>
      </c>
      <c r="T354">
        <v>96.97</v>
      </c>
    </row>
    <row r="355" spans="14:20" x14ac:dyDescent="0.2">
      <c r="N355" s="84">
        <v>37040</v>
      </c>
      <c r="O355">
        <v>117.35</v>
      </c>
      <c r="P355">
        <v>117.59</v>
      </c>
      <c r="Q355">
        <v>115.08</v>
      </c>
      <c r="R355">
        <v>115.27</v>
      </c>
      <c r="S355">
        <v>5818000</v>
      </c>
      <c r="T355">
        <v>94.89</v>
      </c>
    </row>
    <row r="356" spans="14:20" x14ac:dyDescent="0.2">
      <c r="N356" s="84">
        <v>37041</v>
      </c>
      <c r="O356">
        <v>114</v>
      </c>
      <c r="P356">
        <v>114.1</v>
      </c>
      <c r="Q356">
        <v>112</v>
      </c>
      <c r="R356">
        <v>112.65</v>
      </c>
      <c r="S356">
        <v>9598700</v>
      </c>
      <c r="T356">
        <v>92.73</v>
      </c>
    </row>
    <row r="357" spans="14:20" x14ac:dyDescent="0.2">
      <c r="N357" s="84">
        <v>37042</v>
      </c>
      <c r="O357">
        <v>112.65</v>
      </c>
      <c r="P357">
        <v>113.86</v>
      </c>
      <c r="Q357">
        <v>111.64</v>
      </c>
      <c r="R357">
        <v>111.8</v>
      </c>
      <c r="S357">
        <v>6724100</v>
      </c>
      <c r="T357">
        <v>92.03</v>
      </c>
    </row>
    <row r="358" spans="14:20" x14ac:dyDescent="0.2">
      <c r="N358" s="84">
        <v>37043</v>
      </c>
      <c r="O358">
        <v>112.5</v>
      </c>
      <c r="P358">
        <v>113.6</v>
      </c>
      <c r="Q358">
        <v>111.9</v>
      </c>
      <c r="R358">
        <v>112.89</v>
      </c>
      <c r="S358">
        <v>5138900</v>
      </c>
      <c r="T358">
        <v>92.93</v>
      </c>
    </row>
    <row r="359" spans="14:20" x14ac:dyDescent="0.2">
      <c r="N359" s="84">
        <v>37046</v>
      </c>
      <c r="O359">
        <v>113.25</v>
      </c>
      <c r="P359">
        <v>114.75</v>
      </c>
      <c r="Q359">
        <v>112.85</v>
      </c>
      <c r="R359">
        <v>113.64</v>
      </c>
      <c r="S359">
        <v>3812200</v>
      </c>
      <c r="T359">
        <v>93.55</v>
      </c>
    </row>
    <row r="360" spans="14:20" x14ac:dyDescent="0.2">
      <c r="N360" s="84">
        <v>37047</v>
      </c>
      <c r="O360">
        <v>113.64</v>
      </c>
      <c r="P360">
        <v>117.6</v>
      </c>
      <c r="Q360">
        <v>113.56</v>
      </c>
      <c r="R360">
        <v>116.97</v>
      </c>
      <c r="S360">
        <v>6154400</v>
      </c>
      <c r="T360">
        <v>96.29</v>
      </c>
    </row>
    <row r="361" spans="14:20" x14ac:dyDescent="0.2">
      <c r="N361" s="84">
        <v>37048</v>
      </c>
      <c r="O361">
        <v>117.6</v>
      </c>
      <c r="P361">
        <v>119</v>
      </c>
      <c r="Q361">
        <v>116.5</v>
      </c>
      <c r="R361">
        <v>117.5</v>
      </c>
      <c r="S361">
        <v>9624200</v>
      </c>
      <c r="T361">
        <v>96.72</v>
      </c>
    </row>
    <row r="362" spans="14:20" x14ac:dyDescent="0.2">
      <c r="N362" s="84">
        <v>37049</v>
      </c>
      <c r="O362">
        <v>117</v>
      </c>
      <c r="P362">
        <v>118.25</v>
      </c>
      <c r="Q362">
        <v>117</v>
      </c>
      <c r="R362">
        <v>117.25</v>
      </c>
      <c r="S362">
        <v>6423700</v>
      </c>
      <c r="T362">
        <v>96.52</v>
      </c>
    </row>
    <row r="363" spans="14:20" x14ac:dyDescent="0.2">
      <c r="N363" s="84">
        <v>37050</v>
      </c>
      <c r="O363">
        <v>117.5</v>
      </c>
      <c r="P363">
        <v>117.5</v>
      </c>
      <c r="Q363">
        <v>115.6</v>
      </c>
      <c r="R363">
        <v>116.1</v>
      </c>
      <c r="S363">
        <v>3099100</v>
      </c>
      <c r="T363">
        <v>95.57</v>
      </c>
    </row>
    <row r="364" spans="14:20" x14ac:dyDescent="0.2">
      <c r="N364" s="84">
        <v>37053</v>
      </c>
      <c r="O364">
        <v>116.3</v>
      </c>
      <c r="P364">
        <v>118.14</v>
      </c>
      <c r="Q364">
        <v>116.1</v>
      </c>
      <c r="R364">
        <v>117.36</v>
      </c>
      <c r="S364">
        <v>6542700</v>
      </c>
      <c r="T364">
        <v>96.61</v>
      </c>
    </row>
    <row r="365" spans="14:20" x14ac:dyDescent="0.2">
      <c r="N365" s="84">
        <v>37054</v>
      </c>
      <c r="O365">
        <v>116.75</v>
      </c>
      <c r="P365">
        <v>117.8</v>
      </c>
      <c r="Q365">
        <v>115.55</v>
      </c>
      <c r="R365">
        <v>117.25</v>
      </c>
      <c r="S365">
        <v>7301500</v>
      </c>
      <c r="T365">
        <v>96.52</v>
      </c>
    </row>
    <row r="366" spans="14:20" x14ac:dyDescent="0.2">
      <c r="N366" s="84">
        <v>37055</v>
      </c>
      <c r="O366">
        <v>117.25</v>
      </c>
      <c r="P366">
        <v>118.47</v>
      </c>
      <c r="Q366">
        <v>116.53</v>
      </c>
      <c r="R366">
        <v>116.54</v>
      </c>
      <c r="S366">
        <v>5703200</v>
      </c>
      <c r="T366">
        <v>95.93</v>
      </c>
    </row>
    <row r="367" spans="14:20" x14ac:dyDescent="0.2">
      <c r="N367" s="84">
        <v>37056</v>
      </c>
      <c r="O367">
        <v>115.6</v>
      </c>
      <c r="P367">
        <v>116.08</v>
      </c>
      <c r="Q367">
        <v>113.99</v>
      </c>
      <c r="R367">
        <v>115.75</v>
      </c>
      <c r="S367">
        <v>7502500</v>
      </c>
      <c r="T367">
        <v>95.28</v>
      </c>
    </row>
    <row r="368" spans="14:20" x14ac:dyDescent="0.2">
      <c r="N368" s="84">
        <v>37057</v>
      </c>
      <c r="O368">
        <v>115.1</v>
      </c>
      <c r="P368">
        <v>115.45</v>
      </c>
      <c r="Q368">
        <v>113.38</v>
      </c>
      <c r="R368">
        <v>113.6</v>
      </c>
      <c r="S368">
        <v>12470100</v>
      </c>
      <c r="T368">
        <v>93.51</v>
      </c>
    </row>
    <row r="369" spans="14:20" x14ac:dyDescent="0.2">
      <c r="N369" s="84">
        <v>37060</v>
      </c>
      <c r="O369">
        <v>113.98</v>
      </c>
      <c r="P369">
        <v>115.44</v>
      </c>
      <c r="Q369">
        <v>113.31</v>
      </c>
      <c r="R369">
        <v>114.27</v>
      </c>
      <c r="S369">
        <v>5182800</v>
      </c>
      <c r="T369">
        <v>94.07</v>
      </c>
    </row>
    <row r="370" spans="14:20" x14ac:dyDescent="0.2">
      <c r="N370" s="84">
        <v>37061</v>
      </c>
      <c r="O370">
        <v>116.26</v>
      </c>
      <c r="P370">
        <v>117.25</v>
      </c>
      <c r="Q370">
        <v>114.56</v>
      </c>
      <c r="R370">
        <v>114.84</v>
      </c>
      <c r="S370">
        <v>6152800</v>
      </c>
      <c r="T370">
        <v>94.54</v>
      </c>
    </row>
    <row r="371" spans="14:20" x14ac:dyDescent="0.2">
      <c r="N371" s="84">
        <v>37062</v>
      </c>
      <c r="O371">
        <v>113.5</v>
      </c>
      <c r="P371">
        <v>114.99</v>
      </c>
      <c r="Q371">
        <v>111.76</v>
      </c>
      <c r="R371">
        <v>113.09</v>
      </c>
      <c r="S371">
        <v>8828300</v>
      </c>
      <c r="T371">
        <v>93.09</v>
      </c>
    </row>
    <row r="372" spans="14:20" x14ac:dyDescent="0.2">
      <c r="N372" s="84">
        <v>37063</v>
      </c>
      <c r="O372">
        <v>112.15</v>
      </c>
      <c r="P372">
        <v>114.7</v>
      </c>
      <c r="Q372">
        <v>111.36</v>
      </c>
      <c r="R372">
        <v>112.6</v>
      </c>
      <c r="S372">
        <v>8155800</v>
      </c>
      <c r="T372">
        <v>92.69</v>
      </c>
    </row>
    <row r="373" spans="14:20" x14ac:dyDescent="0.2">
      <c r="N373" s="84">
        <v>37064</v>
      </c>
      <c r="O373">
        <v>112.6</v>
      </c>
      <c r="P373">
        <v>114.43</v>
      </c>
      <c r="Q373">
        <v>112.5</v>
      </c>
      <c r="R373">
        <v>112.87</v>
      </c>
      <c r="S373">
        <v>5607200</v>
      </c>
      <c r="T373">
        <v>92.91</v>
      </c>
    </row>
    <row r="374" spans="14:20" x14ac:dyDescent="0.2">
      <c r="N374" s="84">
        <v>37067</v>
      </c>
      <c r="O374">
        <v>113.75</v>
      </c>
      <c r="P374">
        <v>114.9</v>
      </c>
      <c r="Q374">
        <v>111.78</v>
      </c>
      <c r="R374">
        <v>112.65</v>
      </c>
      <c r="S374">
        <v>5675900</v>
      </c>
      <c r="T374">
        <v>92.73</v>
      </c>
    </row>
    <row r="375" spans="14:20" x14ac:dyDescent="0.2">
      <c r="N375" s="84">
        <v>37068</v>
      </c>
      <c r="O375">
        <v>111.25</v>
      </c>
      <c r="P375">
        <v>114.05</v>
      </c>
      <c r="Q375">
        <v>111.1</v>
      </c>
      <c r="R375">
        <v>113.04</v>
      </c>
      <c r="S375">
        <v>7081900</v>
      </c>
      <c r="T375">
        <v>93.05</v>
      </c>
    </row>
    <row r="376" spans="14:20" x14ac:dyDescent="0.2">
      <c r="N376" s="84">
        <v>37069</v>
      </c>
      <c r="O376">
        <v>113.1</v>
      </c>
      <c r="P376">
        <v>114.18</v>
      </c>
      <c r="Q376">
        <v>112.45</v>
      </c>
      <c r="R376">
        <v>113.52</v>
      </c>
      <c r="S376">
        <v>4814100</v>
      </c>
      <c r="T376">
        <v>93.45</v>
      </c>
    </row>
    <row r="377" spans="14:20" x14ac:dyDescent="0.2">
      <c r="N377" s="84">
        <v>37070</v>
      </c>
      <c r="O377">
        <v>113.8</v>
      </c>
      <c r="P377">
        <v>116.95</v>
      </c>
      <c r="Q377">
        <v>113.75</v>
      </c>
      <c r="R377">
        <v>115.1</v>
      </c>
      <c r="S377">
        <v>8181000</v>
      </c>
      <c r="T377">
        <v>94.75</v>
      </c>
    </row>
    <row r="378" spans="14:20" x14ac:dyDescent="0.2">
      <c r="N378" s="84">
        <v>37071</v>
      </c>
      <c r="O378">
        <v>115.6</v>
      </c>
      <c r="P378">
        <v>116.65</v>
      </c>
      <c r="Q378">
        <v>113</v>
      </c>
      <c r="R378">
        <v>113.5</v>
      </c>
      <c r="S378">
        <v>9477400</v>
      </c>
      <c r="T378">
        <v>93.43</v>
      </c>
    </row>
    <row r="379" spans="14:20" x14ac:dyDescent="0.2">
      <c r="N379" s="84">
        <v>37074</v>
      </c>
      <c r="O379">
        <v>113.5</v>
      </c>
      <c r="P379">
        <v>115.4</v>
      </c>
      <c r="Q379">
        <v>112.96</v>
      </c>
      <c r="R379">
        <v>114.35</v>
      </c>
      <c r="S379">
        <v>5913100</v>
      </c>
      <c r="T379">
        <v>94.13</v>
      </c>
    </row>
    <row r="380" spans="14:20" x14ac:dyDescent="0.2">
      <c r="N380" s="84">
        <v>37075</v>
      </c>
      <c r="O380">
        <v>114.1</v>
      </c>
      <c r="P380">
        <v>114.19</v>
      </c>
      <c r="Q380">
        <v>112.76</v>
      </c>
      <c r="R380">
        <v>112.98</v>
      </c>
      <c r="S380">
        <v>3325800</v>
      </c>
      <c r="T380">
        <v>93</v>
      </c>
    </row>
    <row r="381" spans="14:20" x14ac:dyDescent="0.2">
      <c r="N381" s="84">
        <v>37077</v>
      </c>
      <c r="O381">
        <v>112.6</v>
      </c>
      <c r="P381">
        <v>113.26</v>
      </c>
      <c r="Q381">
        <v>111.79</v>
      </c>
      <c r="R381">
        <v>112.1</v>
      </c>
      <c r="S381">
        <v>4419000</v>
      </c>
      <c r="T381">
        <v>92.28</v>
      </c>
    </row>
    <row r="382" spans="14:20" x14ac:dyDescent="0.2">
      <c r="N382" s="84">
        <v>37078</v>
      </c>
      <c r="O382">
        <v>110.9</v>
      </c>
      <c r="P382">
        <v>110.9</v>
      </c>
      <c r="Q382">
        <v>105.81</v>
      </c>
      <c r="R382">
        <v>106.5</v>
      </c>
      <c r="S382">
        <v>11704600</v>
      </c>
      <c r="T382">
        <v>87.67</v>
      </c>
    </row>
    <row r="383" spans="14:20" x14ac:dyDescent="0.2">
      <c r="N383" s="84">
        <v>37081</v>
      </c>
      <c r="O383">
        <v>106.5</v>
      </c>
      <c r="P383">
        <v>106.95</v>
      </c>
      <c r="Q383">
        <v>103.65</v>
      </c>
      <c r="R383">
        <v>104.72</v>
      </c>
      <c r="S383">
        <v>9312600</v>
      </c>
      <c r="T383">
        <v>86.2</v>
      </c>
    </row>
    <row r="384" spans="14:20" x14ac:dyDescent="0.2">
      <c r="N384" s="84">
        <v>37082</v>
      </c>
      <c r="O384">
        <v>104.73</v>
      </c>
      <c r="P384">
        <v>105.4</v>
      </c>
      <c r="Q384">
        <v>101.6</v>
      </c>
      <c r="R384">
        <v>101.96</v>
      </c>
      <c r="S384">
        <v>10266600</v>
      </c>
      <c r="T384">
        <v>83.93</v>
      </c>
    </row>
    <row r="385" spans="14:20" x14ac:dyDescent="0.2">
      <c r="N385" s="84">
        <v>37083</v>
      </c>
      <c r="O385">
        <v>101.6</v>
      </c>
      <c r="P385">
        <v>104.13</v>
      </c>
      <c r="Q385">
        <v>101.56</v>
      </c>
      <c r="R385">
        <v>103.85</v>
      </c>
      <c r="S385">
        <v>8895400</v>
      </c>
      <c r="T385">
        <v>85.49</v>
      </c>
    </row>
    <row r="386" spans="14:20" x14ac:dyDescent="0.2">
      <c r="N386" s="84">
        <v>37084</v>
      </c>
      <c r="O386">
        <v>105.9</v>
      </c>
      <c r="P386">
        <v>107.8</v>
      </c>
      <c r="Q386">
        <v>105.62</v>
      </c>
      <c r="R386">
        <v>107.25</v>
      </c>
      <c r="S386">
        <v>8766400</v>
      </c>
      <c r="T386">
        <v>88.29</v>
      </c>
    </row>
    <row r="387" spans="14:20" x14ac:dyDescent="0.2">
      <c r="N387" s="84">
        <v>37085</v>
      </c>
      <c r="O387">
        <v>106.15</v>
      </c>
      <c r="P387">
        <v>109.3</v>
      </c>
      <c r="Q387">
        <v>106.11</v>
      </c>
      <c r="R387">
        <v>108.53</v>
      </c>
      <c r="S387">
        <v>7841800</v>
      </c>
      <c r="T387">
        <v>89.34</v>
      </c>
    </row>
    <row r="388" spans="14:20" x14ac:dyDescent="0.2">
      <c r="N388" s="84">
        <v>37088</v>
      </c>
      <c r="O388">
        <v>108.53</v>
      </c>
      <c r="P388">
        <v>109.38</v>
      </c>
      <c r="Q388">
        <v>107.28</v>
      </c>
      <c r="R388">
        <v>107.82</v>
      </c>
      <c r="S388">
        <v>5330100</v>
      </c>
      <c r="T388">
        <v>88.76</v>
      </c>
    </row>
    <row r="389" spans="14:20" x14ac:dyDescent="0.2">
      <c r="N389" s="84">
        <v>37089</v>
      </c>
      <c r="O389">
        <v>106.1</v>
      </c>
      <c r="P389">
        <v>108.58</v>
      </c>
      <c r="Q389">
        <v>104.75</v>
      </c>
      <c r="R389">
        <v>108.53</v>
      </c>
      <c r="S389">
        <v>8662400</v>
      </c>
      <c r="T389">
        <v>89.34</v>
      </c>
    </row>
    <row r="390" spans="14:20" x14ac:dyDescent="0.2">
      <c r="N390" s="84">
        <v>37090</v>
      </c>
      <c r="O390">
        <v>106.1</v>
      </c>
      <c r="P390">
        <v>107.6</v>
      </c>
      <c r="Q390">
        <v>103.2</v>
      </c>
      <c r="R390">
        <v>104.28</v>
      </c>
      <c r="S390">
        <v>11670300</v>
      </c>
      <c r="T390">
        <v>85.84</v>
      </c>
    </row>
    <row r="391" spans="14:20" x14ac:dyDescent="0.2">
      <c r="N391" s="84">
        <v>37091</v>
      </c>
      <c r="O391">
        <v>105.6</v>
      </c>
      <c r="P391">
        <v>106</v>
      </c>
      <c r="Q391">
        <v>103.1</v>
      </c>
      <c r="R391">
        <v>104</v>
      </c>
      <c r="S391">
        <v>13644500</v>
      </c>
      <c r="T391">
        <v>85.61</v>
      </c>
    </row>
    <row r="392" spans="14:20" x14ac:dyDescent="0.2">
      <c r="N392" s="84">
        <v>37092</v>
      </c>
      <c r="O392">
        <v>103.4</v>
      </c>
      <c r="P392">
        <v>105.7</v>
      </c>
      <c r="Q392">
        <v>103.03</v>
      </c>
      <c r="R392">
        <v>105.7</v>
      </c>
      <c r="S392">
        <v>8991700</v>
      </c>
      <c r="T392">
        <v>87.01</v>
      </c>
    </row>
    <row r="393" spans="14:20" x14ac:dyDescent="0.2">
      <c r="N393" s="84">
        <v>37095</v>
      </c>
      <c r="O393">
        <v>105.7</v>
      </c>
      <c r="P393">
        <v>106.95</v>
      </c>
      <c r="Q393">
        <v>105.3</v>
      </c>
      <c r="R393">
        <v>105.85</v>
      </c>
      <c r="S393">
        <v>6315700</v>
      </c>
      <c r="T393">
        <v>87.13</v>
      </c>
    </row>
    <row r="394" spans="14:20" x14ac:dyDescent="0.2">
      <c r="N394" s="84">
        <v>37096</v>
      </c>
      <c r="O394">
        <v>104.85</v>
      </c>
      <c r="P394">
        <v>106.15</v>
      </c>
      <c r="Q394">
        <v>103.79</v>
      </c>
      <c r="R394">
        <v>104.51</v>
      </c>
      <c r="S394">
        <v>7299800</v>
      </c>
      <c r="T394">
        <v>86.03</v>
      </c>
    </row>
    <row r="395" spans="14:20" x14ac:dyDescent="0.2">
      <c r="N395" s="84">
        <v>37097</v>
      </c>
      <c r="O395">
        <v>104.5</v>
      </c>
      <c r="P395">
        <v>105.7</v>
      </c>
      <c r="Q395">
        <v>102.73</v>
      </c>
      <c r="R395">
        <v>104.89</v>
      </c>
      <c r="S395">
        <v>6247600</v>
      </c>
      <c r="T395">
        <v>86.34</v>
      </c>
    </row>
    <row r="396" spans="14:20" x14ac:dyDescent="0.2">
      <c r="N396" s="84">
        <v>37098</v>
      </c>
      <c r="O396">
        <v>104.75</v>
      </c>
      <c r="P396">
        <v>106</v>
      </c>
      <c r="Q396">
        <v>102.93</v>
      </c>
      <c r="R396">
        <v>106</v>
      </c>
      <c r="S396">
        <v>8428700</v>
      </c>
      <c r="T396">
        <v>87.26</v>
      </c>
    </row>
    <row r="397" spans="14:20" x14ac:dyDescent="0.2">
      <c r="N397" s="84">
        <v>37099</v>
      </c>
      <c r="O397">
        <v>104.75</v>
      </c>
      <c r="P397">
        <v>105.95</v>
      </c>
      <c r="Q397">
        <v>104.11</v>
      </c>
      <c r="R397">
        <v>104.7</v>
      </c>
      <c r="S397">
        <v>4346500</v>
      </c>
      <c r="T397">
        <v>86.19</v>
      </c>
    </row>
    <row r="398" spans="14:20" x14ac:dyDescent="0.2">
      <c r="N398" s="84">
        <v>37102</v>
      </c>
      <c r="O398">
        <v>104.9</v>
      </c>
      <c r="P398">
        <v>106.25</v>
      </c>
      <c r="Q398">
        <v>104.76</v>
      </c>
      <c r="R398">
        <v>105.85</v>
      </c>
      <c r="S398">
        <v>4030800</v>
      </c>
      <c r="T398">
        <v>87.13</v>
      </c>
    </row>
    <row r="399" spans="14:20" x14ac:dyDescent="0.2">
      <c r="N399" s="84">
        <v>37103</v>
      </c>
      <c r="O399">
        <v>105.9</v>
      </c>
      <c r="P399">
        <v>107</v>
      </c>
      <c r="Q399">
        <v>105.15</v>
      </c>
      <c r="R399">
        <v>105.21</v>
      </c>
      <c r="S399">
        <v>5603000</v>
      </c>
      <c r="T399">
        <v>86.61</v>
      </c>
    </row>
    <row r="400" spans="14:20" x14ac:dyDescent="0.2">
      <c r="N400" s="84">
        <v>37104</v>
      </c>
      <c r="O400">
        <v>105.35</v>
      </c>
      <c r="P400">
        <v>108.5</v>
      </c>
      <c r="Q400">
        <v>105.31</v>
      </c>
      <c r="R400">
        <v>107.06</v>
      </c>
      <c r="S400">
        <v>6036100</v>
      </c>
      <c r="T400">
        <v>88.13</v>
      </c>
    </row>
    <row r="401" spans="14:20" x14ac:dyDescent="0.2">
      <c r="N401" s="84">
        <v>37105</v>
      </c>
      <c r="O401">
        <v>108.5</v>
      </c>
      <c r="P401">
        <v>109.47</v>
      </c>
      <c r="Q401">
        <v>107.21</v>
      </c>
      <c r="R401">
        <v>108.8</v>
      </c>
      <c r="S401">
        <v>5675100</v>
      </c>
      <c r="T401">
        <v>89.56</v>
      </c>
    </row>
    <row r="402" spans="14:20" x14ac:dyDescent="0.2">
      <c r="N402" s="84">
        <v>37106</v>
      </c>
      <c r="O402">
        <v>107.8</v>
      </c>
      <c r="P402">
        <v>110.09</v>
      </c>
      <c r="Q402">
        <v>107.1</v>
      </c>
      <c r="R402">
        <v>108.18</v>
      </c>
      <c r="S402">
        <v>3704100</v>
      </c>
      <c r="T402">
        <v>89.05</v>
      </c>
    </row>
    <row r="403" spans="14:20" x14ac:dyDescent="0.2">
      <c r="N403" s="84">
        <v>37109</v>
      </c>
      <c r="O403">
        <v>107.25</v>
      </c>
      <c r="P403">
        <v>107.37</v>
      </c>
      <c r="Q403">
        <v>105.79</v>
      </c>
      <c r="R403">
        <v>106.51</v>
      </c>
      <c r="S403">
        <v>4176800</v>
      </c>
      <c r="T403">
        <v>87.68</v>
      </c>
    </row>
    <row r="404" spans="14:20" x14ac:dyDescent="0.2">
      <c r="N404" s="84">
        <v>37110</v>
      </c>
      <c r="O404">
        <v>105.8</v>
      </c>
      <c r="P404">
        <v>107.37</v>
      </c>
      <c r="Q404">
        <v>105.26</v>
      </c>
      <c r="R404">
        <v>106.25</v>
      </c>
      <c r="S404">
        <v>4029300</v>
      </c>
      <c r="T404">
        <v>87.46</v>
      </c>
    </row>
    <row r="405" spans="14:20" x14ac:dyDescent="0.2">
      <c r="N405" s="84">
        <v>37111</v>
      </c>
      <c r="O405">
        <v>105</v>
      </c>
      <c r="P405">
        <v>106.1</v>
      </c>
      <c r="Q405">
        <v>104.1</v>
      </c>
      <c r="R405">
        <v>104.19</v>
      </c>
      <c r="S405">
        <v>6398000</v>
      </c>
      <c r="T405">
        <v>85.88</v>
      </c>
    </row>
    <row r="406" spans="14:20" x14ac:dyDescent="0.2">
      <c r="N406" s="84">
        <v>37112</v>
      </c>
      <c r="O406">
        <v>103.7</v>
      </c>
      <c r="P406">
        <v>104.54</v>
      </c>
      <c r="Q406">
        <v>102.7</v>
      </c>
      <c r="R406">
        <v>104.08</v>
      </c>
      <c r="S406">
        <v>6763200</v>
      </c>
      <c r="T406">
        <v>85.79</v>
      </c>
    </row>
    <row r="407" spans="14:20" x14ac:dyDescent="0.2">
      <c r="N407" s="84">
        <v>37113</v>
      </c>
      <c r="O407">
        <v>103.85</v>
      </c>
      <c r="P407">
        <v>104.95</v>
      </c>
      <c r="Q407">
        <v>102.81</v>
      </c>
      <c r="R407">
        <v>104.95</v>
      </c>
      <c r="S407">
        <v>5254800</v>
      </c>
      <c r="T407">
        <v>86.51</v>
      </c>
    </row>
    <row r="408" spans="14:20" x14ac:dyDescent="0.2">
      <c r="N408" s="84">
        <v>37116</v>
      </c>
      <c r="O408">
        <v>105</v>
      </c>
      <c r="P408">
        <v>106.64</v>
      </c>
      <c r="Q408">
        <v>104.65</v>
      </c>
      <c r="R408">
        <v>105.86</v>
      </c>
      <c r="S408">
        <v>6024400</v>
      </c>
      <c r="T408">
        <v>87.26</v>
      </c>
    </row>
    <row r="409" spans="14:20" x14ac:dyDescent="0.2">
      <c r="N409" s="84">
        <v>37117</v>
      </c>
      <c r="O409">
        <v>106.5</v>
      </c>
      <c r="P409">
        <v>106.85</v>
      </c>
      <c r="Q409">
        <v>105.4</v>
      </c>
      <c r="R409">
        <v>106.2</v>
      </c>
      <c r="S409">
        <v>5730200</v>
      </c>
      <c r="T409">
        <v>87.54</v>
      </c>
    </row>
    <row r="410" spans="14:20" x14ac:dyDescent="0.2">
      <c r="N410" s="84">
        <v>37118</v>
      </c>
      <c r="O410">
        <v>106.35</v>
      </c>
      <c r="P410">
        <v>106.59</v>
      </c>
      <c r="Q410">
        <v>105.01</v>
      </c>
      <c r="R410">
        <v>105.01</v>
      </c>
      <c r="S410">
        <v>4712900</v>
      </c>
      <c r="T410">
        <v>86.56</v>
      </c>
    </row>
    <row r="411" spans="14:20" x14ac:dyDescent="0.2">
      <c r="N411" s="84">
        <v>37119</v>
      </c>
      <c r="O411">
        <v>104.2</v>
      </c>
      <c r="P411">
        <v>106.02</v>
      </c>
      <c r="Q411">
        <v>103.66</v>
      </c>
      <c r="R411">
        <v>105.75</v>
      </c>
      <c r="S411">
        <v>6215200</v>
      </c>
      <c r="T411">
        <v>87.17</v>
      </c>
    </row>
    <row r="412" spans="14:20" x14ac:dyDescent="0.2">
      <c r="N412" s="84">
        <v>37120</v>
      </c>
      <c r="O412">
        <v>105.49</v>
      </c>
      <c r="P412">
        <v>105.49</v>
      </c>
      <c r="Q412">
        <v>103.9</v>
      </c>
      <c r="R412">
        <v>104.59</v>
      </c>
      <c r="S412">
        <v>7006200</v>
      </c>
      <c r="T412">
        <v>86.21</v>
      </c>
    </row>
    <row r="413" spans="14:20" x14ac:dyDescent="0.2">
      <c r="N413" s="84">
        <v>37123</v>
      </c>
      <c r="O413">
        <v>104.68</v>
      </c>
      <c r="P413">
        <v>105</v>
      </c>
      <c r="Q413">
        <v>102.8</v>
      </c>
      <c r="R413">
        <v>104.1</v>
      </c>
      <c r="S413">
        <v>5612700</v>
      </c>
      <c r="T413">
        <v>85.81</v>
      </c>
    </row>
    <row r="414" spans="14:20" x14ac:dyDescent="0.2">
      <c r="N414" s="84">
        <v>37124</v>
      </c>
      <c r="O414">
        <v>103.85</v>
      </c>
      <c r="P414">
        <v>104.97</v>
      </c>
      <c r="Q414">
        <v>101.4</v>
      </c>
      <c r="R414">
        <v>101.89</v>
      </c>
      <c r="S414">
        <v>6515900</v>
      </c>
      <c r="T414">
        <v>83.99</v>
      </c>
    </row>
    <row r="415" spans="14:20" x14ac:dyDescent="0.2">
      <c r="N415" s="84">
        <v>37125</v>
      </c>
      <c r="O415">
        <v>102.5</v>
      </c>
      <c r="P415">
        <v>104.04</v>
      </c>
      <c r="Q415">
        <v>101.76</v>
      </c>
      <c r="R415">
        <v>103.96</v>
      </c>
      <c r="S415">
        <v>8029000</v>
      </c>
      <c r="T415">
        <v>85.69</v>
      </c>
    </row>
    <row r="416" spans="14:20" x14ac:dyDescent="0.2">
      <c r="N416" s="84">
        <v>37126</v>
      </c>
      <c r="O416">
        <v>104</v>
      </c>
      <c r="P416">
        <v>104.7</v>
      </c>
      <c r="Q416">
        <v>103</v>
      </c>
      <c r="R416">
        <v>103</v>
      </c>
      <c r="S416">
        <v>5474300</v>
      </c>
      <c r="T416">
        <v>84.9</v>
      </c>
    </row>
    <row r="417" spans="14:20" x14ac:dyDescent="0.2">
      <c r="N417" s="84">
        <v>37127</v>
      </c>
      <c r="O417">
        <v>103.95</v>
      </c>
      <c r="P417">
        <v>107.8</v>
      </c>
      <c r="Q417">
        <v>103.41</v>
      </c>
      <c r="R417">
        <v>106.99</v>
      </c>
      <c r="S417">
        <v>7711900</v>
      </c>
      <c r="T417">
        <v>88.19</v>
      </c>
    </row>
    <row r="418" spans="14:20" x14ac:dyDescent="0.2">
      <c r="N418" s="84">
        <v>37130</v>
      </c>
      <c r="O418">
        <v>106.99</v>
      </c>
      <c r="P418">
        <v>108.2</v>
      </c>
      <c r="Q418">
        <v>106.64</v>
      </c>
      <c r="R418">
        <v>106.86</v>
      </c>
      <c r="S418">
        <v>4540900</v>
      </c>
      <c r="T418">
        <v>88.08</v>
      </c>
    </row>
    <row r="419" spans="14:20" x14ac:dyDescent="0.2">
      <c r="N419" s="84">
        <v>37131</v>
      </c>
      <c r="O419">
        <v>106.9</v>
      </c>
      <c r="P419">
        <v>107.17</v>
      </c>
      <c r="Q419">
        <v>104.87</v>
      </c>
      <c r="R419">
        <v>104.95</v>
      </c>
      <c r="S419">
        <v>5808100</v>
      </c>
      <c r="T419">
        <v>86.51</v>
      </c>
    </row>
    <row r="420" spans="14:20" x14ac:dyDescent="0.2">
      <c r="N420" s="84">
        <v>37132</v>
      </c>
      <c r="O420">
        <v>105.75</v>
      </c>
      <c r="P420">
        <v>105.9</v>
      </c>
      <c r="Q420">
        <v>103.82</v>
      </c>
      <c r="R420">
        <v>104.13</v>
      </c>
      <c r="S420">
        <v>4840300</v>
      </c>
      <c r="T420">
        <v>85.83</v>
      </c>
    </row>
    <row r="421" spans="14:20" x14ac:dyDescent="0.2">
      <c r="N421" s="84">
        <v>37133</v>
      </c>
      <c r="O421">
        <v>102.75</v>
      </c>
      <c r="P421">
        <v>103.4</v>
      </c>
      <c r="Q421">
        <v>98.86</v>
      </c>
      <c r="R421">
        <v>100.36</v>
      </c>
      <c r="S421">
        <v>15015500</v>
      </c>
      <c r="T421">
        <v>82.72</v>
      </c>
    </row>
    <row r="422" spans="14:20" x14ac:dyDescent="0.2">
      <c r="N422" s="84">
        <v>37134</v>
      </c>
      <c r="O422">
        <v>101</v>
      </c>
      <c r="P422">
        <v>101.36</v>
      </c>
      <c r="Q422">
        <v>99.24</v>
      </c>
      <c r="R422">
        <v>99.95</v>
      </c>
      <c r="S422">
        <v>8126600</v>
      </c>
      <c r="T422">
        <v>82.39</v>
      </c>
    </row>
    <row r="423" spans="14:20" x14ac:dyDescent="0.2">
      <c r="N423" s="84">
        <v>37138</v>
      </c>
      <c r="O423">
        <v>100.15</v>
      </c>
      <c r="P423">
        <v>103.13</v>
      </c>
      <c r="Q423">
        <v>99.29</v>
      </c>
      <c r="R423">
        <v>101.49</v>
      </c>
      <c r="S423">
        <v>9891800</v>
      </c>
      <c r="T423">
        <v>83.66</v>
      </c>
    </row>
    <row r="424" spans="14:20" x14ac:dyDescent="0.2">
      <c r="N424" s="84">
        <v>37139</v>
      </c>
      <c r="O424">
        <v>101.5</v>
      </c>
      <c r="P424">
        <v>102.83</v>
      </c>
      <c r="Q424">
        <v>99.61</v>
      </c>
      <c r="R424">
        <v>100.35</v>
      </c>
      <c r="S424">
        <v>11880700</v>
      </c>
      <c r="T424">
        <v>82.72</v>
      </c>
    </row>
    <row r="425" spans="14:20" x14ac:dyDescent="0.2">
      <c r="N425" s="84">
        <v>37140</v>
      </c>
      <c r="O425">
        <v>100.68</v>
      </c>
      <c r="P425">
        <v>100.68</v>
      </c>
      <c r="Q425">
        <v>97.65</v>
      </c>
      <c r="R425">
        <v>98</v>
      </c>
      <c r="S425">
        <v>9043100</v>
      </c>
      <c r="T425">
        <v>80.78</v>
      </c>
    </row>
    <row r="426" spans="14:20" x14ac:dyDescent="0.2">
      <c r="N426" s="84">
        <v>37141</v>
      </c>
      <c r="O426">
        <v>97.9</v>
      </c>
      <c r="P426">
        <v>98.15</v>
      </c>
      <c r="Q426">
        <v>96</v>
      </c>
      <c r="R426">
        <v>96.59</v>
      </c>
      <c r="S426">
        <v>10507000</v>
      </c>
      <c r="T426">
        <v>79.62</v>
      </c>
    </row>
    <row r="427" spans="14:20" x14ac:dyDescent="0.2">
      <c r="N427" s="84">
        <v>37144</v>
      </c>
      <c r="O427">
        <v>96</v>
      </c>
      <c r="P427">
        <v>97.4</v>
      </c>
      <c r="Q427">
        <v>95.59</v>
      </c>
      <c r="R427">
        <v>96.47</v>
      </c>
      <c r="S427">
        <v>10311500</v>
      </c>
      <c r="T427">
        <v>79.52</v>
      </c>
    </row>
    <row r="428" spans="14:20" x14ac:dyDescent="0.2">
      <c r="N428" s="84">
        <v>37151</v>
      </c>
      <c r="O428">
        <v>93.9</v>
      </c>
      <c r="P428">
        <v>95.86</v>
      </c>
      <c r="Q428">
        <v>92.55</v>
      </c>
      <c r="R428">
        <v>93.34</v>
      </c>
      <c r="S428">
        <v>15132800</v>
      </c>
      <c r="T428">
        <v>76.94</v>
      </c>
    </row>
    <row r="429" spans="14:20" x14ac:dyDescent="0.2">
      <c r="N429" s="84">
        <v>37152</v>
      </c>
      <c r="O429">
        <v>94</v>
      </c>
      <c r="P429">
        <v>96.75</v>
      </c>
      <c r="Q429">
        <v>93.68</v>
      </c>
      <c r="R429">
        <v>96.4</v>
      </c>
      <c r="S429">
        <v>12305000</v>
      </c>
      <c r="T429">
        <v>79.459999999999994</v>
      </c>
    </row>
    <row r="430" spans="14:20" x14ac:dyDescent="0.2">
      <c r="N430" s="84">
        <v>37153</v>
      </c>
      <c r="O430">
        <v>96.4</v>
      </c>
      <c r="P430">
        <v>96.85</v>
      </c>
      <c r="Q430">
        <v>92.45</v>
      </c>
      <c r="R430">
        <v>96</v>
      </c>
      <c r="S430">
        <v>14883500</v>
      </c>
      <c r="T430">
        <v>79.13</v>
      </c>
    </row>
    <row r="431" spans="14:20" x14ac:dyDescent="0.2">
      <c r="N431" s="84">
        <v>37154</v>
      </c>
      <c r="O431">
        <v>94.1</v>
      </c>
      <c r="P431">
        <v>95.75</v>
      </c>
      <c r="Q431">
        <v>92.85</v>
      </c>
      <c r="R431">
        <v>93.4</v>
      </c>
      <c r="S431">
        <v>15182900</v>
      </c>
      <c r="T431">
        <v>76.989999999999995</v>
      </c>
    </row>
    <row r="432" spans="14:20" x14ac:dyDescent="0.2">
      <c r="N432" s="84">
        <v>37155</v>
      </c>
      <c r="O432">
        <v>90.6</v>
      </c>
      <c r="P432">
        <v>93.5</v>
      </c>
      <c r="Q432">
        <v>89.5</v>
      </c>
      <c r="R432">
        <v>90.5</v>
      </c>
      <c r="S432">
        <v>18364700</v>
      </c>
      <c r="T432">
        <v>74.599999999999994</v>
      </c>
    </row>
    <row r="433" spans="14:20" x14ac:dyDescent="0.2">
      <c r="N433" s="84">
        <v>37158</v>
      </c>
      <c r="O433">
        <v>91.8</v>
      </c>
      <c r="P433">
        <v>95.54</v>
      </c>
      <c r="Q433">
        <v>91.8</v>
      </c>
      <c r="R433">
        <v>94.8</v>
      </c>
      <c r="S433">
        <v>11201800</v>
      </c>
      <c r="T433">
        <v>78.14</v>
      </c>
    </row>
    <row r="434" spans="14:20" x14ac:dyDescent="0.2">
      <c r="N434" s="84">
        <v>37159</v>
      </c>
      <c r="O434">
        <v>94.1</v>
      </c>
      <c r="P434">
        <v>96</v>
      </c>
      <c r="Q434">
        <v>93.41</v>
      </c>
      <c r="R434">
        <v>94.45</v>
      </c>
      <c r="S434">
        <v>12575100</v>
      </c>
      <c r="T434">
        <v>77.849999999999994</v>
      </c>
    </row>
    <row r="435" spans="14:20" x14ac:dyDescent="0.2">
      <c r="N435" s="84">
        <v>37160</v>
      </c>
      <c r="O435">
        <v>94.45</v>
      </c>
      <c r="P435">
        <v>94.45</v>
      </c>
      <c r="Q435">
        <v>90.3</v>
      </c>
      <c r="R435">
        <v>91.3</v>
      </c>
      <c r="S435">
        <v>13783100</v>
      </c>
      <c r="T435">
        <v>75.260000000000005</v>
      </c>
    </row>
    <row r="436" spans="14:20" x14ac:dyDescent="0.2">
      <c r="N436" s="84">
        <v>37161</v>
      </c>
      <c r="O436">
        <v>91.3</v>
      </c>
      <c r="P436">
        <v>91.5</v>
      </c>
      <c r="Q436">
        <v>87.49</v>
      </c>
      <c r="R436">
        <v>90</v>
      </c>
      <c r="S436">
        <v>13172300</v>
      </c>
      <c r="T436">
        <v>74.180000000000007</v>
      </c>
    </row>
    <row r="437" spans="14:20" x14ac:dyDescent="0.2">
      <c r="N437" s="84">
        <v>37162</v>
      </c>
      <c r="O437">
        <v>90.2</v>
      </c>
      <c r="P437">
        <v>92.71</v>
      </c>
      <c r="Q437">
        <v>89.9</v>
      </c>
      <c r="R437">
        <v>91.72</v>
      </c>
      <c r="S437">
        <v>11077200</v>
      </c>
      <c r="T437">
        <v>75.599999999999994</v>
      </c>
    </row>
    <row r="438" spans="14:20" x14ac:dyDescent="0.2">
      <c r="N438" s="84">
        <v>37165</v>
      </c>
      <c r="O438">
        <v>91.72</v>
      </c>
      <c r="P438">
        <v>93.48</v>
      </c>
      <c r="Q438">
        <v>91.34</v>
      </c>
      <c r="R438">
        <v>92.71</v>
      </c>
      <c r="S438">
        <v>8676200</v>
      </c>
      <c r="T438">
        <v>76.42</v>
      </c>
    </row>
    <row r="439" spans="14:20" x14ac:dyDescent="0.2">
      <c r="N439" s="84">
        <v>37166</v>
      </c>
      <c r="O439">
        <v>92.3</v>
      </c>
      <c r="P439">
        <v>93.9</v>
      </c>
      <c r="Q439">
        <v>92.1</v>
      </c>
      <c r="R439">
        <v>93.77</v>
      </c>
      <c r="S439">
        <v>7221200</v>
      </c>
      <c r="T439">
        <v>77.290000000000006</v>
      </c>
    </row>
    <row r="440" spans="14:20" x14ac:dyDescent="0.2">
      <c r="N440" s="84">
        <v>37167</v>
      </c>
      <c r="O440">
        <v>92.9</v>
      </c>
      <c r="P440">
        <v>97.62</v>
      </c>
      <c r="Q440">
        <v>92.4</v>
      </c>
      <c r="R440">
        <v>96.95</v>
      </c>
      <c r="S440">
        <v>11117000</v>
      </c>
      <c r="T440">
        <v>79.91</v>
      </c>
    </row>
    <row r="441" spans="14:20" x14ac:dyDescent="0.2">
      <c r="N441" s="84">
        <v>37168</v>
      </c>
      <c r="O441">
        <v>97.15</v>
      </c>
      <c r="P441">
        <v>98.88</v>
      </c>
      <c r="Q441">
        <v>96.8</v>
      </c>
      <c r="R441">
        <v>97.31</v>
      </c>
      <c r="S441">
        <v>9785100</v>
      </c>
      <c r="T441">
        <v>80.209999999999994</v>
      </c>
    </row>
    <row r="442" spans="14:20" x14ac:dyDescent="0.2">
      <c r="N442" s="84">
        <v>37169</v>
      </c>
      <c r="O442">
        <v>96.65</v>
      </c>
      <c r="P442">
        <v>98.45</v>
      </c>
      <c r="Q442">
        <v>95.37</v>
      </c>
      <c r="R442">
        <v>98.02</v>
      </c>
      <c r="S442">
        <v>9708200</v>
      </c>
      <c r="T442">
        <v>80.8</v>
      </c>
    </row>
    <row r="443" spans="14:20" x14ac:dyDescent="0.2">
      <c r="N443" s="84">
        <v>37172</v>
      </c>
      <c r="O443">
        <v>98.03</v>
      </c>
      <c r="P443">
        <v>99</v>
      </c>
      <c r="Q443">
        <v>96.75</v>
      </c>
      <c r="R443">
        <v>98.5</v>
      </c>
      <c r="S443">
        <v>7093400</v>
      </c>
      <c r="T443">
        <v>81.19</v>
      </c>
    </row>
    <row r="444" spans="14:20" x14ac:dyDescent="0.2">
      <c r="N444" s="84">
        <v>37173</v>
      </c>
      <c r="O444">
        <v>98.5</v>
      </c>
      <c r="P444">
        <v>98.5</v>
      </c>
      <c r="Q444">
        <v>96.76</v>
      </c>
      <c r="R444">
        <v>97.14</v>
      </c>
      <c r="S444">
        <v>7525300</v>
      </c>
      <c r="T444">
        <v>80.069999999999993</v>
      </c>
    </row>
    <row r="445" spans="14:20" x14ac:dyDescent="0.2">
      <c r="N445" s="84">
        <v>37174</v>
      </c>
      <c r="O445">
        <v>95</v>
      </c>
      <c r="P445">
        <v>97.3</v>
      </c>
      <c r="Q445">
        <v>94.9</v>
      </c>
      <c r="R445">
        <v>97.25</v>
      </c>
      <c r="S445">
        <v>10636900</v>
      </c>
      <c r="T445">
        <v>80.16</v>
      </c>
    </row>
    <row r="446" spans="14:20" x14ac:dyDescent="0.2">
      <c r="N446" s="84">
        <v>37175</v>
      </c>
      <c r="O446">
        <v>97.7</v>
      </c>
      <c r="P446">
        <v>99.4</v>
      </c>
      <c r="Q446">
        <v>96.5</v>
      </c>
      <c r="R446">
        <v>99.4</v>
      </c>
      <c r="S446">
        <v>11501600</v>
      </c>
      <c r="T446">
        <v>81.93</v>
      </c>
    </row>
    <row r="447" spans="14:20" x14ac:dyDescent="0.2">
      <c r="N447" s="84">
        <v>37176</v>
      </c>
      <c r="O447">
        <v>98.7</v>
      </c>
      <c r="P447">
        <v>101</v>
      </c>
      <c r="Q447">
        <v>98</v>
      </c>
      <c r="R447">
        <v>100.84</v>
      </c>
      <c r="S447">
        <v>11501200</v>
      </c>
      <c r="T447">
        <v>83.12</v>
      </c>
    </row>
    <row r="448" spans="14:20" x14ac:dyDescent="0.2">
      <c r="N448" s="84">
        <v>37179</v>
      </c>
      <c r="O448">
        <v>99.85</v>
      </c>
      <c r="P448">
        <v>102.76</v>
      </c>
      <c r="Q448">
        <v>99.85</v>
      </c>
      <c r="R448">
        <v>102</v>
      </c>
      <c r="S448">
        <v>10204200</v>
      </c>
      <c r="T448">
        <v>84.08</v>
      </c>
    </row>
    <row r="449" spans="14:20" x14ac:dyDescent="0.2">
      <c r="N449" s="84">
        <v>37180</v>
      </c>
      <c r="O449">
        <v>101.87</v>
      </c>
      <c r="P449">
        <v>103</v>
      </c>
      <c r="Q449">
        <v>99.66</v>
      </c>
      <c r="R449">
        <v>101.85</v>
      </c>
      <c r="S449">
        <v>11946000</v>
      </c>
      <c r="T449">
        <v>83.95</v>
      </c>
    </row>
    <row r="450" spans="14:20" x14ac:dyDescent="0.2">
      <c r="N450" s="84">
        <v>37181</v>
      </c>
      <c r="O450">
        <v>106.3</v>
      </c>
      <c r="P450">
        <v>106.7</v>
      </c>
      <c r="Q450">
        <v>102.9</v>
      </c>
      <c r="R450">
        <v>102.9</v>
      </c>
      <c r="S450">
        <v>18920500</v>
      </c>
      <c r="T450">
        <v>84.82</v>
      </c>
    </row>
    <row r="451" spans="14:20" x14ac:dyDescent="0.2">
      <c r="N451" s="84">
        <v>37182</v>
      </c>
      <c r="O451">
        <v>103.05</v>
      </c>
      <c r="P451">
        <v>103.75</v>
      </c>
      <c r="Q451">
        <v>100.78</v>
      </c>
      <c r="R451">
        <v>101.26</v>
      </c>
      <c r="S451">
        <v>10694900</v>
      </c>
      <c r="T451">
        <v>83.47</v>
      </c>
    </row>
    <row r="452" spans="14:20" x14ac:dyDescent="0.2">
      <c r="N452" s="84">
        <v>37183</v>
      </c>
      <c r="O452">
        <v>101.65</v>
      </c>
      <c r="P452">
        <v>102.74</v>
      </c>
      <c r="Q452">
        <v>100.07</v>
      </c>
      <c r="R452">
        <v>102.65</v>
      </c>
      <c r="S452">
        <v>11771900</v>
      </c>
      <c r="T452">
        <v>84.61</v>
      </c>
    </row>
    <row r="453" spans="14:20" x14ac:dyDescent="0.2">
      <c r="N453" s="84">
        <v>37186</v>
      </c>
      <c r="O453">
        <v>102.65</v>
      </c>
      <c r="P453">
        <v>105.78</v>
      </c>
      <c r="Q453">
        <v>101.9</v>
      </c>
      <c r="R453">
        <v>105.25</v>
      </c>
      <c r="S453">
        <v>7623900</v>
      </c>
      <c r="T453">
        <v>86.75</v>
      </c>
    </row>
    <row r="454" spans="14:20" x14ac:dyDescent="0.2">
      <c r="N454" s="84">
        <v>37187</v>
      </c>
      <c r="O454">
        <v>105.75</v>
      </c>
      <c r="P454">
        <v>106.69</v>
      </c>
      <c r="Q454">
        <v>104.55</v>
      </c>
      <c r="R454">
        <v>105.81</v>
      </c>
      <c r="S454">
        <v>7429300</v>
      </c>
      <c r="T454">
        <v>87.22</v>
      </c>
    </row>
    <row r="455" spans="14:20" x14ac:dyDescent="0.2">
      <c r="N455" s="84">
        <v>37188</v>
      </c>
      <c r="O455">
        <v>106.5</v>
      </c>
      <c r="P455">
        <v>108.75</v>
      </c>
      <c r="Q455">
        <v>106.09</v>
      </c>
      <c r="R455">
        <v>108.57</v>
      </c>
      <c r="S455">
        <v>8293200</v>
      </c>
      <c r="T455">
        <v>89.49</v>
      </c>
    </row>
    <row r="456" spans="14:20" x14ac:dyDescent="0.2">
      <c r="N456" s="84">
        <v>37189</v>
      </c>
      <c r="O456">
        <v>108.05</v>
      </c>
      <c r="P456">
        <v>110.85</v>
      </c>
      <c r="Q456">
        <v>106.75</v>
      </c>
      <c r="R456">
        <v>110.66</v>
      </c>
      <c r="S456">
        <v>9683400</v>
      </c>
      <c r="T456">
        <v>91.21</v>
      </c>
    </row>
    <row r="457" spans="14:20" x14ac:dyDescent="0.2">
      <c r="N457" s="84">
        <v>37190</v>
      </c>
      <c r="O457">
        <v>110</v>
      </c>
      <c r="P457">
        <v>112.1</v>
      </c>
      <c r="Q457">
        <v>109.62</v>
      </c>
      <c r="R457">
        <v>111.16</v>
      </c>
      <c r="S457">
        <v>10142500</v>
      </c>
      <c r="T457">
        <v>91.63</v>
      </c>
    </row>
    <row r="458" spans="14:20" x14ac:dyDescent="0.2">
      <c r="N458" s="84">
        <v>37193</v>
      </c>
      <c r="O458">
        <v>110.5</v>
      </c>
      <c r="P458">
        <v>110.7</v>
      </c>
      <c r="Q458">
        <v>108.62</v>
      </c>
      <c r="R458">
        <v>108.62</v>
      </c>
      <c r="S458">
        <v>7072800</v>
      </c>
      <c r="T458">
        <v>89.53</v>
      </c>
    </row>
    <row r="459" spans="14:20" x14ac:dyDescent="0.2">
      <c r="N459" s="84">
        <v>37194</v>
      </c>
      <c r="O459">
        <v>107.8</v>
      </c>
      <c r="P459">
        <v>109.75</v>
      </c>
      <c r="Q459">
        <v>107.76</v>
      </c>
      <c r="R459">
        <v>108.65</v>
      </c>
      <c r="S459">
        <v>8625100</v>
      </c>
      <c r="T459">
        <v>89.56</v>
      </c>
    </row>
    <row r="460" spans="14:20" x14ac:dyDescent="0.2">
      <c r="N460" s="84">
        <v>37195</v>
      </c>
      <c r="O460">
        <v>109.6</v>
      </c>
      <c r="P460">
        <v>111.12</v>
      </c>
      <c r="Q460">
        <v>108.07</v>
      </c>
      <c r="R460">
        <v>108.07</v>
      </c>
      <c r="S460">
        <v>7177700</v>
      </c>
      <c r="T460">
        <v>89.08</v>
      </c>
    </row>
    <row r="461" spans="14:20" x14ac:dyDescent="0.2">
      <c r="N461" s="84">
        <v>37196</v>
      </c>
      <c r="O461">
        <v>107.25</v>
      </c>
      <c r="P461">
        <v>110.17</v>
      </c>
      <c r="Q461">
        <v>106.9</v>
      </c>
      <c r="R461">
        <v>109.89</v>
      </c>
      <c r="S461">
        <v>8024000</v>
      </c>
      <c r="T461">
        <v>90.58</v>
      </c>
    </row>
    <row r="462" spans="14:20" x14ac:dyDescent="0.2">
      <c r="N462" s="84">
        <v>37197</v>
      </c>
      <c r="O462">
        <v>109.15</v>
      </c>
      <c r="P462">
        <v>110.3</v>
      </c>
      <c r="Q462">
        <v>108.77</v>
      </c>
      <c r="R462">
        <v>109.5</v>
      </c>
      <c r="S462">
        <v>6216900</v>
      </c>
      <c r="T462">
        <v>90.26</v>
      </c>
    </row>
    <row r="463" spans="14:20" x14ac:dyDescent="0.2">
      <c r="N463" s="84">
        <v>37200</v>
      </c>
      <c r="O463">
        <v>109.95</v>
      </c>
      <c r="P463">
        <v>110.59</v>
      </c>
      <c r="Q463">
        <v>109.08</v>
      </c>
      <c r="R463">
        <v>109.97</v>
      </c>
      <c r="S463">
        <v>5708500</v>
      </c>
      <c r="T463">
        <v>90.65</v>
      </c>
    </row>
    <row r="464" spans="14:20" x14ac:dyDescent="0.2">
      <c r="N464" s="84">
        <v>37201</v>
      </c>
      <c r="O464">
        <v>109.6</v>
      </c>
      <c r="P464">
        <v>114.8</v>
      </c>
      <c r="Q464">
        <v>109</v>
      </c>
      <c r="R464">
        <v>113.61</v>
      </c>
      <c r="S464">
        <v>8509700</v>
      </c>
      <c r="T464">
        <v>93.65</v>
      </c>
    </row>
    <row r="465" spans="14:20" x14ac:dyDescent="0.2">
      <c r="N465" s="84">
        <v>37202</v>
      </c>
      <c r="O465">
        <v>113.05</v>
      </c>
      <c r="P465">
        <v>115.2</v>
      </c>
      <c r="Q465">
        <v>113.03</v>
      </c>
      <c r="R465">
        <v>113.85</v>
      </c>
      <c r="S465">
        <v>10129700</v>
      </c>
      <c r="T465">
        <v>93.96</v>
      </c>
    </row>
    <row r="466" spans="14:20" x14ac:dyDescent="0.2">
      <c r="N466" s="84">
        <v>37203</v>
      </c>
      <c r="O466">
        <v>113.96</v>
      </c>
      <c r="P466">
        <v>115.56</v>
      </c>
      <c r="Q466">
        <v>113.61</v>
      </c>
      <c r="R466">
        <v>113.81</v>
      </c>
      <c r="S466">
        <v>7991200</v>
      </c>
      <c r="T466">
        <v>93.93</v>
      </c>
    </row>
    <row r="467" spans="14:20" x14ac:dyDescent="0.2">
      <c r="N467" s="84">
        <v>37204</v>
      </c>
      <c r="O467">
        <v>113.1</v>
      </c>
      <c r="P467">
        <v>114.9</v>
      </c>
      <c r="Q467">
        <v>113.1</v>
      </c>
      <c r="R467">
        <v>114.08</v>
      </c>
      <c r="S467">
        <v>5045900</v>
      </c>
      <c r="T467">
        <v>94.15</v>
      </c>
    </row>
    <row r="468" spans="14:20" x14ac:dyDescent="0.2">
      <c r="N468" s="84">
        <v>37207</v>
      </c>
      <c r="O468">
        <v>113</v>
      </c>
      <c r="P468">
        <v>114.9</v>
      </c>
      <c r="Q468">
        <v>112.05</v>
      </c>
      <c r="R468">
        <v>114.86</v>
      </c>
      <c r="S468">
        <v>5608400</v>
      </c>
      <c r="T468">
        <v>94.79</v>
      </c>
    </row>
    <row r="469" spans="14:20" x14ac:dyDescent="0.2">
      <c r="N469" s="84">
        <v>37208</v>
      </c>
      <c r="O469">
        <v>115.7</v>
      </c>
      <c r="P469">
        <v>117</v>
      </c>
      <c r="Q469">
        <v>115.7</v>
      </c>
      <c r="R469">
        <v>116.7</v>
      </c>
      <c r="S469">
        <v>9216700</v>
      </c>
      <c r="T469">
        <v>96.31</v>
      </c>
    </row>
    <row r="470" spans="14:20" x14ac:dyDescent="0.2">
      <c r="N470" s="84">
        <v>37209</v>
      </c>
      <c r="O470">
        <v>116.7</v>
      </c>
      <c r="P470">
        <v>116.85</v>
      </c>
      <c r="Q470">
        <v>113.33</v>
      </c>
      <c r="R470">
        <v>114.35</v>
      </c>
      <c r="S470">
        <v>8091700</v>
      </c>
      <c r="T470">
        <v>94.37</v>
      </c>
    </row>
    <row r="471" spans="14:20" x14ac:dyDescent="0.2">
      <c r="N471" s="84">
        <v>37210</v>
      </c>
      <c r="O471">
        <v>114.1</v>
      </c>
      <c r="P471">
        <v>116.33</v>
      </c>
      <c r="Q471">
        <v>113.84</v>
      </c>
      <c r="R471">
        <v>114.75</v>
      </c>
      <c r="S471">
        <v>7013800</v>
      </c>
      <c r="T471">
        <v>94.7</v>
      </c>
    </row>
    <row r="472" spans="14:20" x14ac:dyDescent="0.2">
      <c r="N472" s="84">
        <v>37211</v>
      </c>
      <c r="O472">
        <v>115</v>
      </c>
      <c r="P472">
        <v>115</v>
      </c>
      <c r="Q472">
        <v>112.55</v>
      </c>
      <c r="R472">
        <v>114.5</v>
      </c>
      <c r="S472">
        <v>6661500</v>
      </c>
      <c r="T472">
        <v>94.5</v>
      </c>
    </row>
    <row r="473" spans="14:20" x14ac:dyDescent="0.2">
      <c r="N473" s="84">
        <v>37214</v>
      </c>
      <c r="O473">
        <v>114.7</v>
      </c>
      <c r="P473">
        <v>115.8</v>
      </c>
      <c r="Q473">
        <v>113.77</v>
      </c>
      <c r="R473">
        <v>115</v>
      </c>
      <c r="S473">
        <v>4931300</v>
      </c>
      <c r="T473">
        <v>94.91</v>
      </c>
    </row>
    <row r="474" spans="14:20" x14ac:dyDescent="0.2">
      <c r="N474" s="84">
        <v>37215</v>
      </c>
      <c r="O474">
        <v>114.35</v>
      </c>
      <c r="P474">
        <v>116.8</v>
      </c>
      <c r="Q474">
        <v>114.25</v>
      </c>
      <c r="R474">
        <v>115.44</v>
      </c>
      <c r="S474">
        <v>6452200</v>
      </c>
      <c r="T474">
        <v>95.27</v>
      </c>
    </row>
    <row r="475" spans="14:20" x14ac:dyDescent="0.2">
      <c r="N475" s="84">
        <v>37216</v>
      </c>
      <c r="O475">
        <v>114.95</v>
      </c>
      <c r="P475">
        <v>115.25</v>
      </c>
      <c r="Q475">
        <v>113.05</v>
      </c>
      <c r="R475">
        <v>114.34</v>
      </c>
      <c r="S475">
        <v>4184700</v>
      </c>
      <c r="T475">
        <v>94.36</v>
      </c>
    </row>
    <row r="476" spans="14:20" x14ac:dyDescent="0.2">
      <c r="N476" s="84">
        <v>37218</v>
      </c>
      <c r="O476">
        <v>114.29</v>
      </c>
      <c r="P476">
        <v>115.37</v>
      </c>
      <c r="Q476">
        <v>113.72</v>
      </c>
      <c r="R476">
        <v>115.35</v>
      </c>
      <c r="S476">
        <v>1714000</v>
      </c>
      <c r="T476">
        <v>95.2</v>
      </c>
    </row>
    <row r="477" spans="14:20" x14ac:dyDescent="0.2">
      <c r="N477" s="84">
        <v>37221</v>
      </c>
      <c r="O477">
        <v>115.9</v>
      </c>
      <c r="P477">
        <v>116.4</v>
      </c>
      <c r="Q477">
        <v>115.2</v>
      </c>
      <c r="R477">
        <v>116.33</v>
      </c>
      <c r="S477">
        <v>4854300</v>
      </c>
      <c r="T477">
        <v>96.01</v>
      </c>
    </row>
    <row r="478" spans="14:20" x14ac:dyDescent="0.2">
      <c r="N478" s="84">
        <v>37222</v>
      </c>
      <c r="O478">
        <v>116.25</v>
      </c>
      <c r="P478">
        <v>116.3</v>
      </c>
      <c r="Q478">
        <v>114.07</v>
      </c>
      <c r="R478">
        <v>114.2</v>
      </c>
      <c r="S478">
        <v>6894100</v>
      </c>
      <c r="T478">
        <v>94.25</v>
      </c>
    </row>
    <row r="479" spans="14:20" x14ac:dyDescent="0.2">
      <c r="N479" s="84">
        <v>37223</v>
      </c>
      <c r="O479">
        <v>114.1</v>
      </c>
      <c r="P479">
        <v>114.38</v>
      </c>
      <c r="Q479">
        <v>112.1</v>
      </c>
      <c r="R479">
        <v>112.15</v>
      </c>
      <c r="S479">
        <v>6161200</v>
      </c>
      <c r="T479">
        <v>92.56</v>
      </c>
    </row>
    <row r="480" spans="14:20" x14ac:dyDescent="0.2">
      <c r="N480" s="84">
        <v>37224</v>
      </c>
      <c r="O480">
        <v>112.9</v>
      </c>
      <c r="P480">
        <v>114.55</v>
      </c>
      <c r="Q480">
        <v>111.81</v>
      </c>
      <c r="R480">
        <v>114.43</v>
      </c>
      <c r="S480">
        <v>6128700</v>
      </c>
      <c r="T480">
        <v>94.44</v>
      </c>
    </row>
    <row r="481" spans="14:20" x14ac:dyDescent="0.2">
      <c r="N481" s="84">
        <v>37225</v>
      </c>
      <c r="O481">
        <v>114.43</v>
      </c>
      <c r="P481">
        <v>115.94</v>
      </c>
      <c r="Q481">
        <v>113.8</v>
      </c>
      <c r="R481">
        <v>115.59</v>
      </c>
      <c r="S481">
        <v>5597800</v>
      </c>
      <c r="T481">
        <v>95.4</v>
      </c>
    </row>
    <row r="482" spans="14:20" x14ac:dyDescent="0.2">
      <c r="N482" s="84">
        <v>37228</v>
      </c>
      <c r="O482">
        <v>114.8</v>
      </c>
      <c r="P482">
        <v>114.85</v>
      </c>
      <c r="Q482">
        <v>113.21</v>
      </c>
      <c r="R482">
        <v>114.13</v>
      </c>
      <c r="S482">
        <v>5785800</v>
      </c>
      <c r="T482">
        <v>94.19</v>
      </c>
    </row>
    <row r="483" spans="14:20" x14ac:dyDescent="0.2">
      <c r="N483" s="84">
        <v>37229</v>
      </c>
      <c r="O483">
        <v>114.3</v>
      </c>
      <c r="P483">
        <v>116.72</v>
      </c>
      <c r="Q483">
        <v>113.38</v>
      </c>
      <c r="R483">
        <v>116.64</v>
      </c>
      <c r="S483">
        <v>6585900</v>
      </c>
      <c r="T483">
        <v>96.26</v>
      </c>
    </row>
    <row r="484" spans="14:20" x14ac:dyDescent="0.2">
      <c r="N484" s="84">
        <v>37230</v>
      </c>
      <c r="O484">
        <v>116.85</v>
      </c>
      <c r="P484">
        <v>121.98</v>
      </c>
      <c r="Q484">
        <v>116.65</v>
      </c>
      <c r="R484">
        <v>121.4</v>
      </c>
      <c r="S484">
        <v>14646200</v>
      </c>
      <c r="T484">
        <v>100.19</v>
      </c>
    </row>
    <row r="485" spans="14:20" x14ac:dyDescent="0.2">
      <c r="N485" s="84">
        <v>37231</v>
      </c>
      <c r="O485">
        <v>120.5</v>
      </c>
      <c r="P485">
        <v>121.7</v>
      </c>
      <c r="Q485">
        <v>119.8</v>
      </c>
      <c r="R485">
        <v>120.14</v>
      </c>
      <c r="S485">
        <v>11225700</v>
      </c>
      <c r="T485">
        <v>99.15</v>
      </c>
    </row>
    <row r="486" spans="14:20" x14ac:dyDescent="0.2">
      <c r="N486" s="84">
        <v>37232</v>
      </c>
      <c r="O486">
        <v>119.5</v>
      </c>
      <c r="P486">
        <v>121</v>
      </c>
      <c r="Q486">
        <v>118.75</v>
      </c>
      <c r="R486">
        <v>120.4</v>
      </c>
      <c r="S486">
        <v>6889200</v>
      </c>
      <c r="T486">
        <v>99.37</v>
      </c>
    </row>
    <row r="487" spans="14:20" x14ac:dyDescent="0.2">
      <c r="N487" s="84">
        <v>37235</v>
      </c>
      <c r="O487">
        <v>120</v>
      </c>
      <c r="P487">
        <v>121</v>
      </c>
      <c r="Q487">
        <v>119.41</v>
      </c>
      <c r="R487">
        <v>119.66</v>
      </c>
      <c r="S487">
        <v>5570900</v>
      </c>
      <c r="T487">
        <v>98.75</v>
      </c>
    </row>
    <row r="488" spans="14:20" x14ac:dyDescent="0.2">
      <c r="N488" s="84">
        <v>37236</v>
      </c>
      <c r="O488">
        <v>120.4</v>
      </c>
      <c r="P488">
        <v>122.74</v>
      </c>
      <c r="Q488">
        <v>119.8</v>
      </c>
      <c r="R488">
        <v>121.5</v>
      </c>
      <c r="S488">
        <v>7793200</v>
      </c>
      <c r="T488">
        <v>100.27</v>
      </c>
    </row>
    <row r="489" spans="14:20" x14ac:dyDescent="0.2">
      <c r="N489" s="84">
        <v>37237</v>
      </c>
      <c r="O489">
        <v>121.12</v>
      </c>
      <c r="P489">
        <v>123.21</v>
      </c>
      <c r="Q489">
        <v>120.06</v>
      </c>
      <c r="R489">
        <v>123.2</v>
      </c>
      <c r="S489">
        <v>7977900</v>
      </c>
      <c r="T489">
        <v>101.68</v>
      </c>
    </row>
    <row r="490" spans="14:20" x14ac:dyDescent="0.2">
      <c r="N490" s="84">
        <v>37238</v>
      </c>
      <c r="O490">
        <v>121.55</v>
      </c>
      <c r="P490">
        <v>122.3</v>
      </c>
      <c r="Q490">
        <v>120.12</v>
      </c>
      <c r="R490">
        <v>120.25</v>
      </c>
      <c r="S490">
        <v>8061000</v>
      </c>
      <c r="T490">
        <v>99.24</v>
      </c>
    </row>
    <row r="491" spans="14:20" x14ac:dyDescent="0.2">
      <c r="N491" s="84">
        <v>37239</v>
      </c>
      <c r="O491">
        <v>120.8</v>
      </c>
      <c r="P491">
        <v>121.48</v>
      </c>
      <c r="Q491">
        <v>119.41</v>
      </c>
      <c r="R491">
        <v>121.1</v>
      </c>
      <c r="S491">
        <v>7036000</v>
      </c>
      <c r="T491">
        <v>99.94</v>
      </c>
    </row>
    <row r="492" spans="14:20" x14ac:dyDescent="0.2">
      <c r="N492" s="84">
        <v>37242</v>
      </c>
      <c r="O492">
        <v>120.15</v>
      </c>
      <c r="P492">
        <v>122.14</v>
      </c>
      <c r="Q492">
        <v>120.15</v>
      </c>
      <c r="R492">
        <v>121.34</v>
      </c>
      <c r="S492">
        <v>6205100</v>
      </c>
      <c r="T492">
        <v>100.14</v>
      </c>
    </row>
    <row r="493" spans="14:20" x14ac:dyDescent="0.2">
      <c r="N493" s="84">
        <v>37243</v>
      </c>
      <c r="O493">
        <v>121.51</v>
      </c>
      <c r="P493">
        <v>122.97</v>
      </c>
      <c r="Q493">
        <v>121.35</v>
      </c>
      <c r="R493">
        <v>122.2</v>
      </c>
      <c r="S493">
        <v>5596200</v>
      </c>
      <c r="T493">
        <v>100.85</v>
      </c>
    </row>
    <row r="494" spans="14:20" x14ac:dyDescent="0.2">
      <c r="N494" s="84">
        <v>37244</v>
      </c>
      <c r="O494">
        <v>121.9</v>
      </c>
      <c r="P494">
        <v>124.7</v>
      </c>
      <c r="Q494">
        <v>121.01</v>
      </c>
      <c r="R494">
        <v>123.89</v>
      </c>
      <c r="S494">
        <v>8053900</v>
      </c>
      <c r="T494">
        <v>102.25</v>
      </c>
    </row>
    <row r="495" spans="14:20" x14ac:dyDescent="0.2">
      <c r="N495" s="84">
        <v>37245</v>
      </c>
      <c r="O495">
        <v>123.89</v>
      </c>
      <c r="P495">
        <v>124</v>
      </c>
      <c r="Q495">
        <v>122.15</v>
      </c>
      <c r="R495">
        <v>122.7</v>
      </c>
      <c r="S495">
        <v>6344800</v>
      </c>
      <c r="T495">
        <v>101.26</v>
      </c>
    </row>
    <row r="496" spans="14:20" x14ac:dyDescent="0.2">
      <c r="N496" s="84">
        <v>37246</v>
      </c>
      <c r="O496">
        <v>122.7</v>
      </c>
      <c r="P496">
        <v>123.5</v>
      </c>
      <c r="Q496">
        <v>121.71</v>
      </c>
      <c r="R496">
        <v>122</v>
      </c>
      <c r="S496">
        <v>8659100</v>
      </c>
      <c r="T496">
        <v>100.69</v>
      </c>
    </row>
    <row r="497" spans="14:20" x14ac:dyDescent="0.2">
      <c r="N497" s="84">
        <v>37249</v>
      </c>
      <c r="O497">
        <v>122.05</v>
      </c>
      <c r="P497">
        <v>122.48</v>
      </c>
      <c r="Q497">
        <v>121.1</v>
      </c>
      <c r="R497">
        <v>121.45</v>
      </c>
      <c r="S497">
        <v>1654400</v>
      </c>
      <c r="T497">
        <v>100.23</v>
      </c>
    </row>
    <row r="498" spans="14:20" x14ac:dyDescent="0.2">
      <c r="N498" s="84">
        <v>37251</v>
      </c>
      <c r="O498">
        <v>122</v>
      </c>
      <c r="P498">
        <v>123.7</v>
      </c>
      <c r="Q498">
        <v>121.81</v>
      </c>
      <c r="R498">
        <v>122.4</v>
      </c>
      <c r="S498">
        <v>3755700</v>
      </c>
      <c r="T498">
        <v>101.02</v>
      </c>
    </row>
    <row r="499" spans="14:20" x14ac:dyDescent="0.2">
      <c r="N499" s="84">
        <v>37252</v>
      </c>
      <c r="O499">
        <v>122.75</v>
      </c>
      <c r="P499">
        <v>123.93</v>
      </c>
      <c r="Q499">
        <v>122.64</v>
      </c>
      <c r="R499">
        <v>123.5</v>
      </c>
      <c r="S499">
        <v>3826200</v>
      </c>
      <c r="T499">
        <v>101.92</v>
      </c>
    </row>
    <row r="500" spans="14:20" x14ac:dyDescent="0.2">
      <c r="N500" s="84">
        <v>37253</v>
      </c>
      <c r="O500">
        <v>123.5</v>
      </c>
      <c r="P500">
        <v>123.88</v>
      </c>
      <c r="Q500">
        <v>122.35</v>
      </c>
      <c r="R500">
        <v>122.9</v>
      </c>
      <c r="S500">
        <v>4213900</v>
      </c>
      <c r="T500">
        <v>101.43</v>
      </c>
    </row>
    <row r="501" spans="14:20" x14ac:dyDescent="0.2">
      <c r="N501" s="84">
        <v>37256</v>
      </c>
      <c r="O501">
        <v>122.75</v>
      </c>
      <c r="P501">
        <v>123.24</v>
      </c>
      <c r="Q501">
        <v>120.95</v>
      </c>
      <c r="R501">
        <v>120.96</v>
      </c>
      <c r="S501">
        <v>3512700</v>
      </c>
      <c r="T501">
        <v>99.83</v>
      </c>
    </row>
    <row r="502" spans="14:20" x14ac:dyDescent="0.2">
      <c r="N502" s="84">
        <v>37258</v>
      </c>
      <c r="O502">
        <v>120.6</v>
      </c>
      <c r="P502">
        <v>121.5</v>
      </c>
      <c r="Q502">
        <v>119.8</v>
      </c>
      <c r="R502">
        <v>121.5</v>
      </c>
      <c r="S502">
        <v>6862800</v>
      </c>
      <c r="T502">
        <v>100.27</v>
      </c>
    </row>
    <row r="503" spans="14:20" x14ac:dyDescent="0.2">
      <c r="N503" s="84">
        <v>37259</v>
      </c>
      <c r="O503">
        <v>121.5</v>
      </c>
      <c r="P503">
        <v>124.22</v>
      </c>
      <c r="Q503">
        <v>120.25</v>
      </c>
      <c r="R503">
        <v>123.66</v>
      </c>
      <c r="S503">
        <v>8621700</v>
      </c>
      <c r="T503">
        <v>102.06</v>
      </c>
    </row>
    <row r="504" spans="14:20" x14ac:dyDescent="0.2">
      <c r="N504" s="84">
        <v>37260</v>
      </c>
      <c r="O504">
        <v>124.05</v>
      </c>
      <c r="P504">
        <v>125.6</v>
      </c>
      <c r="Q504">
        <v>123.98</v>
      </c>
      <c r="R504">
        <v>125.6</v>
      </c>
      <c r="S504">
        <v>8405200</v>
      </c>
      <c r="T504">
        <v>103.66</v>
      </c>
    </row>
    <row r="505" spans="14:20" x14ac:dyDescent="0.2">
      <c r="N505" s="84">
        <v>37263</v>
      </c>
      <c r="O505">
        <v>125</v>
      </c>
      <c r="P505">
        <v>126.19</v>
      </c>
      <c r="Q505">
        <v>123.7</v>
      </c>
      <c r="R505">
        <v>124.05</v>
      </c>
      <c r="S505">
        <v>5939600</v>
      </c>
      <c r="T505">
        <v>102.38</v>
      </c>
    </row>
    <row r="506" spans="14:20" x14ac:dyDescent="0.2">
      <c r="N506" s="84">
        <v>37264</v>
      </c>
      <c r="O506">
        <v>124.25</v>
      </c>
      <c r="P506">
        <v>125.2</v>
      </c>
      <c r="Q506">
        <v>123.73</v>
      </c>
      <c r="R506">
        <v>124.7</v>
      </c>
      <c r="S506">
        <v>5311800</v>
      </c>
      <c r="T506">
        <v>102.91</v>
      </c>
    </row>
    <row r="507" spans="14:20" x14ac:dyDescent="0.2">
      <c r="N507" s="84">
        <v>37265</v>
      </c>
      <c r="O507">
        <v>124.7</v>
      </c>
      <c r="P507">
        <v>126.39</v>
      </c>
      <c r="Q507">
        <v>124.15</v>
      </c>
      <c r="R507">
        <v>124.49</v>
      </c>
      <c r="S507">
        <v>6839900</v>
      </c>
      <c r="T507">
        <v>102.74</v>
      </c>
    </row>
    <row r="508" spans="14:20" x14ac:dyDescent="0.2">
      <c r="N508" s="84">
        <v>37266</v>
      </c>
      <c r="O508">
        <v>123.75</v>
      </c>
      <c r="P508">
        <v>124</v>
      </c>
      <c r="Q508">
        <v>121.42</v>
      </c>
      <c r="R508">
        <v>122.14</v>
      </c>
      <c r="S508">
        <v>8926300</v>
      </c>
      <c r="T508">
        <v>100.8</v>
      </c>
    </row>
    <row r="509" spans="14:20" x14ac:dyDescent="0.2">
      <c r="N509" s="84">
        <v>37267</v>
      </c>
      <c r="O509">
        <v>121.5</v>
      </c>
      <c r="P509">
        <v>122.18</v>
      </c>
      <c r="Q509">
        <v>120.28</v>
      </c>
      <c r="R509">
        <v>120.31</v>
      </c>
      <c r="S509">
        <v>4797800</v>
      </c>
      <c r="T509">
        <v>99.29</v>
      </c>
    </row>
    <row r="510" spans="14:20" x14ac:dyDescent="0.2">
      <c r="N510" s="84">
        <v>37270</v>
      </c>
      <c r="O510">
        <v>120</v>
      </c>
      <c r="P510">
        <v>120.09</v>
      </c>
      <c r="Q510">
        <v>117.1</v>
      </c>
      <c r="R510">
        <v>118.05</v>
      </c>
      <c r="S510">
        <v>10026700</v>
      </c>
      <c r="T510">
        <v>97.43</v>
      </c>
    </row>
    <row r="511" spans="14:20" x14ac:dyDescent="0.2">
      <c r="N511" s="84">
        <v>37271</v>
      </c>
      <c r="O511">
        <v>118.05</v>
      </c>
      <c r="P511">
        <v>119.7</v>
      </c>
      <c r="Q511">
        <v>117.72</v>
      </c>
      <c r="R511">
        <v>118.85</v>
      </c>
      <c r="S511">
        <v>5647900</v>
      </c>
      <c r="T511">
        <v>98.09</v>
      </c>
    </row>
    <row r="512" spans="14:20" x14ac:dyDescent="0.2">
      <c r="N512" s="84">
        <v>37272</v>
      </c>
      <c r="O512">
        <v>118</v>
      </c>
      <c r="P512">
        <v>118.75</v>
      </c>
      <c r="Q512">
        <v>117.25</v>
      </c>
      <c r="R512">
        <v>117.4</v>
      </c>
      <c r="S512">
        <v>5366300</v>
      </c>
      <c r="T512">
        <v>96.89</v>
      </c>
    </row>
    <row r="513" spans="14:20" x14ac:dyDescent="0.2">
      <c r="N513" s="84">
        <v>37273</v>
      </c>
      <c r="O513">
        <v>119.85</v>
      </c>
      <c r="P513">
        <v>120.55</v>
      </c>
      <c r="Q513">
        <v>117.26</v>
      </c>
      <c r="R513">
        <v>119.9</v>
      </c>
      <c r="S513">
        <v>11153700</v>
      </c>
      <c r="T513">
        <v>98.95</v>
      </c>
    </row>
    <row r="514" spans="14:20" x14ac:dyDescent="0.2">
      <c r="N514" s="84">
        <v>37274</v>
      </c>
      <c r="O514">
        <v>114.25</v>
      </c>
      <c r="P514">
        <v>114.9</v>
      </c>
      <c r="Q514">
        <v>112.81</v>
      </c>
      <c r="R514">
        <v>114.25</v>
      </c>
      <c r="S514">
        <v>18440200</v>
      </c>
      <c r="T514">
        <v>94.29</v>
      </c>
    </row>
    <row r="515" spans="14:20" x14ac:dyDescent="0.2">
      <c r="N515" s="84">
        <v>37278</v>
      </c>
      <c r="O515">
        <v>114.25</v>
      </c>
      <c r="P515">
        <v>114.26</v>
      </c>
      <c r="Q515">
        <v>110.33</v>
      </c>
      <c r="R515">
        <v>110.5</v>
      </c>
      <c r="S515">
        <v>10130400</v>
      </c>
      <c r="T515">
        <v>91.19</v>
      </c>
    </row>
    <row r="516" spans="14:20" x14ac:dyDescent="0.2">
      <c r="N516" s="84">
        <v>37279</v>
      </c>
      <c r="O516">
        <v>110.8</v>
      </c>
      <c r="P516">
        <v>111.25</v>
      </c>
      <c r="Q516">
        <v>107</v>
      </c>
      <c r="R516">
        <v>107.9</v>
      </c>
      <c r="S516">
        <v>12556700</v>
      </c>
      <c r="T516">
        <v>89.05</v>
      </c>
    </row>
    <row r="517" spans="14:20" x14ac:dyDescent="0.2">
      <c r="N517" s="84">
        <v>37280</v>
      </c>
      <c r="O517">
        <v>108.8</v>
      </c>
      <c r="P517">
        <v>109.73</v>
      </c>
      <c r="Q517">
        <v>107.07</v>
      </c>
      <c r="R517">
        <v>108.72</v>
      </c>
      <c r="S517">
        <v>8581500</v>
      </c>
      <c r="T517">
        <v>89.73</v>
      </c>
    </row>
    <row r="518" spans="14:20" x14ac:dyDescent="0.2">
      <c r="N518" s="84">
        <v>37281</v>
      </c>
      <c r="O518">
        <v>108.5</v>
      </c>
      <c r="P518">
        <v>110.69</v>
      </c>
      <c r="Q518">
        <v>108.1</v>
      </c>
      <c r="R518">
        <v>109.28</v>
      </c>
      <c r="S518">
        <v>6761800</v>
      </c>
      <c r="T518">
        <v>90.19</v>
      </c>
    </row>
    <row r="519" spans="14:20" x14ac:dyDescent="0.2">
      <c r="N519" s="84">
        <v>37284</v>
      </c>
      <c r="O519">
        <v>109.5</v>
      </c>
      <c r="P519">
        <v>110.21</v>
      </c>
      <c r="Q519">
        <v>107.06</v>
      </c>
      <c r="R519">
        <v>108.15</v>
      </c>
      <c r="S519">
        <v>7092900</v>
      </c>
      <c r="T519">
        <v>89.26</v>
      </c>
    </row>
    <row r="520" spans="14:20" x14ac:dyDescent="0.2">
      <c r="N520" s="84">
        <v>37285</v>
      </c>
      <c r="O520">
        <v>108.15</v>
      </c>
      <c r="P520">
        <v>108.56</v>
      </c>
      <c r="Q520">
        <v>102.41</v>
      </c>
      <c r="R520">
        <v>103</v>
      </c>
      <c r="S520">
        <v>14509400</v>
      </c>
      <c r="T520">
        <v>85.01</v>
      </c>
    </row>
    <row r="521" spans="14:20" x14ac:dyDescent="0.2">
      <c r="N521" s="84">
        <v>37286</v>
      </c>
      <c r="O521">
        <v>104.25</v>
      </c>
      <c r="P521">
        <v>105.75</v>
      </c>
      <c r="Q521">
        <v>101</v>
      </c>
      <c r="R521">
        <v>105.55</v>
      </c>
      <c r="S521">
        <v>17713300</v>
      </c>
      <c r="T521">
        <v>87.11</v>
      </c>
    </row>
    <row r="522" spans="14:20" x14ac:dyDescent="0.2">
      <c r="N522" s="84">
        <v>37287</v>
      </c>
      <c r="O522">
        <v>106.4</v>
      </c>
      <c r="P522">
        <v>107.98</v>
      </c>
      <c r="Q522">
        <v>104.46</v>
      </c>
      <c r="R522">
        <v>107.89</v>
      </c>
      <c r="S522">
        <v>9877000</v>
      </c>
      <c r="T522">
        <v>89.04</v>
      </c>
    </row>
    <row r="523" spans="14:20" x14ac:dyDescent="0.2">
      <c r="N523" s="84">
        <v>37288</v>
      </c>
      <c r="O523">
        <v>107.64</v>
      </c>
      <c r="P523">
        <v>109.3</v>
      </c>
      <c r="Q523">
        <v>106.64</v>
      </c>
      <c r="R523">
        <v>108</v>
      </c>
      <c r="S523">
        <v>6799500</v>
      </c>
      <c r="T523">
        <v>89.13</v>
      </c>
    </row>
    <row r="524" spans="14:20" x14ac:dyDescent="0.2">
      <c r="N524" s="84">
        <v>37291</v>
      </c>
      <c r="O524">
        <v>108</v>
      </c>
      <c r="P524">
        <v>108</v>
      </c>
      <c r="Q524">
        <v>105.99</v>
      </c>
      <c r="R524">
        <v>106.8</v>
      </c>
      <c r="S524">
        <v>6601900</v>
      </c>
      <c r="T524">
        <v>88.14</v>
      </c>
    </row>
    <row r="525" spans="14:20" x14ac:dyDescent="0.2">
      <c r="N525" s="84">
        <v>37292</v>
      </c>
      <c r="O525">
        <v>106.25</v>
      </c>
      <c r="P525">
        <v>108.5</v>
      </c>
      <c r="Q525">
        <v>106</v>
      </c>
      <c r="R525">
        <v>106.3</v>
      </c>
      <c r="S525">
        <v>6737700</v>
      </c>
      <c r="T525">
        <v>87.73</v>
      </c>
    </row>
    <row r="526" spans="14:20" x14ac:dyDescent="0.2">
      <c r="N526" s="84">
        <v>37293</v>
      </c>
      <c r="O526">
        <v>106.7</v>
      </c>
      <c r="P526">
        <v>107.82</v>
      </c>
      <c r="Q526">
        <v>105.33</v>
      </c>
      <c r="R526">
        <v>106.63</v>
      </c>
      <c r="S526">
        <v>6669800</v>
      </c>
      <c r="T526">
        <v>88.12</v>
      </c>
    </row>
    <row r="527" spans="14:20" x14ac:dyDescent="0.2">
      <c r="N527" s="84">
        <v>37294</v>
      </c>
      <c r="O527">
        <v>106.64</v>
      </c>
      <c r="P527">
        <v>107</v>
      </c>
      <c r="Q527">
        <v>103.86</v>
      </c>
      <c r="R527">
        <v>103.91</v>
      </c>
      <c r="S527">
        <v>7253800</v>
      </c>
      <c r="T527">
        <v>85.87</v>
      </c>
    </row>
    <row r="528" spans="14:20" x14ac:dyDescent="0.2">
      <c r="N528" s="84">
        <v>37295</v>
      </c>
      <c r="O528">
        <v>103</v>
      </c>
      <c r="P528">
        <v>105.72</v>
      </c>
      <c r="Q528">
        <v>102.61</v>
      </c>
      <c r="R528">
        <v>104.99</v>
      </c>
      <c r="S528">
        <v>8339400</v>
      </c>
      <c r="T528">
        <v>86.76</v>
      </c>
    </row>
    <row r="529" spans="14:20" x14ac:dyDescent="0.2">
      <c r="N529" s="84">
        <v>37298</v>
      </c>
      <c r="O529">
        <v>105</v>
      </c>
      <c r="P529">
        <v>107.69</v>
      </c>
      <c r="Q529">
        <v>104.51</v>
      </c>
      <c r="R529">
        <v>107.38</v>
      </c>
      <c r="S529">
        <v>6271900</v>
      </c>
      <c r="T529">
        <v>88.74</v>
      </c>
    </row>
    <row r="530" spans="14:20" x14ac:dyDescent="0.2">
      <c r="N530" s="84">
        <v>37299</v>
      </c>
      <c r="O530">
        <v>106.75</v>
      </c>
      <c r="P530">
        <v>107.89</v>
      </c>
      <c r="Q530">
        <v>106.06</v>
      </c>
      <c r="R530">
        <v>106.57</v>
      </c>
      <c r="S530">
        <v>4559800</v>
      </c>
      <c r="T530">
        <v>88.07</v>
      </c>
    </row>
    <row r="531" spans="14:20" x14ac:dyDescent="0.2">
      <c r="N531" s="84">
        <v>37300</v>
      </c>
      <c r="O531">
        <v>106.7</v>
      </c>
      <c r="P531">
        <v>108.48</v>
      </c>
      <c r="Q531">
        <v>106.12</v>
      </c>
      <c r="R531">
        <v>108.07</v>
      </c>
      <c r="S531">
        <v>5086900</v>
      </c>
      <c r="T531">
        <v>89.31</v>
      </c>
    </row>
    <row r="532" spans="14:20" x14ac:dyDescent="0.2">
      <c r="N532" s="84">
        <v>37301</v>
      </c>
      <c r="O532">
        <v>109</v>
      </c>
      <c r="P532">
        <v>109.15</v>
      </c>
      <c r="Q532">
        <v>107.2</v>
      </c>
      <c r="R532">
        <v>107.89</v>
      </c>
      <c r="S532">
        <v>5816300</v>
      </c>
      <c r="T532">
        <v>89.16</v>
      </c>
    </row>
    <row r="533" spans="14:20" x14ac:dyDescent="0.2">
      <c r="N533" s="84">
        <v>37302</v>
      </c>
      <c r="O533">
        <v>104.8</v>
      </c>
      <c r="P533">
        <v>104.8</v>
      </c>
      <c r="Q533">
        <v>101.7</v>
      </c>
      <c r="R533">
        <v>102.89</v>
      </c>
      <c r="S533">
        <v>18204600</v>
      </c>
      <c r="T533">
        <v>85.03</v>
      </c>
    </row>
    <row r="534" spans="14:20" x14ac:dyDescent="0.2">
      <c r="N534" s="84">
        <v>37306</v>
      </c>
      <c r="O534">
        <v>101.5</v>
      </c>
      <c r="P534">
        <v>101.8</v>
      </c>
      <c r="Q534">
        <v>98.86</v>
      </c>
      <c r="R534">
        <v>101.3</v>
      </c>
      <c r="S534">
        <v>13395900</v>
      </c>
      <c r="T534">
        <v>83.71</v>
      </c>
    </row>
    <row r="535" spans="14:20" x14ac:dyDescent="0.2">
      <c r="N535" s="84">
        <v>37307</v>
      </c>
      <c r="O535">
        <v>99.54</v>
      </c>
      <c r="P535">
        <v>100</v>
      </c>
      <c r="Q535">
        <v>97</v>
      </c>
      <c r="R535">
        <v>99.31</v>
      </c>
      <c r="S535">
        <v>14525200</v>
      </c>
      <c r="T535">
        <v>82.07</v>
      </c>
    </row>
    <row r="536" spans="14:20" x14ac:dyDescent="0.2">
      <c r="N536" s="84">
        <v>37308</v>
      </c>
      <c r="O536">
        <v>98.75</v>
      </c>
      <c r="P536">
        <v>99.7</v>
      </c>
      <c r="Q536">
        <v>96.01</v>
      </c>
      <c r="R536">
        <v>96.38</v>
      </c>
      <c r="S536">
        <v>10131700</v>
      </c>
      <c r="T536">
        <v>79.650000000000006</v>
      </c>
    </row>
    <row r="537" spans="14:20" x14ac:dyDescent="0.2">
      <c r="N537" s="84">
        <v>37309</v>
      </c>
      <c r="O537">
        <v>96.38</v>
      </c>
      <c r="P537">
        <v>99.2</v>
      </c>
      <c r="Q537">
        <v>95.76</v>
      </c>
      <c r="R537">
        <v>98.45</v>
      </c>
      <c r="S537">
        <v>10471600</v>
      </c>
      <c r="T537">
        <v>81.36</v>
      </c>
    </row>
    <row r="538" spans="14:20" x14ac:dyDescent="0.2">
      <c r="N538" s="84">
        <v>37312</v>
      </c>
      <c r="O538">
        <v>98.45</v>
      </c>
      <c r="P538">
        <v>99.25</v>
      </c>
      <c r="Q538">
        <v>97.12</v>
      </c>
      <c r="R538">
        <v>98.3</v>
      </c>
      <c r="S538">
        <v>9902800</v>
      </c>
      <c r="T538">
        <v>81.23</v>
      </c>
    </row>
    <row r="539" spans="14:20" x14ac:dyDescent="0.2">
      <c r="N539" s="84">
        <v>37313</v>
      </c>
      <c r="O539">
        <v>99</v>
      </c>
      <c r="P539">
        <v>99.19</v>
      </c>
      <c r="Q539">
        <v>95.99</v>
      </c>
      <c r="R539">
        <v>97.15</v>
      </c>
      <c r="S539">
        <v>11634500</v>
      </c>
      <c r="T539">
        <v>80.28</v>
      </c>
    </row>
    <row r="540" spans="14:20" x14ac:dyDescent="0.2">
      <c r="N540" s="84">
        <v>37314</v>
      </c>
      <c r="O540">
        <v>98.1</v>
      </c>
      <c r="P540">
        <v>100.31</v>
      </c>
      <c r="Q540">
        <v>96.7</v>
      </c>
      <c r="R540">
        <v>97.83</v>
      </c>
      <c r="S540">
        <v>11978700</v>
      </c>
      <c r="T540">
        <v>80.84</v>
      </c>
    </row>
    <row r="541" spans="14:20" x14ac:dyDescent="0.2">
      <c r="N541" s="84">
        <v>37315</v>
      </c>
      <c r="O541">
        <v>98.49</v>
      </c>
      <c r="P541">
        <v>99.6</v>
      </c>
      <c r="Q541">
        <v>97.82</v>
      </c>
      <c r="R541">
        <v>98.12</v>
      </c>
      <c r="S541">
        <v>7939000</v>
      </c>
      <c r="T541">
        <v>81.08</v>
      </c>
    </row>
    <row r="542" spans="14:20" x14ac:dyDescent="0.2">
      <c r="N542" s="84">
        <v>37316</v>
      </c>
      <c r="O542">
        <v>98.6</v>
      </c>
      <c r="P542">
        <v>103.1</v>
      </c>
      <c r="Q542">
        <v>98.5</v>
      </c>
      <c r="R542">
        <v>103.02</v>
      </c>
      <c r="S542">
        <v>10492900</v>
      </c>
      <c r="T542">
        <v>85.13</v>
      </c>
    </row>
    <row r="543" spans="14:20" x14ac:dyDescent="0.2">
      <c r="N543" s="84">
        <v>37319</v>
      </c>
      <c r="O543">
        <v>103.35</v>
      </c>
      <c r="P543">
        <v>106.53</v>
      </c>
      <c r="Q543">
        <v>103.13</v>
      </c>
      <c r="R543">
        <v>105.9</v>
      </c>
      <c r="S543">
        <v>10767700</v>
      </c>
      <c r="T543">
        <v>87.51</v>
      </c>
    </row>
    <row r="544" spans="14:20" x14ac:dyDescent="0.2">
      <c r="N544" s="84">
        <v>37320</v>
      </c>
      <c r="O544">
        <v>104.25</v>
      </c>
      <c r="P544">
        <v>106.5</v>
      </c>
      <c r="Q544">
        <v>104.16</v>
      </c>
      <c r="R544">
        <v>105.67</v>
      </c>
      <c r="S544">
        <v>7562100</v>
      </c>
      <c r="T544">
        <v>87.32</v>
      </c>
    </row>
    <row r="545" spans="14:20" x14ac:dyDescent="0.2">
      <c r="N545" s="84">
        <v>37321</v>
      </c>
      <c r="O545">
        <v>105.15</v>
      </c>
      <c r="P545">
        <v>107.09</v>
      </c>
      <c r="Q545">
        <v>104.75</v>
      </c>
      <c r="R545">
        <v>106.3</v>
      </c>
      <c r="S545">
        <v>7687400</v>
      </c>
      <c r="T545">
        <v>87.84</v>
      </c>
    </row>
    <row r="546" spans="14:20" x14ac:dyDescent="0.2">
      <c r="N546" s="84">
        <v>37322</v>
      </c>
      <c r="O546">
        <v>107.3</v>
      </c>
      <c r="P546">
        <v>107.5</v>
      </c>
      <c r="Q546">
        <v>103.24</v>
      </c>
      <c r="R546">
        <v>103.71</v>
      </c>
      <c r="S546">
        <v>10971900</v>
      </c>
      <c r="T546">
        <v>85.7</v>
      </c>
    </row>
    <row r="547" spans="14:20" x14ac:dyDescent="0.2">
      <c r="N547" s="84">
        <v>37323</v>
      </c>
      <c r="O547">
        <v>104.82</v>
      </c>
      <c r="P547">
        <v>107.34</v>
      </c>
      <c r="Q547">
        <v>104.82</v>
      </c>
      <c r="R547">
        <v>105.09</v>
      </c>
      <c r="S547">
        <v>10726400</v>
      </c>
      <c r="T547">
        <v>86.84</v>
      </c>
    </row>
    <row r="548" spans="14:20" x14ac:dyDescent="0.2">
      <c r="N548" s="84">
        <v>37326</v>
      </c>
      <c r="O548">
        <v>104.35</v>
      </c>
      <c r="P548">
        <v>105.97</v>
      </c>
      <c r="Q548">
        <v>103.6</v>
      </c>
      <c r="R548">
        <v>105.24</v>
      </c>
      <c r="S548">
        <v>8639100</v>
      </c>
      <c r="T548">
        <v>86.97</v>
      </c>
    </row>
    <row r="549" spans="14:20" x14ac:dyDescent="0.2">
      <c r="N549" s="84">
        <v>37327</v>
      </c>
      <c r="O549">
        <v>105.52</v>
      </c>
      <c r="P549">
        <v>108.85</v>
      </c>
      <c r="Q549">
        <v>105.51</v>
      </c>
      <c r="R549">
        <v>108.5</v>
      </c>
      <c r="S549">
        <v>11059300</v>
      </c>
      <c r="T549">
        <v>89.66</v>
      </c>
    </row>
    <row r="550" spans="14:20" x14ac:dyDescent="0.2">
      <c r="N550" s="84">
        <v>37328</v>
      </c>
      <c r="O550">
        <v>108.3</v>
      </c>
      <c r="P550">
        <v>108.65</v>
      </c>
      <c r="Q550">
        <v>106.7</v>
      </c>
      <c r="R550">
        <v>107.18</v>
      </c>
      <c r="S550">
        <v>6409200</v>
      </c>
      <c r="T550">
        <v>88.57</v>
      </c>
    </row>
    <row r="551" spans="14:20" x14ac:dyDescent="0.2">
      <c r="N551" s="84">
        <v>37329</v>
      </c>
      <c r="O551">
        <v>107.02</v>
      </c>
      <c r="P551">
        <v>107.95</v>
      </c>
      <c r="Q551">
        <v>106.59</v>
      </c>
      <c r="R551">
        <v>106.6</v>
      </c>
      <c r="S551">
        <v>5335500</v>
      </c>
      <c r="T551">
        <v>88.09</v>
      </c>
    </row>
    <row r="552" spans="14:20" x14ac:dyDescent="0.2">
      <c r="N552" s="84">
        <v>37330</v>
      </c>
      <c r="O552">
        <v>106.55</v>
      </c>
      <c r="P552">
        <v>107.45</v>
      </c>
      <c r="Q552">
        <v>105.59</v>
      </c>
      <c r="R552">
        <v>106.79</v>
      </c>
      <c r="S552">
        <v>10864100</v>
      </c>
      <c r="T552">
        <v>88.25</v>
      </c>
    </row>
    <row r="553" spans="14:20" x14ac:dyDescent="0.2">
      <c r="N553" s="84">
        <v>37333</v>
      </c>
      <c r="O553">
        <v>107.1</v>
      </c>
      <c r="P553">
        <v>108.64</v>
      </c>
      <c r="Q553">
        <v>106.23</v>
      </c>
      <c r="R553">
        <v>106.35</v>
      </c>
      <c r="S553">
        <v>5301200</v>
      </c>
      <c r="T553">
        <v>87.89</v>
      </c>
    </row>
    <row r="554" spans="14:20" x14ac:dyDescent="0.2">
      <c r="N554" s="84">
        <v>37334</v>
      </c>
      <c r="O554">
        <v>106.85</v>
      </c>
      <c r="P554">
        <v>108.05</v>
      </c>
      <c r="Q554">
        <v>106.49</v>
      </c>
      <c r="R554">
        <v>107.49</v>
      </c>
      <c r="S554">
        <v>4614800</v>
      </c>
      <c r="T554">
        <v>88.83</v>
      </c>
    </row>
    <row r="555" spans="14:20" x14ac:dyDescent="0.2">
      <c r="N555" s="84">
        <v>37335</v>
      </c>
      <c r="O555">
        <v>106.9</v>
      </c>
      <c r="P555">
        <v>106.9</v>
      </c>
      <c r="Q555">
        <v>105.49</v>
      </c>
      <c r="R555">
        <v>105.5</v>
      </c>
      <c r="S555">
        <v>4844100</v>
      </c>
      <c r="T555">
        <v>87.18</v>
      </c>
    </row>
    <row r="556" spans="14:20" x14ac:dyDescent="0.2">
      <c r="N556" s="84">
        <v>37336</v>
      </c>
      <c r="O556">
        <v>105.7</v>
      </c>
      <c r="P556">
        <v>106.78</v>
      </c>
      <c r="Q556">
        <v>104.7</v>
      </c>
      <c r="R556">
        <v>106.78</v>
      </c>
      <c r="S556">
        <v>5113100</v>
      </c>
      <c r="T556">
        <v>88.24</v>
      </c>
    </row>
    <row r="557" spans="14:20" x14ac:dyDescent="0.2">
      <c r="N557" s="84">
        <v>37337</v>
      </c>
      <c r="O557">
        <v>106.5</v>
      </c>
      <c r="P557">
        <v>106.7</v>
      </c>
      <c r="Q557">
        <v>105.07</v>
      </c>
      <c r="R557">
        <v>105.6</v>
      </c>
      <c r="S557">
        <v>5507900</v>
      </c>
      <c r="T557">
        <v>87.27</v>
      </c>
    </row>
    <row r="558" spans="14:20" x14ac:dyDescent="0.2">
      <c r="N558" s="84">
        <v>37340</v>
      </c>
      <c r="O558">
        <v>105.8</v>
      </c>
      <c r="P558">
        <v>106.66</v>
      </c>
      <c r="Q558">
        <v>103.5</v>
      </c>
      <c r="R558">
        <v>103.56</v>
      </c>
      <c r="S558">
        <v>6277900</v>
      </c>
      <c r="T558">
        <v>85.58</v>
      </c>
    </row>
    <row r="559" spans="14:20" x14ac:dyDescent="0.2">
      <c r="N559" s="84">
        <v>37341</v>
      </c>
      <c r="O559">
        <v>103.57</v>
      </c>
      <c r="P559">
        <v>105.7</v>
      </c>
      <c r="Q559">
        <v>102.3</v>
      </c>
      <c r="R559">
        <v>102.9</v>
      </c>
      <c r="S559">
        <v>8144000</v>
      </c>
      <c r="T559">
        <v>85.03</v>
      </c>
    </row>
    <row r="560" spans="14:20" x14ac:dyDescent="0.2">
      <c r="N560" s="84">
        <v>37342</v>
      </c>
      <c r="O560">
        <v>103.75</v>
      </c>
      <c r="P560">
        <v>103.79</v>
      </c>
      <c r="Q560">
        <v>102.5</v>
      </c>
      <c r="R560">
        <v>103.39</v>
      </c>
      <c r="S560">
        <v>5602400</v>
      </c>
      <c r="T560">
        <v>85.44</v>
      </c>
    </row>
    <row r="561" spans="14:20" x14ac:dyDescent="0.2">
      <c r="N561" s="84">
        <v>37343</v>
      </c>
      <c r="O561">
        <v>103.55</v>
      </c>
      <c r="P561">
        <v>105.14</v>
      </c>
      <c r="Q561">
        <v>103.39</v>
      </c>
      <c r="R561">
        <v>104</v>
      </c>
      <c r="S561">
        <v>5347500</v>
      </c>
      <c r="T561">
        <v>85.94</v>
      </c>
    </row>
    <row r="562" spans="14:20" x14ac:dyDescent="0.2">
      <c r="N562" s="84">
        <v>37347</v>
      </c>
      <c r="O562">
        <v>104</v>
      </c>
      <c r="P562">
        <v>104</v>
      </c>
      <c r="Q562">
        <v>102.4</v>
      </c>
      <c r="R562">
        <v>102.86</v>
      </c>
      <c r="S562">
        <v>5587000</v>
      </c>
      <c r="T562">
        <v>85</v>
      </c>
    </row>
    <row r="563" spans="14:20" x14ac:dyDescent="0.2">
      <c r="N563" s="84">
        <v>37348</v>
      </c>
      <c r="O563">
        <v>102</v>
      </c>
      <c r="P563">
        <v>102.01</v>
      </c>
      <c r="Q563">
        <v>100.51</v>
      </c>
      <c r="R563">
        <v>100.95</v>
      </c>
      <c r="S563">
        <v>7382200</v>
      </c>
      <c r="T563">
        <v>83.42</v>
      </c>
    </row>
    <row r="564" spans="14:20" x14ac:dyDescent="0.2">
      <c r="N564" s="84">
        <v>37349</v>
      </c>
      <c r="O564">
        <v>101.4</v>
      </c>
      <c r="P564">
        <v>101.5</v>
      </c>
      <c r="Q564">
        <v>98.9</v>
      </c>
      <c r="R564">
        <v>99.96</v>
      </c>
      <c r="S564">
        <v>7649100</v>
      </c>
      <c r="T564">
        <v>82.61</v>
      </c>
    </row>
    <row r="565" spans="14:20" x14ac:dyDescent="0.2">
      <c r="N565" s="84">
        <v>37350</v>
      </c>
      <c r="O565">
        <v>99.96</v>
      </c>
      <c r="P565">
        <v>101.14</v>
      </c>
      <c r="Q565">
        <v>99.5</v>
      </c>
      <c r="R565">
        <v>100.84</v>
      </c>
      <c r="S565">
        <v>5928500</v>
      </c>
      <c r="T565">
        <v>83.33</v>
      </c>
    </row>
    <row r="566" spans="14:20" x14ac:dyDescent="0.2">
      <c r="N566" s="84">
        <v>37351</v>
      </c>
      <c r="O566">
        <v>100.84</v>
      </c>
      <c r="P566">
        <v>101.25</v>
      </c>
      <c r="Q566">
        <v>97.25</v>
      </c>
      <c r="R566">
        <v>97.25</v>
      </c>
      <c r="S566">
        <v>9801800</v>
      </c>
      <c r="T566">
        <v>80.37</v>
      </c>
    </row>
    <row r="567" spans="14:20" x14ac:dyDescent="0.2">
      <c r="N567" s="84">
        <v>37354</v>
      </c>
      <c r="O567">
        <v>87.5</v>
      </c>
      <c r="P567">
        <v>88.59</v>
      </c>
      <c r="Q567">
        <v>85.35</v>
      </c>
      <c r="R567">
        <v>87.41</v>
      </c>
      <c r="S567">
        <v>41207300</v>
      </c>
      <c r="T567">
        <v>72.23</v>
      </c>
    </row>
    <row r="568" spans="14:20" x14ac:dyDescent="0.2">
      <c r="N568" s="84">
        <v>37355</v>
      </c>
      <c r="O568">
        <v>88.5</v>
      </c>
      <c r="P568">
        <v>88.52</v>
      </c>
      <c r="Q568">
        <v>87.1</v>
      </c>
      <c r="R568">
        <v>87.74</v>
      </c>
      <c r="S568">
        <v>17383600</v>
      </c>
      <c r="T568">
        <v>72.510000000000005</v>
      </c>
    </row>
    <row r="569" spans="14:20" x14ac:dyDescent="0.2">
      <c r="N569" s="84">
        <v>37356</v>
      </c>
      <c r="O569">
        <v>88.45</v>
      </c>
      <c r="P569">
        <v>89.95</v>
      </c>
      <c r="Q569">
        <v>88.2</v>
      </c>
      <c r="R569">
        <v>89.01</v>
      </c>
      <c r="S569">
        <v>13143900</v>
      </c>
      <c r="T569">
        <v>73.56</v>
      </c>
    </row>
    <row r="570" spans="14:20" x14ac:dyDescent="0.2">
      <c r="N570" s="84">
        <v>37357</v>
      </c>
      <c r="O570">
        <v>88.05</v>
      </c>
      <c r="P570">
        <v>88.51</v>
      </c>
      <c r="Q570">
        <v>83.34</v>
      </c>
      <c r="R570">
        <v>84.19</v>
      </c>
      <c r="S570">
        <v>23343700</v>
      </c>
      <c r="T570">
        <v>69.569999999999993</v>
      </c>
    </row>
    <row r="571" spans="14:20" x14ac:dyDescent="0.2">
      <c r="N571" s="84">
        <v>37358</v>
      </c>
      <c r="O571">
        <v>87.56</v>
      </c>
      <c r="P571">
        <v>87.96</v>
      </c>
      <c r="Q571">
        <v>84.4</v>
      </c>
      <c r="R571">
        <v>85.6</v>
      </c>
      <c r="S571">
        <v>15819300</v>
      </c>
      <c r="T571">
        <v>70.739999999999995</v>
      </c>
    </row>
    <row r="572" spans="14:20" x14ac:dyDescent="0.2">
      <c r="N572" s="84">
        <v>37361</v>
      </c>
      <c r="O572">
        <v>86.5</v>
      </c>
      <c r="P572">
        <v>86.6</v>
      </c>
      <c r="Q572">
        <v>84.7</v>
      </c>
      <c r="R572">
        <v>85.35</v>
      </c>
      <c r="S572">
        <v>8871600</v>
      </c>
      <c r="T572">
        <v>70.53</v>
      </c>
    </row>
    <row r="573" spans="14:20" x14ac:dyDescent="0.2">
      <c r="N573" s="84">
        <v>37362</v>
      </c>
      <c r="O573">
        <v>86.35</v>
      </c>
      <c r="P573">
        <v>86.85</v>
      </c>
      <c r="Q573">
        <v>85.58</v>
      </c>
      <c r="R573">
        <v>86.2</v>
      </c>
      <c r="S573">
        <v>7933100</v>
      </c>
      <c r="T573">
        <v>71.23</v>
      </c>
    </row>
    <row r="574" spans="14:20" x14ac:dyDescent="0.2">
      <c r="N574" s="84">
        <v>37363</v>
      </c>
      <c r="O574">
        <v>87.05</v>
      </c>
      <c r="P574">
        <v>87.2</v>
      </c>
      <c r="Q574">
        <v>84</v>
      </c>
      <c r="R574">
        <v>84.81</v>
      </c>
      <c r="S574">
        <v>11019500</v>
      </c>
      <c r="T574">
        <v>70.09</v>
      </c>
    </row>
    <row r="575" spans="14:20" x14ac:dyDescent="0.2">
      <c r="N575" s="84">
        <v>37364</v>
      </c>
      <c r="O575">
        <v>86.97</v>
      </c>
      <c r="P575">
        <v>89.1</v>
      </c>
      <c r="Q575">
        <v>86.9</v>
      </c>
      <c r="R575">
        <v>88.95</v>
      </c>
      <c r="S575">
        <v>14763500</v>
      </c>
      <c r="T575">
        <v>73.510000000000005</v>
      </c>
    </row>
    <row r="576" spans="14:20" x14ac:dyDescent="0.2">
      <c r="N576" s="84">
        <v>37365</v>
      </c>
      <c r="O576">
        <v>89.9</v>
      </c>
      <c r="P576">
        <v>90.03</v>
      </c>
      <c r="Q576">
        <v>87.6</v>
      </c>
      <c r="R576">
        <v>89</v>
      </c>
      <c r="S576">
        <v>9273200</v>
      </c>
      <c r="T576">
        <v>73.55</v>
      </c>
    </row>
    <row r="577" spans="14:20" x14ac:dyDescent="0.2">
      <c r="N577" s="84">
        <v>37368</v>
      </c>
      <c r="O577">
        <v>88.95</v>
      </c>
      <c r="P577">
        <v>88.95</v>
      </c>
      <c r="Q577">
        <v>87.36</v>
      </c>
      <c r="R577">
        <v>87.93</v>
      </c>
      <c r="S577">
        <v>6757700</v>
      </c>
      <c r="T577">
        <v>72.66</v>
      </c>
    </row>
    <row r="578" spans="14:20" x14ac:dyDescent="0.2">
      <c r="N578" s="84">
        <v>37369</v>
      </c>
      <c r="O578">
        <v>88.35</v>
      </c>
      <c r="P578">
        <v>89.08</v>
      </c>
      <c r="Q578">
        <v>87.24</v>
      </c>
      <c r="R578">
        <v>87.33</v>
      </c>
      <c r="S578">
        <v>5144100</v>
      </c>
      <c r="T578">
        <v>72.17</v>
      </c>
    </row>
    <row r="579" spans="14:20" x14ac:dyDescent="0.2">
      <c r="N579" s="84">
        <v>37370</v>
      </c>
      <c r="O579">
        <v>88.2</v>
      </c>
      <c r="P579">
        <v>88.25</v>
      </c>
      <c r="Q579">
        <v>86.27</v>
      </c>
      <c r="R579">
        <v>86.5</v>
      </c>
      <c r="S579">
        <v>6520500</v>
      </c>
      <c r="T579">
        <v>71.48</v>
      </c>
    </row>
    <row r="580" spans="14:20" x14ac:dyDescent="0.2">
      <c r="N580" s="84">
        <v>37371</v>
      </c>
      <c r="O580">
        <v>86.05</v>
      </c>
      <c r="P580">
        <v>86.92</v>
      </c>
      <c r="Q580">
        <v>85.77</v>
      </c>
      <c r="R580">
        <v>86.71</v>
      </c>
      <c r="S580">
        <v>6870000</v>
      </c>
      <c r="T580">
        <v>71.66</v>
      </c>
    </row>
    <row r="581" spans="14:20" x14ac:dyDescent="0.2">
      <c r="N581" s="84">
        <v>37372</v>
      </c>
      <c r="O581">
        <v>86.7</v>
      </c>
      <c r="P581">
        <v>86.96</v>
      </c>
      <c r="Q581">
        <v>84.7</v>
      </c>
      <c r="R581">
        <v>84.71</v>
      </c>
      <c r="S581">
        <v>6684200</v>
      </c>
      <c r="T581">
        <v>70</v>
      </c>
    </row>
    <row r="582" spans="14:20" x14ac:dyDescent="0.2">
      <c r="N582" s="84">
        <v>37375</v>
      </c>
      <c r="O582">
        <v>84.71</v>
      </c>
      <c r="P582">
        <v>85.1</v>
      </c>
      <c r="Q582">
        <v>83.55</v>
      </c>
      <c r="R582">
        <v>83.89</v>
      </c>
      <c r="S582">
        <v>6535600</v>
      </c>
      <c r="T582">
        <v>69.33</v>
      </c>
    </row>
    <row r="583" spans="14:20" x14ac:dyDescent="0.2">
      <c r="N583" s="84">
        <v>37376</v>
      </c>
      <c r="O583">
        <v>83.91</v>
      </c>
      <c r="P583">
        <v>85.23</v>
      </c>
      <c r="Q583">
        <v>83.53</v>
      </c>
      <c r="R583">
        <v>83.76</v>
      </c>
      <c r="S583">
        <v>8883900</v>
      </c>
      <c r="T583">
        <v>69.22</v>
      </c>
    </row>
    <row r="584" spans="14:20" x14ac:dyDescent="0.2">
      <c r="N584" s="84">
        <v>37377</v>
      </c>
      <c r="O584">
        <v>83.85</v>
      </c>
      <c r="P584">
        <v>84.65</v>
      </c>
      <c r="Q584">
        <v>81.67</v>
      </c>
      <c r="R584">
        <v>84.3</v>
      </c>
      <c r="S584">
        <v>12203800</v>
      </c>
      <c r="T584">
        <v>69.66</v>
      </c>
    </row>
    <row r="585" spans="14:20" x14ac:dyDescent="0.2">
      <c r="N585" s="84">
        <v>37378</v>
      </c>
      <c r="O585">
        <v>83.75</v>
      </c>
      <c r="P585">
        <v>84.8</v>
      </c>
      <c r="Q585">
        <v>83.13</v>
      </c>
      <c r="R585">
        <v>83.86</v>
      </c>
      <c r="S585">
        <v>6582900</v>
      </c>
      <c r="T585">
        <v>69.3</v>
      </c>
    </row>
    <row r="586" spans="14:20" x14ac:dyDescent="0.2">
      <c r="N586" s="84">
        <v>37379</v>
      </c>
      <c r="O586">
        <v>83.1</v>
      </c>
      <c r="P586">
        <v>83.5</v>
      </c>
      <c r="Q586">
        <v>81.11</v>
      </c>
      <c r="R586">
        <v>81.78</v>
      </c>
      <c r="S586">
        <v>8656300</v>
      </c>
      <c r="T586">
        <v>67.58</v>
      </c>
    </row>
    <row r="587" spans="14:20" x14ac:dyDescent="0.2">
      <c r="N587" s="84">
        <v>37382</v>
      </c>
      <c r="O587">
        <v>81.7</v>
      </c>
      <c r="P587">
        <v>81.87</v>
      </c>
      <c r="Q587">
        <v>76</v>
      </c>
      <c r="R587">
        <v>76</v>
      </c>
      <c r="S587">
        <v>13648400</v>
      </c>
      <c r="T587">
        <v>62.8</v>
      </c>
    </row>
    <row r="588" spans="14:20" x14ac:dyDescent="0.2">
      <c r="N588" s="84">
        <v>37383</v>
      </c>
      <c r="O588">
        <v>76.89</v>
      </c>
      <c r="P588">
        <v>77.5</v>
      </c>
      <c r="Q588">
        <v>75.92</v>
      </c>
      <c r="R588">
        <v>76.5</v>
      </c>
      <c r="S588">
        <v>17418700</v>
      </c>
      <c r="T588">
        <v>63.22</v>
      </c>
    </row>
    <row r="589" spans="14:20" x14ac:dyDescent="0.2">
      <c r="N589" s="84">
        <v>37384</v>
      </c>
      <c r="O589">
        <v>78.2</v>
      </c>
      <c r="P589">
        <v>82.8</v>
      </c>
      <c r="Q589">
        <v>78.2</v>
      </c>
      <c r="R589">
        <v>82.45</v>
      </c>
      <c r="S589">
        <v>12779700</v>
      </c>
      <c r="T589">
        <v>68.27</v>
      </c>
    </row>
    <row r="590" spans="14:20" x14ac:dyDescent="0.2">
      <c r="N590" s="84">
        <v>37385</v>
      </c>
      <c r="O590">
        <v>81.900000000000006</v>
      </c>
      <c r="P590">
        <v>83</v>
      </c>
      <c r="Q590">
        <v>79</v>
      </c>
      <c r="R590">
        <v>79.930000000000007</v>
      </c>
      <c r="S590">
        <v>10130100</v>
      </c>
      <c r="T590">
        <v>66.180000000000007</v>
      </c>
    </row>
    <row r="591" spans="14:20" x14ac:dyDescent="0.2">
      <c r="N591" s="84">
        <v>37386</v>
      </c>
      <c r="O591">
        <v>79.95</v>
      </c>
      <c r="P591">
        <v>80.5</v>
      </c>
      <c r="Q591">
        <v>79.25</v>
      </c>
      <c r="R591">
        <v>79.680000000000007</v>
      </c>
      <c r="S591">
        <v>7386300</v>
      </c>
      <c r="T591">
        <v>65.98</v>
      </c>
    </row>
    <row r="592" spans="14:20" x14ac:dyDescent="0.2">
      <c r="N592" s="84">
        <v>37389</v>
      </c>
      <c r="O592">
        <v>80.25</v>
      </c>
      <c r="P592">
        <v>82.29</v>
      </c>
      <c r="Q592">
        <v>79.5</v>
      </c>
      <c r="R592">
        <v>82.19</v>
      </c>
      <c r="S592">
        <v>6527600</v>
      </c>
      <c r="T592">
        <v>68.05</v>
      </c>
    </row>
    <row r="593" spans="14:20" x14ac:dyDescent="0.2">
      <c r="N593" s="84">
        <v>37390</v>
      </c>
      <c r="O593">
        <v>84.5</v>
      </c>
      <c r="P593">
        <v>85.48</v>
      </c>
      <c r="Q593">
        <v>82.19</v>
      </c>
      <c r="R593">
        <v>85.48</v>
      </c>
      <c r="S593">
        <v>9624700</v>
      </c>
      <c r="T593">
        <v>70.78</v>
      </c>
    </row>
    <row r="594" spans="14:20" x14ac:dyDescent="0.2">
      <c r="N594" s="84">
        <v>37391</v>
      </c>
      <c r="O594">
        <v>84.6</v>
      </c>
      <c r="P594">
        <v>86.49</v>
      </c>
      <c r="Q594">
        <v>84.05</v>
      </c>
      <c r="R594">
        <v>84.5</v>
      </c>
      <c r="S594">
        <v>8552300</v>
      </c>
      <c r="T594">
        <v>69.97</v>
      </c>
    </row>
    <row r="595" spans="14:20" x14ac:dyDescent="0.2">
      <c r="N595" s="84">
        <v>37392</v>
      </c>
      <c r="O595">
        <v>84.2</v>
      </c>
      <c r="P595">
        <v>86</v>
      </c>
      <c r="Q595">
        <v>83.4</v>
      </c>
      <c r="R595">
        <v>85.45</v>
      </c>
      <c r="S595">
        <v>6768300</v>
      </c>
      <c r="T595">
        <v>70.75</v>
      </c>
    </row>
    <row r="596" spans="14:20" x14ac:dyDescent="0.2">
      <c r="N596" s="84">
        <v>37393</v>
      </c>
      <c r="O596">
        <v>86.25</v>
      </c>
      <c r="P596">
        <v>86.4</v>
      </c>
      <c r="Q596">
        <v>85</v>
      </c>
      <c r="R596">
        <v>85.69</v>
      </c>
      <c r="S596">
        <v>5874800</v>
      </c>
      <c r="T596">
        <v>70.95</v>
      </c>
    </row>
    <row r="597" spans="14:20" x14ac:dyDescent="0.2">
      <c r="N597" s="84">
        <v>37396</v>
      </c>
      <c r="O597">
        <v>85.45</v>
      </c>
      <c r="P597">
        <v>85.46</v>
      </c>
      <c r="Q597">
        <v>83.93</v>
      </c>
      <c r="R597">
        <v>84.45</v>
      </c>
      <c r="S597">
        <v>4530300</v>
      </c>
      <c r="T597">
        <v>69.92</v>
      </c>
    </row>
    <row r="598" spans="14:20" x14ac:dyDescent="0.2">
      <c r="N598" s="84">
        <v>37397</v>
      </c>
      <c r="O598">
        <v>84.41</v>
      </c>
      <c r="P598">
        <v>85</v>
      </c>
      <c r="Q598">
        <v>83.3</v>
      </c>
      <c r="R598">
        <v>83.45</v>
      </c>
      <c r="S598">
        <v>4454000</v>
      </c>
      <c r="T598">
        <v>69.099999999999994</v>
      </c>
    </row>
    <row r="599" spans="14:20" x14ac:dyDescent="0.2">
      <c r="N599" s="84">
        <v>37398</v>
      </c>
      <c r="O599">
        <v>83.76</v>
      </c>
      <c r="P599">
        <v>84.39</v>
      </c>
      <c r="Q599">
        <v>82.74</v>
      </c>
      <c r="R599">
        <v>84</v>
      </c>
      <c r="S599">
        <v>5040700</v>
      </c>
      <c r="T599">
        <v>69.55</v>
      </c>
    </row>
    <row r="600" spans="14:20" x14ac:dyDescent="0.2">
      <c r="N600" s="84">
        <v>37399</v>
      </c>
      <c r="O600">
        <v>84.25</v>
      </c>
      <c r="P600">
        <v>85.05</v>
      </c>
      <c r="Q600">
        <v>82.52</v>
      </c>
      <c r="R600">
        <v>84.35</v>
      </c>
      <c r="S600">
        <v>6865600</v>
      </c>
      <c r="T600">
        <v>69.84</v>
      </c>
    </row>
    <row r="601" spans="14:20" x14ac:dyDescent="0.2">
      <c r="N601" s="84">
        <v>37400</v>
      </c>
      <c r="O601">
        <v>83.65</v>
      </c>
      <c r="P601">
        <v>83.75</v>
      </c>
      <c r="Q601">
        <v>82.62</v>
      </c>
      <c r="R601">
        <v>83.1</v>
      </c>
      <c r="S601">
        <v>4122000</v>
      </c>
      <c r="T601">
        <v>68.81</v>
      </c>
    </row>
    <row r="602" spans="14:20" x14ac:dyDescent="0.2">
      <c r="N602" s="84">
        <v>37404</v>
      </c>
      <c r="O602">
        <v>82.8</v>
      </c>
      <c r="P602">
        <v>83.11</v>
      </c>
      <c r="Q602">
        <v>81.69</v>
      </c>
      <c r="R602">
        <v>82.08</v>
      </c>
      <c r="S602">
        <v>4552100</v>
      </c>
      <c r="T602">
        <v>67.959999999999994</v>
      </c>
    </row>
    <row r="603" spans="14:20" x14ac:dyDescent="0.2">
      <c r="N603" s="84">
        <v>37405</v>
      </c>
      <c r="O603">
        <v>81.5</v>
      </c>
      <c r="P603">
        <v>82</v>
      </c>
      <c r="Q603">
        <v>81</v>
      </c>
      <c r="R603">
        <v>81.599999999999994</v>
      </c>
      <c r="S603">
        <v>4519500</v>
      </c>
      <c r="T603">
        <v>67.569999999999993</v>
      </c>
    </row>
    <row r="604" spans="14:20" x14ac:dyDescent="0.2">
      <c r="N604" s="84">
        <v>37406</v>
      </c>
      <c r="O604">
        <v>80.599999999999994</v>
      </c>
      <c r="P604">
        <v>82.25</v>
      </c>
      <c r="Q604">
        <v>80.22</v>
      </c>
      <c r="R604">
        <v>82.25</v>
      </c>
      <c r="S604">
        <v>7374100</v>
      </c>
      <c r="T604">
        <v>68.099999999999994</v>
      </c>
    </row>
    <row r="605" spans="14:20" x14ac:dyDescent="0.2">
      <c r="N605" s="84">
        <v>37407</v>
      </c>
      <c r="O605">
        <v>82.05</v>
      </c>
      <c r="P605">
        <v>82.05</v>
      </c>
      <c r="Q605">
        <v>80.400000000000006</v>
      </c>
      <c r="R605">
        <v>80.45</v>
      </c>
      <c r="S605">
        <v>5126200</v>
      </c>
      <c r="T605">
        <v>66.61</v>
      </c>
    </row>
    <row r="606" spans="14:20" x14ac:dyDescent="0.2">
      <c r="N606" s="84">
        <v>37410</v>
      </c>
      <c r="O606">
        <v>80.75</v>
      </c>
      <c r="P606">
        <v>80.91</v>
      </c>
      <c r="Q606">
        <v>78</v>
      </c>
      <c r="R606">
        <v>78.11</v>
      </c>
      <c r="S606">
        <v>8383600</v>
      </c>
      <c r="T606">
        <v>64.680000000000007</v>
      </c>
    </row>
    <row r="607" spans="14:20" x14ac:dyDescent="0.2">
      <c r="N607" s="84">
        <v>37411</v>
      </c>
      <c r="O607">
        <v>78.11</v>
      </c>
      <c r="P607">
        <v>79.650000000000006</v>
      </c>
      <c r="Q607">
        <v>77.599999999999994</v>
      </c>
      <c r="R607">
        <v>79.31</v>
      </c>
      <c r="S607">
        <v>7273200</v>
      </c>
      <c r="T607">
        <v>65.67</v>
      </c>
    </row>
    <row r="608" spans="14:20" x14ac:dyDescent="0.2">
      <c r="N608" s="84">
        <v>37412</v>
      </c>
      <c r="O608">
        <v>79.650000000000006</v>
      </c>
      <c r="P608">
        <v>80.709999999999994</v>
      </c>
      <c r="Q608">
        <v>79.11</v>
      </c>
      <c r="R608">
        <v>80.55</v>
      </c>
      <c r="S608">
        <v>7172100</v>
      </c>
      <c r="T608">
        <v>66.7</v>
      </c>
    </row>
    <row r="609" spans="14:20" x14ac:dyDescent="0.2">
      <c r="N609" s="84">
        <v>37413</v>
      </c>
      <c r="O609">
        <v>80.55</v>
      </c>
      <c r="P609">
        <v>80.95</v>
      </c>
      <c r="Q609">
        <v>78.89</v>
      </c>
      <c r="R609">
        <v>79.66</v>
      </c>
      <c r="S609">
        <v>5540600</v>
      </c>
      <c r="T609">
        <v>65.959999999999994</v>
      </c>
    </row>
    <row r="610" spans="14:20" x14ac:dyDescent="0.2">
      <c r="N610" s="84">
        <v>37414</v>
      </c>
      <c r="O610">
        <v>78.48</v>
      </c>
      <c r="P610">
        <v>78.849999999999994</v>
      </c>
      <c r="Q610">
        <v>77</v>
      </c>
      <c r="R610">
        <v>78.3</v>
      </c>
      <c r="S610">
        <v>9309400</v>
      </c>
      <c r="T610">
        <v>64.83</v>
      </c>
    </row>
    <row r="611" spans="14:20" x14ac:dyDescent="0.2">
      <c r="N611" s="84">
        <v>37417</v>
      </c>
      <c r="O611">
        <v>77.75</v>
      </c>
      <c r="P611">
        <v>78.8</v>
      </c>
      <c r="Q611">
        <v>76.599999999999994</v>
      </c>
      <c r="R611">
        <v>76.8</v>
      </c>
      <c r="S611">
        <v>7075800</v>
      </c>
      <c r="T611">
        <v>63.59</v>
      </c>
    </row>
    <row r="612" spans="14:20" x14ac:dyDescent="0.2">
      <c r="N612" s="84">
        <v>37418</v>
      </c>
      <c r="O612">
        <v>77.849999999999994</v>
      </c>
      <c r="P612">
        <v>78.25</v>
      </c>
      <c r="Q612">
        <v>75.2</v>
      </c>
      <c r="R612">
        <v>75.489999999999995</v>
      </c>
      <c r="S612">
        <v>7953400</v>
      </c>
      <c r="T612">
        <v>62.51</v>
      </c>
    </row>
    <row r="613" spans="14:20" x14ac:dyDescent="0.2">
      <c r="N613" s="84">
        <v>37419</v>
      </c>
      <c r="O613">
        <v>75.400000000000006</v>
      </c>
      <c r="P613">
        <v>75.95</v>
      </c>
      <c r="Q613">
        <v>73.25</v>
      </c>
      <c r="R613">
        <v>74.650000000000006</v>
      </c>
      <c r="S613">
        <v>13296100</v>
      </c>
      <c r="T613">
        <v>61.81</v>
      </c>
    </row>
    <row r="614" spans="14:20" x14ac:dyDescent="0.2">
      <c r="N614" s="84">
        <v>37420</v>
      </c>
      <c r="O614">
        <v>75.45</v>
      </c>
      <c r="P614">
        <v>77.400000000000006</v>
      </c>
      <c r="Q614">
        <v>75.3</v>
      </c>
      <c r="R614">
        <v>75.599999999999994</v>
      </c>
      <c r="S614">
        <v>8909600</v>
      </c>
      <c r="T614">
        <v>62.6</v>
      </c>
    </row>
    <row r="615" spans="14:20" x14ac:dyDescent="0.2">
      <c r="N615" s="84">
        <v>37421</v>
      </c>
      <c r="O615">
        <v>74.2</v>
      </c>
      <c r="P615">
        <v>76.77</v>
      </c>
      <c r="Q615">
        <v>73.25</v>
      </c>
      <c r="R615">
        <v>76.17</v>
      </c>
      <c r="S615">
        <v>8592000</v>
      </c>
      <c r="T615">
        <v>63.07</v>
      </c>
    </row>
    <row r="616" spans="14:20" x14ac:dyDescent="0.2">
      <c r="N616" s="84">
        <v>37424</v>
      </c>
      <c r="O616">
        <v>76.180000000000007</v>
      </c>
      <c r="P616">
        <v>77.75</v>
      </c>
      <c r="Q616">
        <v>75.16</v>
      </c>
      <c r="R616">
        <v>77.14</v>
      </c>
      <c r="S616">
        <v>7775800</v>
      </c>
      <c r="T616">
        <v>63.87</v>
      </c>
    </row>
    <row r="617" spans="14:20" x14ac:dyDescent="0.2">
      <c r="N617" s="84">
        <v>37425</v>
      </c>
      <c r="O617">
        <v>75.599999999999994</v>
      </c>
      <c r="P617">
        <v>76.900000000000006</v>
      </c>
      <c r="Q617">
        <v>75.47</v>
      </c>
      <c r="R617">
        <v>75.94</v>
      </c>
      <c r="S617">
        <v>7242000</v>
      </c>
      <c r="T617">
        <v>62.88</v>
      </c>
    </row>
    <row r="618" spans="14:20" x14ac:dyDescent="0.2">
      <c r="N618" s="84">
        <v>37426</v>
      </c>
      <c r="O618">
        <v>74.2</v>
      </c>
      <c r="P618">
        <v>75.2</v>
      </c>
      <c r="Q618">
        <v>73.25</v>
      </c>
      <c r="R618">
        <v>73.349999999999994</v>
      </c>
      <c r="S618">
        <v>9455400</v>
      </c>
      <c r="T618">
        <v>60.73</v>
      </c>
    </row>
    <row r="619" spans="14:20" x14ac:dyDescent="0.2">
      <c r="N619" s="84">
        <v>37427</v>
      </c>
      <c r="O619">
        <v>74</v>
      </c>
      <c r="P619">
        <v>74.09</v>
      </c>
      <c r="Q619">
        <v>71.430000000000007</v>
      </c>
      <c r="R619">
        <v>71.58</v>
      </c>
      <c r="S619">
        <v>11116900</v>
      </c>
      <c r="T619">
        <v>59.27</v>
      </c>
    </row>
    <row r="620" spans="14:20" x14ac:dyDescent="0.2">
      <c r="N620" s="84">
        <v>37428</v>
      </c>
      <c r="O620">
        <v>70</v>
      </c>
      <c r="P620">
        <v>70.989999999999995</v>
      </c>
      <c r="Q620">
        <v>68.19</v>
      </c>
      <c r="R620">
        <v>68.75</v>
      </c>
      <c r="S620">
        <v>15542600</v>
      </c>
      <c r="T620">
        <v>56.93</v>
      </c>
    </row>
    <row r="621" spans="14:20" x14ac:dyDescent="0.2">
      <c r="N621" s="84">
        <v>37431</v>
      </c>
      <c r="O621">
        <v>67.25</v>
      </c>
      <c r="P621">
        <v>71.489999999999995</v>
      </c>
      <c r="Q621">
        <v>67.25</v>
      </c>
      <c r="R621">
        <v>69.7</v>
      </c>
      <c r="S621">
        <v>14687700</v>
      </c>
      <c r="T621">
        <v>57.71</v>
      </c>
    </row>
    <row r="622" spans="14:20" x14ac:dyDescent="0.2">
      <c r="N622" s="84">
        <v>37432</v>
      </c>
      <c r="O622">
        <v>70.3</v>
      </c>
      <c r="P622">
        <v>71.45</v>
      </c>
      <c r="Q622">
        <v>68.41</v>
      </c>
      <c r="R622">
        <v>68.599999999999994</v>
      </c>
      <c r="S622">
        <v>8554800</v>
      </c>
      <c r="T622">
        <v>56.8</v>
      </c>
    </row>
    <row r="623" spans="14:20" x14ac:dyDescent="0.2">
      <c r="N623" s="84">
        <v>37433</v>
      </c>
      <c r="O623">
        <v>66.099999999999994</v>
      </c>
      <c r="P623">
        <v>70.59</v>
      </c>
      <c r="Q623">
        <v>66.099999999999994</v>
      </c>
      <c r="R623">
        <v>70.05</v>
      </c>
      <c r="S623">
        <v>11544000</v>
      </c>
      <c r="T623">
        <v>58</v>
      </c>
    </row>
    <row r="624" spans="14:20" x14ac:dyDescent="0.2">
      <c r="N624" s="84">
        <v>37434</v>
      </c>
      <c r="O624">
        <v>71.2</v>
      </c>
      <c r="P624">
        <v>72.150000000000006</v>
      </c>
      <c r="Q624">
        <v>69.099999999999994</v>
      </c>
      <c r="R624">
        <v>71.900000000000006</v>
      </c>
      <c r="S624">
        <v>10610100</v>
      </c>
      <c r="T624">
        <v>59.53</v>
      </c>
    </row>
    <row r="625" spans="14:20" x14ac:dyDescent="0.2">
      <c r="N625" s="84">
        <v>37435</v>
      </c>
      <c r="O625">
        <v>71.349999999999994</v>
      </c>
      <c r="P625">
        <v>73.62</v>
      </c>
      <c r="Q625">
        <v>71.25</v>
      </c>
      <c r="R625">
        <v>72</v>
      </c>
      <c r="S625">
        <v>10945600</v>
      </c>
      <c r="T625">
        <v>59.62</v>
      </c>
    </row>
    <row r="626" spans="14:20" x14ac:dyDescent="0.2">
      <c r="N626" s="84">
        <v>37438</v>
      </c>
      <c r="O626">
        <v>72.010000000000005</v>
      </c>
      <c r="P626">
        <v>72.41</v>
      </c>
      <c r="Q626">
        <v>67.16</v>
      </c>
      <c r="R626">
        <v>67.599999999999994</v>
      </c>
      <c r="S626">
        <v>12055900</v>
      </c>
      <c r="T626">
        <v>55.97</v>
      </c>
    </row>
    <row r="627" spans="14:20" x14ac:dyDescent="0.2">
      <c r="N627" s="84">
        <v>37439</v>
      </c>
      <c r="O627">
        <v>67.849999999999994</v>
      </c>
      <c r="P627">
        <v>69.400000000000006</v>
      </c>
      <c r="Q627">
        <v>67.7</v>
      </c>
      <c r="R627">
        <v>68.58</v>
      </c>
      <c r="S627">
        <v>12012900</v>
      </c>
      <c r="T627">
        <v>56.78</v>
      </c>
    </row>
    <row r="628" spans="14:20" x14ac:dyDescent="0.2">
      <c r="N628" s="84">
        <v>37440</v>
      </c>
      <c r="O628">
        <v>67.95</v>
      </c>
      <c r="P628">
        <v>70.709999999999994</v>
      </c>
      <c r="Q628">
        <v>67.87</v>
      </c>
      <c r="R628">
        <v>70.510000000000005</v>
      </c>
      <c r="S628">
        <v>8469900</v>
      </c>
      <c r="T628">
        <v>58.38</v>
      </c>
    </row>
    <row r="629" spans="14:20" x14ac:dyDescent="0.2">
      <c r="N629" s="84">
        <v>37442</v>
      </c>
      <c r="O629">
        <v>72.45</v>
      </c>
      <c r="P629">
        <v>73.900000000000006</v>
      </c>
      <c r="Q629">
        <v>72</v>
      </c>
      <c r="R629">
        <v>73.5</v>
      </c>
      <c r="S629">
        <v>5243000</v>
      </c>
      <c r="T629">
        <v>60.86</v>
      </c>
    </row>
    <row r="630" spans="14:20" x14ac:dyDescent="0.2">
      <c r="N630" s="84">
        <v>37445</v>
      </c>
      <c r="O630">
        <v>73</v>
      </c>
      <c r="P630">
        <v>73.48</v>
      </c>
      <c r="Q630">
        <v>71.03</v>
      </c>
      <c r="R630">
        <v>71.3</v>
      </c>
      <c r="S630">
        <v>9488100</v>
      </c>
      <c r="T630">
        <v>59.04</v>
      </c>
    </row>
    <row r="631" spans="14:20" x14ac:dyDescent="0.2">
      <c r="N631" s="84">
        <v>37446</v>
      </c>
      <c r="O631">
        <v>71.400000000000006</v>
      </c>
      <c r="P631">
        <v>72.25</v>
      </c>
      <c r="Q631">
        <v>69.45</v>
      </c>
      <c r="R631">
        <v>69.67</v>
      </c>
      <c r="S631">
        <v>11165600</v>
      </c>
      <c r="T631">
        <v>57.69</v>
      </c>
    </row>
    <row r="632" spans="14:20" x14ac:dyDescent="0.2">
      <c r="N632" s="84">
        <v>37447</v>
      </c>
      <c r="O632">
        <v>70.599999999999994</v>
      </c>
      <c r="P632">
        <v>71.25</v>
      </c>
      <c r="Q632">
        <v>68.53</v>
      </c>
      <c r="R632">
        <v>68.760000000000005</v>
      </c>
      <c r="S632">
        <v>10073400</v>
      </c>
      <c r="T632">
        <v>56.93</v>
      </c>
    </row>
    <row r="633" spans="14:20" x14ac:dyDescent="0.2">
      <c r="N633" s="84">
        <v>37448</v>
      </c>
      <c r="O633">
        <v>68</v>
      </c>
      <c r="P633">
        <v>69.75</v>
      </c>
      <c r="Q633">
        <v>67.55</v>
      </c>
      <c r="R633">
        <v>69.41</v>
      </c>
      <c r="S633">
        <v>11026400</v>
      </c>
      <c r="T633">
        <v>57.47</v>
      </c>
    </row>
    <row r="634" spans="14:20" x14ac:dyDescent="0.2">
      <c r="N634" s="84">
        <v>37449</v>
      </c>
      <c r="O634">
        <v>70</v>
      </c>
      <c r="P634">
        <v>71.739999999999995</v>
      </c>
      <c r="Q634">
        <v>68.8</v>
      </c>
      <c r="R634">
        <v>69.209999999999994</v>
      </c>
      <c r="S634">
        <v>8572200</v>
      </c>
      <c r="T634">
        <v>57.31</v>
      </c>
    </row>
    <row r="635" spans="14:20" x14ac:dyDescent="0.2">
      <c r="N635" s="84">
        <v>37452</v>
      </c>
      <c r="O635">
        <v>68.400000000000006</v>
      </c>
      <c r="P635">
        <v>71</v>
      </c>
      <c r="Q635">
        <v>66.599999999999994</v>
      </c>
      <c r="R635">
        <v>71</v>
      </c>
      <c r="S635">
        <v>10420900</v>
      </c>
      <c r="T635">
        <v>58.79</v>
      </c>
    </row>
    <row r="636" spans="14:20" x14ac:dyDescent="0.2">
      <c r="N636" s="84">
        <v>37453</v>
      </c>
      <c r="O636">
        <v>69.510000000000005</v>
      </c>
      <c r="P636">
        <v>71.39</v>
      </c>
      <c r="Q636">
        <v>68.48</v>
      </c>
      <c r="R636">
        <v>69.010000000000005</v>
      </c>
      <c r="S636">
        <v>10486800</v>
      </c>
      <c r="T636">
        <v>57.14</v>
      </c>
    </row>
    <row r="637" spans="14:20" x14ac:dyDescent="0.2">
      <c r="N637" s="84">
        <v>37454</v>
      </c>
      <c r="O637">
        <v>71</v>
      </c>
      <c r="P637">
        <v>71.599999999999994</v>
      </c>
      <c r="Q637">
        <v>69.62</v>
      </c>
      <c r="R637">
        <v>70.69</v>
      </c>
      <c r="S637">
        <v>11537300</v>
      </c>
      <c r="T637">
        <v>58.53</v>
      </c>
    </row>
    <row r="638" spans="14:20" x14ac:dyDescent="0.2">
      <c r="N638" s="84">
        <v>37455</v>
      </c>
      <c r="O638">
        <v>70.5</v>
      </c>
      <c r="P638">
        <v>74.2</v>
      </c>
      <c r="Q638">
        <v>70</v>
      </c>
      <c r="R638">
        <v>72.05</v>
      </c>
      <c r="S638">
        <v>15310800</v>
      </c>
      <c r="T638">
        <v>59.66</v>
      </c>
    </row>
    <row r="639" spans="14:20" x14ac:dyDescent="0.2">
      <c r="N639" s="84">
        <v>37456</v>
      </c>
      <c r="O639">
        <v>70.959999999999994</v>
      </c>
      <c r="P639">
        <v>72.7</v>
      </c>
      <c r="Q639">
        <v>70</v>
      </c>
      <c r="R639">
        <v>72</v>
      </c>
      <c r="S639">
        <v>11612900</v>
      </c>
      <c r="T639">
        <v>59.62</v>
      </c>
    </row>
    <row r="640" spans="14:20" x14ac:dyDescent="0.2">
      <c r="N640" s="84">
        <v>37459</v>
      </c>
      <c r="O640">
        <v>71.25</v>
      </c>
      <c r="P640">
        <v>72.19</v>
      </c>
      <c r="Q640">
        <v>68.31</v>
      </c>
      <c r="R640">
        <v>68.5</v>
      </c>
      <c r="S640">
        <v>14866900</v>
      </c>
      <c r="T640">
        <v>56.72</v>
      </c>
    </row>
    <row r="641" spans="14:20" x14ac:dyDescent="0.2">
      <c r="N641" s="84">
        <v>37460</v>
      </c>
      <c r="O641">
        <v>68.25</v>
      </c>
      <c r="P641">
        <v>70</v>
      </c>
      <c r="Q641">
        <v>66.66</v>
      </c>
      <c r="R641">
        <v>67.05</v>
      </c>
      <c r="S641">
        <v>12766700</v>
      </c>
      <c r="T641">
        <v>55.52</v>
      </c>
    </row>
    <row r="642" spans="14:20" x14ac:dyDescent="0.2">
      <c r="N642" s="84">
        <v>37461</v>
      </c>
      <c r="O642">
        <v>66</v>
      </c>
      <c r="P642">
        <v>70</v>
      </c>
      <c r="Q642">
        <v>65.7</v>
      </c>
      <c r="R642">
        <v>69.540000000000006</v>
      </c>
      <c r="S642">
        <v>13804500</v>
      </c>
      <c r="T642">
        <v>57.58</v>
      </c>
    </row>
    <row r="643" spans="14:20" x14ac:dyDescent="0.2">
      <c r="N643" s="84">
        <v>37462</v>
      </c>
      <c r="O643">
        <v>68.900000000000006</v>
      </c>
      <c r="P643">
        <v>70</v>
      </c>
      <c r="Q643">
        <v>67.3</v>
      </c>
      <c r="R643">
        <v>69.349999999999994</v>
      </c>
      <c r="S643">
        <v>10989800</v>
      </c>
      <c r="T643">
        <v>57.42</v>
      </c>
    </row>
    <row r="644" spans="14:20" x14ac:dyDescent="0.2">
      <c r="N644" s="84">
        <v>37463</v>
      </c>
      <c r="O644">
        <v>68.75</v>
      </c>
      <c r="P644">
        <v>69.47</v>
      </c>
      <c r="Q644">
        <v>65.760000000000005</v>
      </c>
      <c r="R644">
        <v>66.400000000000006</v>
      </c>
      <c r="S644">
        <v>11576400</v>
      </c>
      <c r="T644">
        <v>54.98</v>
      </c>
    </row>
    <row r="645" spans="14:20" x14ac:dyDescent="0.2">
      <c r="N645" s="84">
        <v>37466</v>
      </c>
      <c r="O645">
        <v>70.37</v>
      </c>
      <c r="P645">
        <v>71.400000000000006</v>
      </c>
      <c r="Q645">
        <v>68</v>
      </c>
      <c r="R645">
        <v>71.180000000000007</v>
      </c>
      <c r="S645">
        <v>11919300</v>
      </c>
      <c r="T645">
        <v>58.94</v>
      </c>
    </row>
    <row r="646" spans="14:20" x14ac:dyDescent="0.2">
      <c r="N646" s="84">
        <v>37467</v>
      </c>
      <c r="O646">
        <v>70.5</v>
      </c>
      <c r="P646">
        <v>72.7</v>
      </c>
      <c r="Q646">
        <v>70.02</v>
      </c>
      <c r="R646">
        <v>71.790000000000006</v>
      </c>
      <c r="S646">
        <v>10138600</v>
      </c>
      <c r="T646">
        <v>59.44</v>
      </c>
    </row>
    <row r="647" spans="14:20" x14ac:dyDescent="0.2">
      <c r="N647" s="84">
        <v>37468</v>
      </c>
      <c r="O647">
        <v>70.75</v>
      </c>
      <c r="P647">
        <v>71.599999999999994</v>
      </c>
      <c r="Q647">
        <v>69.11</v>
      </c>
      <c r="R647">
        <v>70.400000000000006</v>
      </c>
      <c r="S647">
        <v>12718600</v>
      </c>
      <c r="T647">
        <v>58.29</v>
      </c>
    </row>
    <row r="648" spans="14:20" x14ac:dyDescent="0.2">
      <c r="N648" s="84">
        <v>37469</v>
      </c>
      <c r="O648">
        <v>70.400000000000006</v>
      </c>
      <c r="P648">
        <v>70.7</v>
      </c>
      <c r="Q648">
        <v>67.22</v>
      </c>
      <c r="R648">
        <v>68.25</v>
      </c>
      <c r="S648">
        <v>8832000</v>
      </c>
      <c r="T648">
        <v>56.51</v>
      </c>
    </row>
    <row r="649" spans="14:20" x14ac:dyDescent="0.2">
      <c r="N649" s="84">
        <v>37470</v>
      </c>
      <c r="O649">
        <v>68.209999999999994</v>
      </c>
      <c r="P649">
        <v>68.23</v>
      </c>
      <c r="Q649">
        <v>67.12</v>
      </c>
      <c r="R649">
        <v>67.88</v>
      </c>
      <c r="S649">
        <v>6915000</v>
      </c>
      <c r="T649">
        <v>56.2</v>
      </c>
    </row>
    <row r="650" spans="14:20" x14ac:dyDescent="0.2">
      <c r="N650" s="84">
        <v>37473</v>
      </c>
      <c r="O650">
        <v>67.94</v>
      </c>
      <c r="P650">
        <v>68.349999999999994</v>
      </c>
      <c r="Q650">
        <v>65.849999999999994</v>
      </c>
      <c r="R650">
        <v>65.989999999999995</v>
      </c>
      <c r="S650">
        <v>7126900</v>
      </c>
      <c r="T650">
        <v>54.64</v>
      </c>
    </row>
    <row r="651" spans="14:20" x14ac:dyDescent="0.2">
      <c r="N651" s="84">
        <v>37474</v>
      </c>
      <c r="O651">
        <v>67</v>
      </c>
      <c r="P651">
        <v>69.42</v>
      </c>
      <c r="Q651">
        <v>66.61</v>
      </c>
      <c r="R651">
        <v>67.900000000000006</v>
      </c>
      <c r="S651">
        <v>8370800</v>
      </c>
      <c r="T651">
        <v>56.22</v>
      </c>
    </row>
    <row r="652" spans="14:20" x14ac:dyDescent="0.2">
      <c r="N652" s="84">
        <v>37475</v>
      </c>
      <c r="O652">
        <v>69</v>
      </c>
      <c r="P652">
        <v>69.900000000000006</v>
      </c>
      <c r="Q652">
        <v>66.8</v>
      </c>
      <c r="R652">
        <v>69.17</v>
      </c>
      <c r="S652">
        <v>8037300</v>
      </c>
      <c r="T652">
        <v>57.4</v>
      </c>
    </row>
    <row r="653" spans="14:20" x14ac:dyDescent="0.2">
      <c r="N653" s="84">
        <v>37476</v>
      </c>
      <c r="O653">
        <v>69.2</v>
      </c>
      <c r="P653">
        <v>72.05</v>
      </c>
      <c r="Q653">
        <v>68.349999999999994</v>
      </c>
      <c r="R653">
        <v>71.61</v>
      </c>
      <c r="S653">
        <v>8420500</v>
      </c>
      <c r="T653">
        <v>59.42</v>
      </c>
    </row>
    <row r="654" spans="14:20" x14ac:dyDescent="0.2">
      <c r="N654" s="84">
        <v>37477</v>
      </c>
      <c r="O654">
        <v>70.61</v>
      </c>
      <c r="P654">
        <v>74.3</v>
      </c>
      <c r="Q654">
        <v>70.400000000000006</v>
      </c>
      <c r="R654">
        <v>71.83</v>
      </c>
      <c r="S654">
        <v>6940900</v>
      </c>
      <c r="T654">
        <v>59.61</v>
      </c>
    </row>
    <row r="655" spans="14:20" x14ac:dyDescent="0.2">
      <c r="N655" s="84">
        <v>37480</v>
      </c>
      <c r="O655">
        <v>71.05</v>
      </c>
      <c r="P655">
        <v>72.64</v>
      </c>
      <c r="Q655">
        <v>70.61</v>
      </c>
      <c r="R655">
        <v>71.77</v>
      </c>
      <c r="S655">
        <v>5263300</v>
      </c>
      <c r="T655">
        <v>59.56</v>
      </c>
    </row>
    <row r="656" spans="14:20" x14ac:dyDescent="0.2">
      <c r="N656" s="84">
        <v>37481</v>
      </c>
      <c r="O656">
        <v>71.55</v>
      </c>
      <c r="P656">
        <v>73.8</v>
      </c>
      <c r="Q656">
        <v>71.19</v>
      </c>
      <c r="R656">
        <v>71.900000000000006</v>
      </c>
      <c r="S656">
        <v>8014700</v>
      </c>
      <c r="T656">
        <v>59.67</v>
      </c>
    </row>
    <row r="657" spans="14:20" x14ac:dyDescent="0.2">
      <c r="N657" s="84">
        <v>37482</v>
      </c>
      <c r="O657">
        <v>71.95</v>
      </c>
      <c r="P657">
        <v>75.02</v>
      </c>
      <c r="Q657">
        <v>71.349999999999994</v>
      </c>
      <c r="R657">
        <v>74.92</v>
      </c>
      <c r="S657">
        <v>8353000</v>
      </c>
      <c r="T657">
        <v>62.17</v>
      </c>
    </row>
    <row r="658" spans="14:20" x14ac:dyDescent="0.2">
      <c r="N658" s="84">
        <v>37483</v>
      </c>
      <c r="O658">
        <v>75.400000000000006</v>
      </c>
      <c r="P658">
        <v>76.709999999999994</v>
      </c>
      <c r="Q658">
        <v>74.599999999999994</v>
      </c>
      <c r="R658">
        <v>76.5</v>
      </c>
      <c r="S658">
        <v>9267300</v>
      </c>
      <c r="T658">
        <v>63.48</v>
      </c>
    </row>
    <row r="659" spans="14:20" x14ac:dyDescent="0.2">
      <c r="N659" s="84">
        <v>37484</v>
      </c>
      <c r="O659">
        <v>76.5</v>
      </c>
      <c r="P659">
        <v>79.98</v>
      </c>
      <c r="Q659">
        <v>75.98</v>
      </c>
      <c r="R659">
        <v>79.349999999999994</v>
      </c>
      <c r="S659">
        <v>11645800</v>
      </c>
      <c r="T659">
        <v>65.849999999999994</v>
      </c>
    </row>
    <row r="660" spans="14:20" x14ac:dyDescent="0.2">
      <c r="N660" s="84">
        <v>37487</v>
      </c>
      <c r="O660">
        <v>79.349999999999994</v>
      </c>
      <c r="P660">
        <v>82.85</v>
      </c>
      <c r="Q660">
        <v>79.010000000000005</v>
      </c>
      <c r="R660">
        <v>82.49</v>
      </c>
      <c r="S660">
        <v>10803900</v>
      </c>
      <c r="T660">
        <v>68.45</v>
      </c>
    </row>
    <row r="661" spans="14:20" x14ac:dyDescent="0.2">
      <c r="N661" s="84">
        <v>37488</v>
      </c>
      <c r="O661">
        <v>81.56</v>
      </c>
      <c r="P661">
        <v>82</v>
      </c>
      <c r="Q661">
        <v>80.180000000000007</v>
      </c>
      <c r="R661">
        <v>81.27</v>
      </c>
      <c r="S661">
        <v>7671000</v>
      </c>
      <c r="T661">
        <v>67.44</v>
      </c>
    </row>
    <row r="662" spans="14:20" x14ac:dyDescent="0.2">
      <c r="N662" s="84">
        <v>37489</v>
      </c>
      <c r="O662">
        <v>81.900000000000006</v>
      </c>
      <c r="P662">
        <v>82.33</v>
      </c>
      <c r="Q662">
        <v>79.55</v>
      </c>
      <c r="R662">
        <v>81</v>
      </c>
      <c r="S662">
        <v>7768600</v>
      </c>
      <c r="T662">
        <v>67.22</v>
      </c>
    </row>
    <row r="663" spans="14:20" x14ac:dyDescent="0.2">
      <c r="N663" s="84">
        <v>37490</v>
      </c>
      <c r="O663">
        <v>80.95</v>
      </c>
      <c r="P663">
        <v>82.45</v>
      </c>
      <c r="Q663">
        <v>80.2</v>
      </c>
      <c r="R663">
        <v>81.99</v>
      </c>
      <c r="S663">
        <v>5446600</v>
      </c>
      <c r="T663">
        <v>68.040000000000006</v>
      </c>
    </row>
    <row r="664" spans="14:20" x14ac:dyDescent="0.2">
      <c r="N664" s="84">
        <v>37491</v>
      </c>
      <c r="O664">
        <v>81.2</v>
      </c>
      <c r="P664">
        <v>81.48</v>
      </c>
      <c r="Q664">
        <v>79.349999999999994</v>
      </c>
      <c r="R664">
        <v>80.400000000000006</v>
      </c>
      <c r="S664">
        <v>5908900</v>
      </c>
      <c r="T664">
        <v>66.72</v>
      </c>
    </row>
    <row r="665" spans="14:20" x14ac:dyDescent="0.2">
      <c r="N665" s="84">
        <v>37494</v>
      </c>
      <c r="O665">
        <v>80.400000000000006</v>
      </c>
      <c r="P665">
        <v>80.89</v>
      </c>
      <c r="Q665">
        <v>77.8</v>
      </c>
      <c r="R665">
        <v>79.42</v>
      </c>
      <c r="S665">
        <v>6997800</v>
      </c>
      <c r="T665">
        <v>65.91</v>
      </c>
    </row>
    <row r="666" spans="14:20" x14ac:dyDescent="0.2">
      <c r="N666" s="84">
        <v>37495</v>
      </c>
      <c r="O666">
        <v>80.400000000000006</v>
      </c>
      <c r="P666">
        <v>80.44</v>
      </c>
      <c r="Q666">
        <v>77.3</v>
      </c>
      <c r="R666">
        <v>77.959999999999994</v>
      </c>
      <c r="S666">
        <v>7087800</v>
      </c>
      <c r="T666">
        <v>64.69</v>
      </c>
    </row>
    <row r="667" spans="14:20" x14ac:dyDescent="0.2">
      <c r="N667" s="84">
        <v>37496</v>
      </c>
      <c r="O667">
        <v>76</v>
      </c>
      <c r="P667">
        <v>77.010000000000005</v>
      </c>
      <c r="Q667">
        <v>75.67</v>
      </c>
      <c r="R667">
        <v>76.06</v>
      </c>
      <c r="S667">
        <v>6590300</v>
      </c>
      <c r="T667">
        <v>63.12</v>
      </c>
    </row>
    <row r="668" spans="14:20" x14ac:dyDescent="0.2">
      <c r="N668" s="84">
        <v>37497</v>
      </c>
      <c r="O668">
        <v>75.599999999999994</v>
      </c>
      <c r="P668">
        <v>77.349999999999994</v>
      </c>
      <c r="Q668">
        <v>75.150000000000006</v>
      </c>
      <c r="R668">
        <v>76.62</v>
      </c>
      <c r="S668">
        <v>5857400</v>
      </c>
      <c r="T668">
        <v>63.58</v>
      </c>
    </row>
    <row r="669" spans="14:20" x14ac:dyDescent="0.2">
      <c r="N669" s="84">
        <v>37498</v>
      </c>
      <c r="O669">
        <v>75.55</v>
      </c>
      <c r="P669">
        <v>76.349999999999994</v>
      </c>
      <c r="Q669">
        <v>75.099999999999994</v>
      </c>
      <c r="R669">
        <v>75.38</v>
      </c>
      <c r="S669">
        <v>5002500</v>
      </c>
      <c r="T669">
        <v>62.55</v>
      </c>
    </row>
    <row r="670" spans="14:20" x14ac:dyDescent="0.2">
      <c r="N670" s="84">
        <v>37502</v>
      </c>
      <c r="O670">
        <v>74.2</v>
      </c>
      <c r="P670">
        <v>75</v>
      </c>
      <c r="Q670">
        <v>72.3</v>
      </c>
      <c r="R670">
        <v>72.349999999999994</v>
      </c>
      <c r="S670">
        <v>6849400</v>
      </c>
      <c r="T670">
        <v>60.04</v>
      </c>
    </row>
    <row r="671" spans="14:20" x14ac:dyDescent="0.2">
      <c r="N671" s="84">
        <v>37503</v>
      </c>
      <c r="O671">
        <v>72.349999999999994</v>
      </c>
      <c r="P671">
        <v>73.989999999999995</v>
      </c>
      <c r="Q671">
        <v>71.599999999999994</v>
      </c>
      <c r="R671">
        <v>73.73</v>
      </c>
      <c r="S671">
        <v>6264600</v>
      </c>
      <c r="T671">
        <v>61.18</v>
      </c>
    </row>
    <row r="672" spans="14:20" x14ac:dyDescent="0.2">
      <c r="N672" s="84">
        <v>37504</v>
      </c>
      <c r="O672">
        <v>72.739999999999995</v>
      </c>
      <c r="P672">
        <v>72.849999999999994</v>
      </c>
      <c r="Q672">
        <v>71.5</v>
      </c>
      <c r="R672">
        <v>72.180000000000007</v>
      </c>
      <c r="S672">
        <v>6467700</v>
      </c>
      <c r="T672">
        <v>59.9</v>
      </c>
    </row>
    <row r="673" spans="14:20" x14ac:dyDescent="0.2">
      <c r="N673" s="84">
        <v>37505</v>
      </c>
      <c r="O673">
        <v>73.75</v>
      </c>
      <c r="P673">
        <v>73.989999999999995</v>
      </c>
      <c r="Q673">
        <v>73.069999999999993</v>
      </c>
      <c r="R673">
        <v>73.2</v>
      </c>
      <c r="S673">
        <v>4586500</v>
      </c>
      <c r="T673">
        <v>60.74</v>
      </c>
    </row>
    <row r="674" spans="14:20" x14ac:dyDescent="0.2">
      <c r="N674" s="84">
        <v>37508</v>
      </c>
      <c r="O674">
        <v>72.45</v>
      </c>
      <c r="P674">
        <v>74.98</v>
      </c>
      <c r="Q674">
        <v>71.849999999999994</v>
      </c>
      <c r="R674">
        <v>74.5</v>
      </c>
      <c r="S674">
        <v>5785000</v>
      </c>
      <c r="T674">
        <v>61.82</v>
      </c>
    </row>
    <row r="675" spans="14:20" x14ac:dyDescent="0.2">
      <c r="N675" s="84">
        <v>37509</v>
      </c>
      <c r="O675">
        <v>74.599999999999994</v>
      </c>
      <c r="P675">
        <v>75.599999999999994</v>
      </c>
      <c r="Q675">
        <v>73.849999999999994</v>
      </c>
      <c r="R675">
        <v>75.599999999999994</v>
      </c>
      <c r="S675">
        <v>5538300</v>
      </c>
      <c r="T675">
        <v>62.74</v>
      </c>
    </row>
    <row r="676" spans="14:20" x14ac:dyDescent="0.2">
      <c r="N676" s="84">
        <v>37510</v>
      </c>
      <c r="O676">
        <v>76.400000000000006</v>
      </c>
      <c r="P676">
        <v>77.5</v>
      </c>
      <c r="Q676">
        <v>74.06</v>
      </c>
      <c r="R676">
        <v>74.2</v>
      </c>
      <c r="S676">
        <v>5394400</v>
      </c>
      <c r="T676">
        <v>61.57</v>
      </c>
    </row>
    <row r="677" spans="14:20" x14ac:dyDescent="0.2">
      <c r="N677" s="84">
        <v>37511</v>
      </c>
      <c r="O677">
        <v>74.05</v>
      </c>
      <c r="P677">
        <v>74.05</v>
      </c>
      <c r="Q677">
        <v>71.64</v>
      </c>
      <c r="R677">
        <v>71.87</v>
      </c>
      <c r="S677">
        <v>6707400</v>
      </c>
      <c r="T677">
        <v>59.64</v>
      </c>
    </row>
    <row r="678" spans="14:20" x14ac:dyDescent="0.2">
      <c r="N678" s="84">
        <v>37512</v>
      </c>
      <c r="O678">
        <v>71.5</v>
      </c>
      <c r="P678">
        <v>72.88</v>
      </c>
      <c r="Q678">
        <v>71.31</v>
      </c>
      <c r="R678">
        <v>72.5</v>
      </c>
      <c r="S678">
        <v>5949600</v>
      </c>
      <c r="T678">
        <v>60.16</v>
      </c>
    </row>
    <row r="679" spans="14:20" x14ac:dyDescent="0.2">
      <c r="N679" s="84">
        <v>37515</v>
      </c>
      <c r="O679">
        <v>72</v>
      </c>
      <c r="P679">
        <v>72.72</v>
      </c>
      <c r="Q679">
        <v>71.23</v>
      </c>
      <c r="R679">
        <v>72.319999999999993</v>
      </c>
      <c r="S679">
        <v>4595200</v>
      </c>
      <c r="T679">
        <v>60.01</v>
      </c>
    </row>
    <row r="680" spans="14:20" x14ac:dyDescent="0.2">
      <c r="N680" s="84">
        <v>37516</v>
      </c>
      <c r="O680">
        <v>73</v>
      </c>
      <c r="P680">
        <v>73.45</v>
      </c>
      <c r="Q680">
        <v>71.349999999999994</v>
      </c>
      <c r="R680">
        <v>71.75</v>
      </c>
      <c r="S680">
        <v>6195100</v>
      </c>
      <c r="T680">
        <v>59.54</v>
      </c>
    </row>
    <row r="681" spans="14:20" x14ac:dyDescent="0.2">
      <c r="N681" s="84">
        <v>37517</v>
      </c>
      <c r="O681">
        <v>70.650000000000006</v>
      </c>
      <c r="P681">
        <v>70.900000000000006</v>
      </c>
      <c r="Q681">
        <v>68.86</v>
      </c>
      <c r="R681">
        <v>69.55</v>
      </c>
      <c r="S681">
        <v>12712700</v>
      </c>
      <c r="T681">
        <v>57.72</v>
      </c>
    </row>
    <row r="682" spans="14:20" x14ac:dyDescent="0.2">
      <c r="N682" s="84">
        <v>37518</v>
      </c>
      <c r="O682">
        <v>64.8</v>
      </c>
      <c r="P682">
        <v>66.48</v>
      </c>
      <c r="Q682">
        <v>64.650000000000006</v>
      </c>
      <c r="R682">
        <v>64.8</v>
      </c>
      <c r="S682">
        <v>22034900</v>
      </c>
      <c r="T682">
        <v>53.77</v>
      </c>
    </row>
    <row r="683" spans="14:20" x14ac:dyDescent="0.2">
      <c r="N683" s="84">
        <v>37519</v>
      </c>
      <c r="O683">
        <v>65.400000000000006</v>
      </c>
      <c r="P683">
        <v>65.400000000000006</v>
      </c>
      <c r="Q683">
        <v>63.9</v>
      </c>
      <c r="R683">
        <v>63.92</v>
      </c>
      <c r="S683">
        <v>14195200</v>
      </c>
      <c r="T683">
        <v>53.04</v>
      </c>
    </row>
    <row r="684" spans="14:20" x14ac:dyDescent="0.2">
      <c r="N684" s="84">
        <v>37522</v>
      </c>
      <c r="O684">
        <v>63.75</v>
      </c>
      <c r="P684">
        <v>63.75</v>
      </c>
      <c r="Q684">
        <v>62.37</v>
      </c>
      <c r="R684">
        <v>63.37</v>
      </c>
      <c r="S684">
        <v>8377100</v>
      </c>
      <c r="T684">
        <v>52.59</v>
      </c>
    </row>
    <row r="685" spans="14:20" x14ac:dyDescent="0.2">
      <c r="N685" s="84">
        <v>37523</v>
      </c>
      <c r="O685">
        <v>61.08</v>
      </c>
      <c r="P685">
        <v>63.3</v>
      </c>
      <c r="Q685">
        <v>59.55</v>
      </c>
      <c r="R685">
        <v>59.75</v>
      </c>
      <c r="S685">
        <v>16710100</v>
      </c>
      <c r="T685">
        <v>49.58</v>
      </c>
    </row>
    <row r="686" spans="14:20" x14ac:dyDescent="0.2">
      <c r="N686" s="84">
        <v>37524</v>
      </c>
      <c r="O686">
        <v>61.2</v>
      </c>
      <c r="P686">
        <v>63.77</v>
      </c>
      <c r="Q686">
        <v>60.99</v>
      </c>
      <c r="R686">
        <v>63.01</v>
      </c>
      <c r="S686">
        <v>13119200</v>
      </c>
      <c r="T686">
        <v>52.29</v>
      </c>
    </row>
    <row r="687" spans="14:20" x14ac:dyDescent="0.2">
      <c r="N687" s="84">
        <v>37525</v>
      </c>
      <c r="O687">
        <v>64.2</v>
      </c>
      <c r="P687">
        <v>64.88</v>
      </c>
      <c r="Q687">
        <v>61.33</v>
      </c>
      <c r="R687">
        <v>62.02</v>
      </c>
      <c r="S687">
        <v>12368800</v>
      </c>
      <c r="T687">
        <v>51.47</v>
      </c>
    </row>
    <row r="688" spans="14:20" x14ac:dyDescent="0.2">
      <c r="N688" s="84">
        <v>37526</v>
      </c>
      <c r="O688">
        <v>61.43</v>
      </c>
      <c r="P688">
        <v>63.49</v>
      </c>
      <c r="Q688">
        <v>60.31</v>
      </c>
      <c r="R688">
        <v>60.36</v>
      </c>
      <c r="S688">
        <v>8793100</v>
      </c>
      <c r="T688">
        <v>50.09</v>
      </c>
    </row>
    <row r="689" spans="14:20" x14ac:dyDescent="0.2">
      <c r="N689" s="84">
        <v>37529</v>
      </c>
      <c r="O689">
        <v>59.55</v>
      </c>
      <c r="P689">
        <v>59.89</v>
      </c>
      <c r="Q689">
        <v>57.99</v>
      </c>
      <c r="R689">
        <v>58.31</v>
      </c>
      <c r="S689">
        <v>13020100</v>
      </c>
      <c r="T689">
        <v>48.39</v>
      </c>
    </row>
    <row r="690" spans="14:20" x14ac:dyDescent="0.2">
      <c r="N690" s="84">
        <v>37530</v>
      </c>
      <c r="O690">
        <v>59.2</v>
      </c>
      <c r="P690">
        <v>61.98</v>
      </c>
      <c r="Q690">
        <v>58.99</v>
      </c>
      <c r="R690">
        <v>61.17</v>
      </c>
      <c r="S690">
        <v>11642800</v>
      </c>
      <c r="T690">
        <v>50.76</v>
      </c>
    </row>
    <row r="691" spans="14:20" x14ac:dyDescent="0.2">
      <c r="N691" s="84">
        <v>37531</v>
      </c>
      <c r="O691">
        <v>61.18</v>
      </c>
      <c r="P691">
        <v>62</v>
      </c>
      <c r="Q691">
        <v>58.35</v>
      </c>
      <c r="R691">
        <v>59.63</v>
      </c>
      <c r="S691">
        <v>10653300</v>
      </c>
      <c r="T691">
        <v>49.48</v>
      </c>
    </row>
    <row r="692" spans="14:20" x14ac:dyDescent="0.2">
      <c r="N692" s="84">
        <v>37532</v>
      </c>
      <c r="O692">
        <v>60.3</v>
      </c>
      <c r="P692">
        <v>61.16</v>
      </c>
      <c r="Q692">
        <v>58.95</v>
      </c>
      <c r="R692">
        <v>60</v>
      </c>
      <c r="S692">
        <v>11001100</v>
      </c>
      <c r="T692">
        <v>49.79</v>
      </c>
    </row>
    <row r="693" spans="14:20" x14ac:dyDescent="0.2">
      <c r="N693" s="84">
        <v>37533</v>
      </c>
      <c r="O693">
        <v>59.5</v>
      </c>
      <c r="P693">
        <v>59.51</v>
      </c>
      <c r="Q693">
        <v>55.77</v>
      </c>
      <c r="R693">
        <v>56.6</v>
      </c>
      <c r="S693">
        <v>14551900</v>
      </c>
      <c r="T693">
        <v>46.97</v>
      </c>
    </row>
    <row r="694" spans="14:20" x14ac:dyDescent="0.2">
      <c r="N694" s="84">
        <v>37536</v>
      </c>
      <c r="O694">
        <v>56.6</v>
      </c>
      <c r="P694">
        <v>58.5</v>
      </c>
      <c r="Q694">
        <v>56.6</v>
      </c>
      <c r="R694">
        <v>56.86</v>
      </c>
      <c r="S694">
        <v>9641600</v>
      </c>
      <c r="T694">
        <v>47.18</v>
      </c>
    </row>
    <row r="695" spans="14:20" x14ac:dyDescent="0.2">
      <c r="N695" s="84">
        <v>37537</v>
      </c>
      <c r="O695">
        <v>57.78</v>
      </c>
      <c r="P695">
        <v>58.09</v>
      </c>
      <c r="Q695">
        <v>54.8</v>
      </c>
      <c r="R695">
        <v>57.05</v>
      </c>
      <c r="S695">
        <v>14744500</v>
      </c>
      <c r="T695">
        <v>47.34</v>
      </c>
    </row>
    <row r="696" spans="14:20" x14ac:dyDescent="0.2">
      <c r="N696" s="84">
        <v>37538</v>
      </c>
      <c r="O696">
        <v>56.05</v>
      </c>
      <c r="P696">
        <v>56.7</v>
      </c>
      <c r="Q696">
        <v>54.81</v>
      </c>
      <c r="R696">
        <v>55.07</v>
      </c>
      <c r="S696">
        <v>12156000</v>
      </c>
      <c r="T696">
        <v>45.7</v>
      </c>
    </row>
    <row r="697" spans="14:20" x14ac:dyDescent="0.2">
      <c r="N697" s="84">
        <v>37539</v>
      </c>
      <c r="O697">
        <v>54.65</v>
      </c>
      <c r="P697">
        <v>58.48</v>
      </c>
      <c r="Q697">
        <v>54.01</v>
      </c>
      <c r="R697">
        <v>57.58</v>
      </c>
      <c r="S697">
        <v>12670600</v>
      </c>
      <c r="T697">
        <v>47.78</v>
      </c>
    </row>
    <row r="698" spans="14:20" x14ac:dyDescent="0.2">
      <c r="N698" s="84">
        <v>37540</v>
      </c>
      <c r="O698">
        <v>62</v>
      </c>
      <c r="P698">
        <v>63.92</v>
      </c>
      <c r="Q698">
        <v>61.5</v>
      </c>
      <c r="R698">
        <v>63.92</v>
      </c>
      <c r="S698">
        <v>17853800</v>
      </c>
      <c r="T698">
        <v>53.04</v>
      </c>
    </row>
    <row r="699" spans="14:20" x14ac:dyDescent="0.2">
      <c r="N699" s="84">
        <v>37543</v>
      </c>
      <c r="O699">
        <v>61.54</v>
      </c>
      <c r="P699">
        <v>63.8</v>
      </c>
      <c r="Q699">
        <v>61.54</v>
      </c>
      <c r="R699">
        <v>63.42</v>
      </c>
      <c r="S699">
        <v>7925300</v>
      </c>
      <c r="T699">
        <v>52.63</v>
      </c>
    </row>
    <row r="700" spans="14:20" x14ac:dyDescent="0.2">
      <c r="N700" s="84">
        <v>37544</v>
      </c>
      <c r="O700">
        <v>67.75</v>
      </c>
      <c r="P700">
        <v>68.48</v>
      </c>
      <c r="Q700">
        <v>66.58</v>
      </c>
      <c r="R700">
        <v>68.48</v>
      </c>
      <c r="S700">
        <v>14600200</v>
      </c>
      <c r="T700">
        <v>56.83</v>
      </c>
    </row>
    <row r="701" spans="14:20" x14ac:dyDescent="0.2">
      <c r="N701" s="84">
        <v>37545</v>
      </c>
      <c r="O701">
        <v>66.599999999999994</v>
      </c>
      <c r="P701">
        <v>67</v>
      </c>
      <c r="Q701">
        <v>64.239999999999995</v>
      </c>
      <c r="R701">
        <v>64.900000000000006</v>
      </c>
      <c r="S701">
        <v>15900200</v>
      </c>
      <c r="T701">
        <v>53.86</v>
      </c>
    </row>
    <row r="702" spans="14:20" x14ac:dyDescent="0.2">
      <c r="N702" s="84">
        <v>37546</v>
      </c>
      <c r="O702">
        <v>72.8</v>
      </c>
      <c r="P702">
        <v>73</v>
      </c>
      <c r="Q702">
        <v>71.23</v>
      </c>
      <c r="R702">
        <v>72.2</v>
      </c>
      <c r="S702">
        <v>21344600</v>
      </c>
      <c r="T702">
        <v>59.91</v>
      </c>
    </row>
    <row r="703" spans="14:20" x14ac:dyDescent="0.2">
      <c r="N703" s="84">
        <v>37547</v>
      </c>
      <c r="O703">
        <v>71.73</v>
      </c>
      <c r="P703">
        <v>74.25</v>
      </c>
      <c r="Q703">
        <v>70.260000000000005</v>
      </c>
      <c r="R703">
        <v>74.25</v>
      </c>
      <c r="S703">
        <v>12482900</v>
      </c>
      <c r="T703">
        <v>61.62</v>
      </c>
    </row>
    <row r="704" spans="14:20" x14ac:dyDescent="0.2">
      <c r="N704" s="84">
        <v>37550</v>
      </c>
      <c r="O704">
        <v>73.650000000000006</v>
      </c>
      <c r="P704">
        <v>75.900000000000006</v>
      </c>
      <c r="Q704">
        <v>72.94</v>
      </c>
      <c r="R704">
        <v>75.55</v>
      </c>
      <c r="S704">
        <v>10875700</v>
      </c>
      <c r="T704">
        <v>62.69</v>
      </c>
    </row>
    <row r="705" spans="14:20" x14ac:dyDescent="0.2">
      <c r="N705" s="84">
        <v>37551</v>
      </c>
      <c r="O705">
        <v>74.5</v>
      </c>
      <c r="P705">
        <v>75.680000000000007</v>
      </c>
      <c r="Q705">
        <v>73.62</v>
      </c>
      <c r="R705">
        <v>74.489999999999995</v>
      </c>
      <c r="S705">
        <v>10371500</v>
      </c>
      <c r="T705">
        <v>61.81</v>
      </c>
    </row>
    <row r="706" spans="14:20" x14ac:dyDescent="0.2">
      <c r="N706" s="84">
        <v>37552</v>
      </c>
      <c r="O706">
        <v>74.400000000000006</v>
      </c>
      <c r="P706">
        <v>74.97</v>
      </c>
      <c r="Q706">
        <v>72.459999999999994</v>
      </c>
      <c r="R706">
        <v>74.599999999999994</v>
      </c>
      <c r="S706">
        <v>12441900</v>
      </c>
      <c r="T706">
        <v>61.91</v>
      </c>
    </row>
    <row r="707" spans="14:20" x14ac:dyDescent="0.2">
      <c r="N707" s="84">
        <v>37553</v>
      </c>
      <c r="O707">
        <v>75.5</v>
      </c>
      <c r="P707">
        <v>75.55</v>
      </c>
      <c r="Q707">
        <v>71.75</v>
      </c>
      <c r="R707">
        <v>72.099999999999994</v>
      </c>
      <c r="S707">
        <v>10524000</v>
      </c>
      <c r="T707">
        <v>59.83</v>
      </c>
    </row>
    <row r="708" spans="14:20" x14ac:dyDescent="0.2">
      <c r="N708" s="84">
        <v>37554</v>
      </c>
      <c r="O708">
        <v>72.5</v>
      </c>
      <c r="P708">
        <v>74.62</v>
      </c>
      <c r="Q708">
        <v>72.16</v>
      </c>
      <c r="R708">
        <v>74.56</v>
      </c>
      <c r="S708">
        <v>7514200</v>
      </c>
      <c r="T708">
        <v>61.87</v>
      </c>
    </row>
    <row r="709" spans="14:20" x14ac:dyDescent="0.2">
      <c r="N709" s="84">
        <v>37557</v>
      </c>
      <c r="O709">
        <v>75.150000000000006</v>
      </c>
      <c r="P709">
        <v>77.5</v>
      </c>
      <c r="Q709">
        <v>74.56</v>
      </c>
      <c r="R709">
        <v>76.56</v>
      </c>
      <c r="S709">
        <v>12544900</v>
      </c>
      <c r="T709">
        <v>63.53</v>
      </c>
    </row>
    <row r="710" spans="14:20" x14ac:dyDescent="0.2">
      <c r="N710" s="84">
        <v>37558</v>
      </c>
      <c r="O710">
        <v>76.56</v>
      </c>
      <c r="P710">
        <v>77.05</v>
      </c>
      <c r="Q710">
        <v>74.2</v>
      </c>
      <c r="R710">
        <v>76.739999999999995</v>
      </c>
      <c r="S710">
        <v>11455200</v>
      </c>
      <c r="T710">
        <v>63.68</v>
      </c>
    </row>
    <row r="711" spans="14:20" x14ac:dyDescent="0.2">
      <c r="N711" s="84">
        <v>37559</v>
      </c>
      <c r="O711">
        <v>77</v>
      </c>
      <c r="P711">
        <v>79.400000000000006</v>
      </c>
      <c r="Q711">
        <v>76.02</v>
      </c>
      <c r="R711">
        <v>78.67</v>
      </c>
      <c r="S711">
        <v>12865800</v>
      </c>
      <c r="T711">
        <v>65.28</v>
      </c>
    </row>
    <row r="712" spans="14:20" x14ac:dyDescent="0.2">
      <c r="N712" s="84">
        <v>37560</v>
      </c>
      <c r="O712">
        <v>78.67</v>
      </c>
      <c r="P712">
        <v>79.790000000000006</v>
      </c>
      <c r="Q712">
        <v>78.5</v>
      </c>
      <c r="R712">
        <v>78.94</v>
      </c>
      <c r="S712">
        <v>9864300</v>
      </c>
      <c r="T712">
        <v>65.510000000000005</v>
      </c>
    </row>
    <row r="713" spans="14:20" x14ac:dyDescent="0.2">
      <c r="N713" s="84">
        <v>37561</v>
      </c>
      <c r="O713">
        <v>78.900000000000006</v>
      </c>
      <c r="P713">
        <v>80.5</v>
      </c>
      <c r="Q713">
        <v>78.319999999999993</v>
      </c>
      <c r="R713">
        <v>80.400000000000006</v>
      </c>
      <c r="S713">
        <v>9395200</v>
      </c>
      <c r="T713">
        <v>66.72</v>
      </c>
    </row>
    <row r="714" spans="14:20" x14ac:dyDescent="0.2">
      <c r="N714" s="84">
        <v>37564</v>
      </c>
      <c r="O714">
        <v>81.99</v>
      </c>
      <c r="P714">
        <v>83.81</v>
      </c>
      <c r="Q714">
        <v>81.7</v>
      </c>
      <c r="R714">
        <v>82.5</v>
      </c>
      <c r="S714">
        <v>12006000</v>
      </c>
      <c r="T714">
        <v>68.459999999999994</v>
      </c>
    </row>
    <row r="715" spans="14:20" x14ac:dyDescent="0.2">
      <c r="N715" s="84">
        <v>37565</v>
      </c>
      <c r="O715">
        <v>81.75</v>
      </c>
      <c r="P715">
        <v>82.01</v>
      </c>
      <c r="Q715">
        <v>80.47</v>
      </c>
      <c r="R715">
        <v>81.680000000000007</v>
      </c>
      <c r="S715">
        <v>10466700</v>
      </c>
      <c r="T715">
        <v>67.78</v>
      </c>
    </row>
    <row r="716" spans="14:20" x14ac:dyDescent="0.2">
      <c r="N716" s="84">
        <v>37566</v>
      </c>
      <c r="O716">
        <v>80.8</v>
      </c>
      <c r="P716">
        <v>81.88</v>
      </c>
      <c r="Q716">
        <v>80.05</v>
      </c>
      <c r="R716">
        <v>81.540000000000006</v>
      </c>
      <c r="S716">
        <v>10480800</v>
      </c>
      <c r="T716">
        <v>67.790000000000006</v>
      </c>
    </row>
    <row r="717" spans="14:20" x14ac:dyDescent="0.2">
      <c r="N717" s="84">
        <v>37567</v>
      </c>
      <c r="O717">
        <v>80</v>
      </c>
      <c r="P717">
        <v>80</v>
      </c>
      <c r="Q717">
        <v>78.319999999999993</v>
      </c>
      <c r="R717">
        <v>78.95</v>
      </c>
      <c r="S717">
        <v>11036800</v>
      </c>
      <c r="T717">
        <v>65.64</v>
      </c>
    </row>
    <row r="718" spans="14:20" x14ac:dyDescent="0.2">
      <c r="N718" s="84">
        <v>37568</v>
      </c>
      <c r="O718">
        <v>78.5</v>
      </c>
      <c r="P718">
        <v>79.290000000000006</v>
      </c>
      <c r="Q718">
        <v>77.2</v>
      </c>
      <c r="R718">
        <v>77.59</v>
      </c>
      <c r="S718">
        <v>8119600</v>
      </c>
      <c r="T718">
        <v>64.510000000000005</v>
      </c>
    </row>
    <row r="719" spans="14:20" x14ac:dyDescent="0.2">
      <c r="N719" s="84">
        <v>37571</v>
      </c>
      <c r="O719">
        <v>77.59</v>
      </c>
      <c r="P719">
        <v>78.36</v>
      </c>
      <c r="Q719">
        <v>76.7</v>
      </c>
      <c r="R719">
        <v>77.290000000000006</v>
      </c>
      <c r="S719">
        <v>7386400</v>
      </c>
      <c r="T719">
        <v>64.260000000000005</v>
      </c>
    </row>
    <row r="720" spans="14:20" x14ac:dyDescent="0.2">
      <c r="N720" s="84">
        <v>37572</v>
      </c>
      <c r="O720">
        <v>77.5</v>
      </c>
      <c r="P720">
        <v>79.900000000000006</v>
      </c>
      <c r="Q720">
        <v>77.3</v>
      </c>
      <c r="R720">
        <v>79.150000000000006</v>
      </c>
      <c r="S720">
        <v>9027700</v>
      </c>
      <c r="T720">
        <v>65.8</v>
      </c>
    </row>
    <row r="721" spans="14:20" x14ac:dyDescent="0.2">
      <c r="N721" s="84">
        <v>37573</v>
      </c>
      <c r="O721">
        <v>79.5</v>
      </c>
      <c r="P721">
        <v>80.33</v>
      </c>
      <c r="Q721">
        <v>77.98</v>
      </c>
      <c r="R721">
        <v>79.349999999999994</v>
      </c>
      <c r="S721">
        <v>11984700</v>
      </c>
      <c r="T721">
        <v>65.97</v>
      </c>
    </row>
    <row r="722" spans="14:20" x14ac:dyDescent="0.2">
      <c r="N722" s="84">
        <v>37574</v>
      </c>
      <c r="O722">
        <v>80.38</v>
      </c>
      <c r="P722">
        <v>80.989999999999995</v>
      </c>
      <c r="Q722">
        <v>79.400000000000006</v>
      </c>
      <c r="R722">
        <v>80.72</v>
      </c>
      <c r="S722">
        <v>9662800</v>
      </c>
      <c r="T722">
        <v>67.11</v>
      </c>
    </row>
    <row r="723" spans="14:20" x14ac:dyDescent="0.2">
      <c r="N723" s="84">
        <v>37575</v>
      </c>
      <c r="O723">
        <v>80.38</v>
      </c>
      <c r="P723">
        <v>80.400000000000006</v>
      </c>
      <c r="Q723">
        <v>79.010000000000005</v>
      </c>
      <c r="R723">
        <v>80.010000000000005</v>
      </c>
      <c r="S723">
        <v>11367800</v>
      </c>
      <c r="T723">
        <v>66.52</v>
      </c>
    </row>
    <row r="724" spans="14:20" x14ac:dyDescent="0.2">
      <c r="N724" s="84">
        <v>37578</v>
      </c>
      <c r="O724">
        <v>80.8</v>
      </c>
      <c r="P724">
        <v>80.989999999999995</v>
      </c>
      <c r="Q724">
        <v>79.08</v>
      </c>
      <c r="R724">
        <v>79.180000000000007</v>
      </c>
      <c r="S724">
        <v>7321300</v>
      </c>
      <c r="T724">
        <v>65.83</v>
      </c>
    </row>
    <row r="725" spans="14:20" x14ac:dyDescent="0.2">
      <c r="N725" s="84">
        <v>37579</v>
      </c>
      <c r="O725">
        <v>78.239999999999995</v>
      </c>
      <c r="P725">
        <v>79.45</v>
      </c>
      <c r="Q725">
        <v>77.84</v>
      </c>
      <c r="R725">
        <v>78.37</v>
      </c>
      <c r="S725">
        <v>6918400</v>
      </c>
      <c r="T725">
        <v>65.150000000000006</v>
      </c>
    </row>
    <row r="726" spans="14:20" x14ac:dyDescent="0.2">
      <c r="N726" s="84">
        <v>37580</v>
      </c>
      <c r="O726">
        <v>77.95</v>
      </c>
      <c r="P726">
        <v>81.709999999999994</v>
      </c>
      <c r="Q726">
        <v>77.900000000000006</v>
      </c>
      <c r="R726">
        <v>81.61</v>
      </c>
      <c r="S726">
        <v>9070900</v>
      </c>
      <c r="T726">
        <v>67.849999999999994</v>
      </c>
    </row>
    <row r="727" spans="14:20" x14ac:dyDescent="0.2">
      <c r="N727" s="84">
        <v>37581</v>
      </c>
      <c r="O727">
        <v>82.05</v>
      </c>
      <c r="P727">
        <v>84.92</v>
      </c>
      <c r="Q727">
        <v>82.05</v>
      </c>
      <c r="R727">
        <v>84.9</v>
      </c>
      <c r="S727">
        <v>12737200</v>
      </c>
      <c r="T727">
        <v>70.58</v>
      </c>
    </row>
    <row r="728" spans="14:20" x14ac:dyDescent="0.2">
      <c r="N728" s="84">
        <v>37582</v>
      </c>
      <c r="O728">
        <v>83.95</v>
      </c>
      <c r="P728">
        <v>85.17</v>
      </c>
      <c r="Q728">
        <v>83.8</v>
      </c>
      <c r="R728">
        <v>84.43</v>
      </c>
      <c r="S728">
        <v>9053300</v>
      </c>
      <c r="T728">
        <v>70.19</v>
      </c>
    </row>
    <row r="729" spans="14:20" x14ac:dyDescent="0.2">
      <c r="N729" s="84">
        <v>37585</v>
      </c>
      <c r="O729">
        <v>84.63</v>
      </c>
      <c r="P729">
        <v>86.25</v>
      </c>
      <c r="Q729">
        <v>83.52</v>
      </c>
      <c r="R729">
        <v>86.2</v>
      </c>
      <c r="S729">
        <v>8651200</v>
      </c>
      <c r="T729">
        <v>71.66</v>
      </c>
    </row>
    <row r="730" spans="14:20" x14ac:dyDescent="0.2">
      <c r="N730" s="84">
        <v>37586</v>
      </c>
      <c r="O730">
        <v>86.15</v>
      </c>
      <c r="P730">
        <v>86.15</v>
      </c>
      <c r="Q730">
        <v>84.39</v>
      </c>
      <c r="R730">
        <v>85.06</v>
      </c>
      <c r="S730">
        <v>8560800</v>
      </c>
      <c r="T730">
        <v>70.72</v>
      </c>
    </row>
    <row r="731" spans="14:20" x14ac:dyDescent="0.2">
      <c r="N731" s="84">
        <v>37587</v>
      </c>
      <c r="O731">
        <v>85.9</v>
      </c>
      <c r="P731">
        <v>88.11</v>
      </c>
      <c r="Q731">
        <v>85.85</v>
      </c>
      <c r="R731">
        <v>87.7</v>
      </c>
      <c r="S731">
        <v>8209800</v>
      </c>
      <c r="T731">
        <v>72.91</v>
      </c>
    </row>
    <row r="732" spans="14:20" x14ac:dyDescent="0.2">
      <c r="N732" s="84">
        <v>37589</v>
      </c>
      <c r="O732">
        <v>87.71</v>
      </c>
      <c r="P732">
        <v>88.05</v>
      </c>
      <c r="Q732">
        <v>86.76</v>
      </c>
      <c r="R732">
        <v>86.92</v>
      </c>
      <c r="S732">
        <v>2980700</v>
      </c>
      <c r="T732">
        <v>72.260000000000005</v>
      </c>
    </row>
    <row r="733" spans="14:20" x14ac:dyDescent="0.2">
      <c r="N733" s="84">
        <v>37592</v>
      </c>
      <c r="O733">
        <v>88.6</v>
      </c>
      <c r="P733">
        <v>89.46</v>
      </c>
      <c r="Q733">
        <v>86.3</v>
      </c>
      <c r="R733">
        <v>87.3</v>
      </c>
      <c r="S733">
        <v>9694200</v>
      </c>
      <c r="T733">
        <v>72.58</v>
      </c>
    </row>
    <row r="734" spans="14:20" x14ac:dyDescent="0.2">
      <c r="N734" s="84">
        <v>37593</v>
      </c>
      <c r="O734">
        <v>86.72</v>
      </c>
      <c r="P734">
        <v>87.03</v>
      </c>
      <c r="Q734">
        <v>85.15</v>
      </c>
      <c r="R734">
        <v>85.21</v>
      </c>
      <c r="S734">
        <v>7027800</v>
      </c>
      <c r="T734">
        <v>70.84</v>
      </c>
    </row>
    <row r="735" spans="14:20" x14ac:dyDescent="0.2">
      <c r="N735" s="84">
        <v>37594</v>
      </c>
      <c r="O735">
        <v>83.41</v>
      </c>
      <c r="P735">
        <v>84.86</v>
      </c>
      <c r="Q735">
        <v>82.82</v>
      </c>
      <c r="R735">
        <v>83.69</v>
      </c>
      <c r="S735">
        <v>10053500</v>
      </c>
      <c r="T735">
        <v>69.58</v>
      </c>
    </row>
    <row r="736" spans="14:20" x14ac:dyDescent="0.2">
      <c r="N736" s="84">
        <v>37595</v>
      </c>
      <c r="O736">
        <v>84.9</v>
      </c>
      <c r="P736">
        <v>84.98</v>
      </c>
      <c r="Q736">
        <v>82.6</v>
      </c>
      <c r="R736">
        <v>83.06</v>
      </c>
      <c r="S736">
        <v>6900000</v>
      </c>
      <c r="T736">
        <v>69.05</v>
      </c>
    </row>
    <row r="737" spans="14:20" x14ac:dyDescent="0.2">
      <c r="N737" s="84">
        <v>37596</v>
      </c>
      <c r="O737">
        <v>81.5</v>
      </c>
      <c r="P737">
        <v>82.75</v>
      </c>
      <c r="Q737">
        <v>81.069999999999993</v>
      </c>
      <c r="R737">
        <v>82.32</v>
      </c>
      <c r="S737">
        <v>7594800</v>
      </c>
      <c r="T737">
        <v>68.44</v>
      </c>
    </row>
    <row r="738" spans="14:20" x14ac:dyDescent="0.2">
      <c r="N738" s="84">
        <v>37599</v>
      </c>
      <c r="O738">
        <v>81</v>
      </c>
      <c r="P738">
        <v>81.33</v>
      </c>
      <c r="Q738">
        <v>79.5</v>
      </c>
      <c r="R738">
        <v>79.59</v>
      </c>
      <c r="S738">
        <v>8841900</v>
      </c>
      <c r="T738">
        <v>66.17</v>
      </c>
    </row>
    <row r="739" spans="14:20" x14ac:dyDescent="0.2">
      <c r="N739" s="84">
        <v>37600</v>
      </c>
      <c r="O739">
        <v>78.599999999999994</v>
      </c>
      <c r="P739">
        <v>81</v>
      </c>
      <c r="Q739">
        <v>78.599999999999994</v>
      </c>
      <c r="R739">
        <v>80.8</v>
      </c>
      <c r="S739">
        <v>6869800</v>
      </c>
      <c r="T739">
        <v>67.17</v>
      </c>
    </row>
    <row r="740" spans="14:20" x14ac:dyDescent="0.2">
      <c r="N740" s="84">
        <v>37601</v>
      </c>
      <c r="O740">
        <v>80.8</v>
      </c>
      <c r="P740">
        <v>82.48</v>
      </c>
      <c r="Q740">
        <v>79.989999999999995</v>
      </c>
      <c r="R740">
        <v>81.44</v>
      </c>
      <c r="S740">
        <v>6661000</v>
      </c>
      <c r="T740">
        <v>67.709999999999994</v>
      </c>
    </row>
    <row r="741" spans="14:20" x14ac:dyDescent="0.2">
      <c r="N741" s="84">
        <v>37602</v>
      </c>
      <c r="O741">
        <v>81.25</v>
      </c>
      <c r="P741">
        <v>81.69</v>
      </c>
      <c r="Q741">
        <v>79.7</v>
      </c>
      <c r="R741">
        <v>80.17</v>
      </c>
      <c r="S741">
        <v>7208700</v>
      </c>
      <c r="T741">
        <v>66.650000000000006</v>
      </c>
    </row>
    <row r="742" spans="14:20" x14ac:dyDescent="0.2">
      <c r="N742" s="84">
        <v>37603</v>
      </c>
      <c r="O742">
        <v>79.25</v>
      </c>
      <c r="P742">
        <v>80</v>
      </c>
      <c r="Q742">
        <v>78.27</v>
      </c>
      <c r="R742">
        <v>80</v>
      </c>
      <c r="S742">
        <v>7773800</v>
      </c>
      <c r="T742">
        <v>66.510000000000005</v>
      </c>
    </row>
    <row r="743" spans="14:20" x14ac:dyDescent="0.2">
      <c r="N743" s="84">
        <v>37606</v>
      </c>
      <c r="O743">
        <v>79.599999999999994</v>
      </c>
      <c r="P743">
        <v>81.790000000000006</v>
      </c>
      <c r="Q743">
        <v>79.05</v>
      </c>
      <c r="R743">
        <v>81.62</v>
      </c>
      <c r="S743">
        <v>8483500</v>
      </c>
      <c r="T743">
        <v>67.86</v>
      </c>
    </row>
    <row r="744" spans="14:20" x14ac:dyDescent="0.2">
      <c r="N744" s="84">
        <v>37607</v>
      </c>
      <c r="O744">
        <v>80.599999999999994</v>
      </c>
      <c r="P744">
        <v>81.77</v>
      </c>
      <c r="Q744">
        <v>80.03</v>
      </c>
      <c r="R744">
        <v>80.31</v>
      </c>
      <c r="S744">
        <v>6167100</v>
      </c>
      <c r="T744">
        <v>66.77</v>
      </c>
    </row>
    <row r="745" spans="14:20" x14ac:dyDescent="0.2">
      <c r="N745" s="84">
        <v>37608</v>
      </c>
      <c r="O745">
        <v>79.25</v>
      </c>
      <c r="P745">
        <v>79.69</v>
      </c>
      <c r="Q745">
        <v>78.239999999999995</v>
      </c>
      <c r="R745">
        <v>79.13</v>
      </c>
      <c r="S745">
        <v>6514900</v>
      </c>
      <c r="T745">
        <v>65.790000000000006</v>
      </c>
    </row>
    <row r="746" spans="14:20" x14ac:dyDescent="0.2">
      <c r="N746" s="84">
        <v>37609</v>
      </c>
      <c r="O746">
        <v>78.599999999999994</v>
      </c>
      <c r="P746">
        <v>80.34</v>
      </c>
      <c r="Q746">
        <v>78.349999999999994</v>
      </c>
      <c r="R746">
        <v>78.66</v>
      </c>
      <c r="S746">
        <v>7319900</v>
      </c>
      <c r="T746">
        <v>65.400000000000006</v>
      </c>
    </row>
    <row r="747" spans="14:20" x14ac:dyDescent="0.2">
      <c r="N747" s="84">
        <v>37610</v>
      </c>
      <c r="O747">
        <v>79.400000000000006</v>
      </c>
      <c r="P747">
        <v>80</v>
      </c>
      <c r="Q747">
        <v>78.88</v>
      </c>
      <c r="R747">
        <v>79.790000000000006</v>
      </c>
      <c r="S747">
        <v>8053800</v>
      </c>
      <c r="T747">
        <v>66.33</v>
      </c>
    </row>
    <row r="748" spans="14:20" x14ac:dyDescent="0.2">
      <c r="N748" s="84">
        <v>37613</v>
      </c>
      <c r="O748">
        <v>79.75</v>
      </c>
      <c r="P748">
        <v>81.5</v>
      </c>
      <c r="Q748">
        <v>79.44</v>
      </c>
      <c r="R748">
        <v>80.260000000000005</v>
      </c>
      <c r="S748">
        <v>5922200</v>
      </c>
      <c r="T748">
        <v>66.73</v>
      </c>
    </row>
    <row r="749" spans="14:20" x14ac:dyDescent="0.2">
      <c r="N749" s="84">
        <v>37614</v>
      </c>
      <c r="O749">
        <v>80.2</v>
      </c>
      <c r="P749">
        <v>81</v>
      </c>
      <c r="Q749">
        <v>79.760000000000005</v>
      </c>
      <c r="R749">
        <v>79.760000000000005</v>
      </c>
      <c r="S749">
        <v>2420200</v>
      </c>
      <c r="T749">
        <v>66.31</v>
      </c>
    </row>
    <row r="750" spans="14:20" x14ac:dyDescent="0.2">
      <c r="N750" s="84">
        <v>37616</v>
      </c>
      <c r="O750">
        <v>79.81</v>
      </c>
      <c r="P750">
        <v>80.7</v>
      </c>
      <c r="Q750">
        <v>78.260000000000005</v>
      </c>
      <c r="R750">
        <v>78.5</v>
      </c>
      <c r="S750">
        <v>5784300</v>
      </c>
      <c r="T750">
        <v>65.260000000000005</v>
      </c>
    </row>
    <row r="751" spans="14:20" x14ac:dyDescent="0.2">
      <c r="N751" s="84">
        <v>37617</v>
      </c>
      <c r="O751">
        <v>78.5</v>
      </c>
      <c r="P751">
        <v>79.180000000000007</v>
      </c>
      <c r="Q751">
        <v>76.61</v>
      </c>
      <c r="R751">
        <v>77.36</v>
      </c>
      <c r="S751">
        <v>6334100</v>
      </c>
      <c r="T751">
        <v>64.31</v>
      </c>
    </row>
    <row r="752" spans="14:20" x14ac:dyDescent="0.2">
      <c r="N752" s="84">
        <v>37620</v>
      </c>
      <c r="O752">
        <v>77</v>
      </c>
      <c r="P752">
        <v>77.430000000000007</v>
      </c>
      <c r="Q752">
        <v>75.599999999999994</v>
      </c>
      <c r="R752">
        <v>76.25</v>
      </c>
      <c r="S752">
        <v>8066600</v>
      </c>
      <c r="T752">
        <v>63.39</v>
      </c>
    </row>
    <row r="753" spans="14:20" x14ac:dyDescent="0.2">
      <c r="N753" s="84">
        <v>37621</v>
      </c>
      <c r="O753">
        <v>77.099999999999994</v>
      </c>
      <c r="P753">
        <v>78.459999999999994</v>
      </c>
      <c r="Q753">
        <v>77.099999999999994</v>
      </c>
      <c r="R753">
        <v>77.5</v>
      </c>
      <c r="S753">
        <v>7871400</v>
      </c>
      <c r="T753">
        <v>64.430000000000007</v>
      </c>
    </row>
    <row r="754" spans="14:20" x14ac:dyDescent="0.2">
      <c r="N754" s="84">
        <v>37623</v>
      </c>
      <c r="O754">
        <v>78.8</v>
      </c>
      <c r="P754">
        <v>80.569999999999993</v>
      </c>
      <c r="Q754">
        <v>78.19</v>
      </c>
      <c r="R754">
        <v>80.569999999999993</v>
      </c>
      <c r="S754">
        <v>7864500</v>
      </c>
      <c r="T754">
        <v>66.98</v>
      </c>
    </row>
    <row r="755" spans="14:20" x14ac:dyDescent="0.2">
      <c r="N755" s="84">
        <v>37624</v>
      </c>
      <c r="O755">
        <v>80.7</v>
      </c>
      <c r="P755">
        <v>81.650000000000006</v>
      </c>
      <c r="Q755">
        <v>80.209999999999994</v>
      </c>
      <c r="R755">
        <v>81.650000000000006</v>
      </c>
      <c r="S755">
        <v>5962300</v>
      </c>
      <c r="T755">
        <v>67.88</v>
      </c>
    </row>
    <row r="756" spans="14:20" x14ac:dyDescent="0.2">
      <c r="N756" s="84">
        <v>37627</v>
      </c>
      <c r="O756">
        <v>81.900000000000006</v>
      </c>
      <c r="P756">
        <v>84.8</v>
      </c>
      <c r="Q756">
        <v>81.81</v>
      </c>
      <c r="R756">
        <v>83.59</v>
      </c>
      <c r="S756">
        <v>7921300</v>
      </c>
      <c r="T756">
        <v>69.489999999999995</v>
      </c>
    </row>
    <row r="757" spans="14:20" x14ac:dyDescent="0.2">
      <c r="N757" s="84">
        <v>37628</v>
      </c>
      <c r="O757">
        <v>83.95</v>
      </c>
      <c r="P757">
        <v>86.18</v>
      </c>
      <c r="Q757">
        <v>83.75</v>
      </c>
      <c r="R757">
        <v>86</v>
      </c>
      <c r="S757">
        <v>11906900</v>
      </c>
      <c r="T757">
        <v>71.5</v>
      </c>
    </row>
    <row r="758" spans="14:20" x14ac:dyDescent="0.2">
      <c r="N758" s="84">
        <v>37629</v>
      </c>
      <c r="O758">
        <v>85.55</v>
      </c>
      <c r="P758">
        <v>85.69</v>
      </c>
      <c r="Q758">
        <v>84.07</v>
      </c>
      <c r="R758">
        <v>84.19</v>
      </c>
      <c r="S758">
        <v>9508800</v>
      </c>
      <c r="T758">
        <v>69.989999999999995</v>
      </c>
    </row>
    <row r="759" spans="14:20" x14ac:dyDescent="0.2">
      <c r="N759" s="84">
        <v>37630</v>
      </c>
      <c r="O759">
        <v>84.75</v>
      </c>
      <c r="P759">
        <v>87.02</v>
      </c>
      <c r="Q759">
        <v>84.75</v>
      </c>
      <c r="R759">
        <v>87</v>
      </c>
      <c r="S759">
        <v>10711600</v>
      </c>
      <c r="T759">
        <v>72.33</v>
      </c>
    </row>
    <row r="760" spans="14:20" x14ac:dyDescent="0.2">
      <c r="N760" s="84">
        <v>37631</v>
      </c>
      <c r="O760">
        <v>85.85</v>
      </c>
      <c r="P760">
        <v>88.04</v>
      </c>
      <c r="Q760">
        <v>85.7</v>
      </c>
      <c r="R760">
        <v>87.68</v>
      </c>
      <c r="S760">
        <v>9955400</v>
      </c>
      <c r="T760">
        <v>72.89</v>
      </c>
    </row>
    <row r="761" spans="14:20" x14ac:dyDescent="0.2">
      <c r="N761" s="84">
        <v>37634</v>
      </c>
      <c r="O761">
        <v>88.31</v>
      </c>
      <c r="P761">
        <v>88.95</v>
      </c>
      <c r="Q761">
        <v>87.35</v>
      </c>
      <c r="R761">
        <v>87.51</v>
      </c>
      <c r="S761">
        <v>10499000</v>
      </c>
      <c r="T761">
        <v>72.75</v>
      </c>
    </row>
    <row r="762" spans="14:20" x14ac:dyDescent="0.2">
      <c r="N762" s="84">
        <v>37635</v>
      </c>
      <c r="O762">
        <v>87.23</v>
      </c>
      <c r="P762">
        <v>88.59</v>
      </c>
      <c r="Q762">
        <v>87.22</v>
      </c>
      <c r="R762">
        <v>88.58</v>
      </c>
      <c r="S762">
        <v>7569100</v>
      </c>
      <c r="T762">
        <v>73.64</v>
      </c>
    </row>
    <row r="763" spans="14:20" x14ac:dyDescent="0.2">
      <c r="N763" s="84">
        <v>37636</v>
      </c>
      <c r="O763">
        <v>88.58</v>
      </c>
      <c r="P763">
        <v>88.65</v>
      </c>
      <c r="Q763">
        <v>86.95</v>
      </c>
      <c r="R763">
        <v>87.59</v>
      </c>
      <c r="S763">
        <v>8146600</v>
      </c>
      <c r="T763">
        <v>72.819999999999993</v>
      </c>
    </row>
    <row r="764" spans="14:20" x14ac:dyDescent="0.2">
      <c r="N764" s="84">
        <v>37637</v>
      </c>
      <c r="O764">
        <v>87.4</v>
      </c>
      <c r="P764">
        <v>87.71</v>
      </c>
      <c r="Q764">
        <v>85.38</v>
      </c>
      <c r="R764">
        <v>86.05</v>
      </c>
      <c r="S764">
        <v>9904300</v>
      </c>
      <c r="T764">
        <v>71.540000000000006</v>
      </c>
    </row>
    <row r="765" spans="14:20" x14ac:dyDescent="0.2">
      <c r="N765" s="84">
        <v>37638</v>
      </c>
      <c r="O765">
        <v>83.74</v>
      </c>
      <c r="P765">
        <v>83.74</v>
      </c>
      <c r="Q765">
        <v>81.180000000000007</v>
      </c>
      <c r="R765">
        <v>81.3</v>
      </c>
      <c r="S765">
        <v>17331200</v>
      </c>
      <c r="T765">
        <v>67.59</v>
      </c>
    </row>
    <row r="766" spans="14:20" x14ac:dyDescent="0.2">
      <c r="N766" s="84">
        <v>37642</v>
      </c>
      <c r="O766">
        <v>81.3</v>
      </c>
      <c r="P766">
        <v>81.849999999999994</v>
      </c>
      <c r="Q766">
        <v>80.5</v>
      </c>
      <c r="R766">
        <v>80.540000000000006</v>
      </c>
      <c r="S766">
        <v>8926900</v>
      </c>
      <c r="T766">
        <v>66.959999999999994</v>
      </c>
    </row>
    <row r="767" spans="14:20" x14ac:dyDescent="0.2">
      <c r="N767" s="84">
        <v>37643</v>
      </c>
      <c r="O767">
        <v>80</v>
      </c>
      <c r="P767">
        <v>80.77</v>
      </c>
      <c r="Q767">
        <v>79.39</v>
      </c>
      <c r="R767">
        <v>79.7</v>
      </c>
      <c r="S767">
        <v>9432400</v>
      </c>
      <c r="T767">
        <v>66.260000000000005</v>
      </c>
    </row>
    <row r="768" spans="14:20" x14ac:dyDescent="0.2">
      <c r="N768" s="84">
        <v>37644</v>
      </c>
      <c r="O768">
        <v>80.150000000000006</v>
      </c>
      <c r="P768">
        <v>81.36</v>
      </c>
      <c r="Q768">
        <v>79.8</v>
      </c>
      <c r="R768">
        <v>81.05</v>
      </c>
      <c r="S768">
        <v>8371400</v>
      </c>
      <c r="T768">
        <v>67.38</v>
      </c>
    </row>
    <row r="769" spans="14:20" x14ac:dyDescent="0.2">
      <c r="N769" s="84">
        <v>37645</v>
      </c>
      <c r="O769">
        <v>80.599999999999994</v>
      </c>
      <c r="P769">
        <v>81.5</v>
      </c>
      <c r="Q769">
        <v>78.819999999999993</v>
      </c>
      <c r="R769">
        <v>78.989999999999995</v>
      </c>
      <c r="S769">
        <v>7748000</v>
      </c>
      <c r="T769">
        <v>65.67</v>
      </c>
    </row>
    <row r="770" spans="14:20" x14ac:dyDescent="0.2">
      <c r="N770" s="84">
        <v>37648</v>
      </c>
      <c r="O770">
        <v>77.989999999999995</v>
      </c>
      <c r="P770">
        <v>79.5</v>
      </c>
      <c r="Q770">
        <v>77.61</v>
      </c>
      <c r="R770">
        <v>78.42</v>
      </c>
      <c r="S770">
        <v>9307800</v>
      </c>
      <c r="T770">
        <v>65.2</v>
      </c>
    </row>
    <row r="771" spans="14:20" x14ac:dyDescent="0.2">
      <c r="N771" s="84">
        <v>37649</v>
      </c>
      <c r="O771">
        <v>78.5</v>
      </c>
      <c r="P771">
        <v>80.47</v>
      </c>
      <c r="Q771">
        <v>78.36</v>
      </c>
      <c r="R771">
        <v>80.11</v>
      </c>
      <c r="S771">
        <v>8017400</v>
      </c>
      <c r="T771">
        <v>66.599999999999994</v>
      </c>
    </row>
    <row r="772" spans="14:20" x14ac:dyDescent="0.2">
      <c r="N772" s="84">
        <v>37650</v>
      </c>
      <c r="O772">
        <v>79.5</v>
      </c>
      <c r="P772">
        <v>80.7</v>
      </c>
      <c r="Q772">
        <v>78.569999999999993</v>
      </c>
      <c r="R772">
        <v>80.319999999999993</v>
      </c>
      <c r="S772">
        <v>7755000</v>
      </c>
      <c r="T772">
        <v>66.78</v>
      </c>
    </row>
    <row r="773" spans="14:20" x14ac:dyDescent="0.2">
      <c r="N773" s="84">
        <v>37651</v>
      </c>
      <c r="O773">
        <v>81.3</v>
      </c>
      <c r="P773">
        <v>81.3</v>
      </c>
      <c r="Q773">
        <v>78.3</v>
      </c>
      <c r="R773">
        <v>78.3</v>
      </c>
      <c r="S773">
        <v>7349500</v>
      </c>
      <c r="T773">
        <v>65.099999999999994</v>
      </c>
    </row>
    <row r="774" spans="14:20" x14ac:dyDescent="0.2">
      <c r="N774" s="84">
        <v>37652</v>
      </c>
      <c r="O774">
        <v>77.7</v>
      </c>
      <c r="P774">
        <v>78.34</v>
      </c>
      <c r="Q774">
        <v>77.02</v>
      </c>
      <c r="R774">
        <v>78.2</v>
      </c>
      <c r="S774">
        <v>9744100</v>
      </c>
      <c r="T774">
        <v>65.010000000000005</v>
      </c>
    </row>
    <row r="775" spans="14:20" x14ac:dyDescent="0.2">
      <c r="N775" s="84">
        <v>37655</v>
      </c>
      <c r="O775">
        <v>78.2</v>
      </c>
      <c r="P775">
        <v>78.87</v>
      </c>
      <c r="Q775">
        <v>77.75</v>
      </c>
      <c r="R775">
        <v>78.180000000000007</v>
      </c>
      <c r="S775">
        <v>6683500</v>
      </c>
      <c r="T775">
        <v>65</v>
      </c>
    </row>
    <row r="776" spans="14:20" x14ac:dyDescent="0.2">
      <c r="N776" s="84">
        <v>37656</v>
      </c>
      <c r="O776">
        <v>78.180000000000007</v>
      </c>
      <c r="P776">
        <v>78.180000000000007</v>
      </c>
      <c r="Q776">
        <v>76.25</v>
      </c>
      <c r="R776">
        <v>77.09</v>
      </c>
      <c r="S776">
        <v>7216200</v>
      </c>
      <c r="T776">
        <v>64.09</v>
      </c>
    </row>
    <row r="777" spans="14:20" x14ac:dyDescent="0.2">
      <c r="N777" s="84">
        <v>37657</v>
      </c>
      <c r="O777">
        <v>77.849999999999994</v>
      </c>
      <c r="P777">
        <v>78.900000000000006</v>
      </c>
      <c r="Q777">
        <v>76.87</v>
      </c>
      <c r="R777">
        <v>77.260000000000005</v>
      </c>
      <c r="S777">
        <v>7427200</v>
      </c>
      <c r="T777">
        <v>64.23</v>
      </c>
    </row>
    <row r="778" spans="14:20" x14ac:dyDescent="0.2">
      <c r="N778" s="84">
        <v>37658</v>
      </c>
      <c r="O778">
        <v>77.11</v>
      </c>
      <c r="P778">
        <v>78.2</v>
      </c>
      <c r="Q778">
        <v>76.510000000000005</v>
      </c>
      <c r="R778">
        <v>77.510000000000005</v>
      </c>
      <c r="S778">
        <v>7755200</v>
      </c>
      <c r="T778">
        <v>64.56</v>
      </c>
    </row>
    <row r="779" spans="14:20" x14ac:dyDescent="0.2">
      <c r="N779" s="84">
        <v>37659</v>
      </c>
      <c r="O779">
        <v>77.97</v>
      </c>
      <c r="P779">
        <v>78.150000000000006</v>
      </c>
      <c r="Q779">
        <v>76.61</v>
      </c>
      <c r="R779">
        <v>77.099999999999994</v>
      </c>
      <c r="S779">
        <v>8296400</v>
      </c>
      <c r="T779">
        <v>64.22</v>
      </c>
    </row>
    <row r="780" spans="14:20" x14ac:dyDescent="0.2">
      <c r="N780" s="84">
        <v>37662</v>
      </c>
      <c r="O780">
        <v>77.099999999999994</v>
      </c>
      <c r="P780">
        <v>78.02</v>
      </c>
      <c r="Q780">
        <v>76.45</v>
      </c>
      <c r="R780">
        <v>77.91</v>
      </c>
      <c r="S780">
        <v>7949100</v>
      </c>
      <c r="T780">
        <v>64.900000000000006</v>
      </c>
    </row>
    <row r="781" spans="14:20" x14ac:dyDescent="0.2">
      <c r="N781" s="84">
        <v>37663</v>
      </c>
      <c r="O781">
        <v>78.3</v>
      </c>
      <c r="P781">
        <v>78.97</v>
      </c>
      <c r="Q781">
        <v>77.31</v>
      </c>
      <c r="R781">
        <v>77.39</v>
      </c>
      <c r="S781">
        <v>8598200</v>
      </c>
      <c r="T781">
        <v>64.459999999999994</v>
      </c>
    </row>
    <row r="782" spans="14:20" x14ac:dyDescent="0.2">
      <c r="N782" s="84">
        <v>37664</v>
      </c>
      <c r="O782">
        <v>77.5</v>
      </c>
      <c r="P782">
        <v>78.09</v>
      </c>
      <c r="Q782">
        <v>76.5</v>
      </c>
      <c r="R782">
        <v>76.5</v>
      </c>
      <c r="S782">
        <v>5609200</v>
      </c>
      <c r="T782">
        <v>63.72</v>
      </c>
    </row>
    <row r="783" spans="14:20" x14ac:dyDescent="0.2">
      <c r="N783" s="84">
        <v>37665</v>
      </c>
      <c r="O783">
        <v>76.099999999999994</v>
      </c>
      <c r="P783">
        <v>76.349999999999994</v>
      </c>
      <c r="Q783">
        <v>74.31</v>
      </c>
      <c r="R783">
        <v>75.86</v>
      </c>
      <c r="S783">
        <v>11218400</v>
      </c>
      <c r="T783">
        <v>63.19</v>
      </c>
    </row>
    <row r="784" spans="14:20" x14ac:dyDescent="0.2">
      <c r="N784" s="84">
        <v>37666</v>
      </c>
      <c r="O784">
        <v>76.400000000000006</v>
      </c>
      <c r="P784">
        <v>77.45</v>
      </c>
      <c r="Q784">
        <v>75.349999999999994</v>
      </c>
      <c r="R784">
        <v>77.45</v>
      </c>
      <c r="S784">
        <v>8299500</v>
      </c>
      <c r="T784">
        <v>64.510000000000005</v>
      </c>
    </row>
    <row r="785" spans="14:20" x14ac:dyDescent="0.2">
      <c r="N785" s="84">
        <v>37670</v>
      </c>
      <c r="O785">
        <v>78.02</v>
      </c>
      <c r="P785">
        <v>79.5</v>
      </c>
      <c r="Q785">
        <v>77.91</v>
      </c>
      <c r="R785">
        <v>79.33</v>
      </c>
      <c r="S785">
        <v>7791200</v>
      </c>
      <c r="T785">
        <v>66.08</v>
      </c>
    </row>
    <row r="786" spans="14:20" x14ac:dyDescent="0.2">
      <c r="N786" s="84">
        <v>37671</v>
      </c>
      <c r="O786">
        <v>79.08</v>
      </c>
      <c r="P786">
        <v>79.7</v>
      </c>
      <c r="Q786">
        <v>78.819999999999993</v>
      </c>
      <c r="R786">
        <v>79.510000000000005</v>
      </c>
      <c r="S786">
        <v>5440300</v>
      </c>
      <c r="T786">
        <v>66.23</v>
      </c>
    </row>
    <row r="787" spans="14:20" x14ac:dyDescent="0.2">
      <c r="N787" s="84">
        <v>37672</v>
      </c>
      <c r="O787">
        <v>79.569999999999993</v>
      </c>
      <c r="P787">
        <v>80.05</v>
      </c>
      <c r="Q787">
        <v>78.709999999999994</v>
      </c>
      <c r="R787">
        <v>79.150000000000006</v>
      </c>
      <c r="S787">
        <v>6285100</v>
      </c>
      <c r="T787">
        <v>65.930000000000007</v>
      </c>
    </row>
    <row r="788" spans="14:20" x14ac:dyDescent="0.2">
      <c r="N788" s="84">
        <v>37673</v>
      </c>
      <c r="O788">
        <v>79.489999999999995</v>
      </c>
      <c r="P788">
        <v>80</v>
      </c>
      <c r="Q788">
        <v>78.16</v>
      </c>
      <c r="R788">
        <v>79.95</v>
      </c>
      <c r="S788">
        <v>7453900</v>
      </c>
      <c r="T788">
        <v>66.599999999999994</v>
      </c>
    </row>
    <row r="789" spans="14:20" x14ac:dyDescent="0.2">
      <c r="N789" s="84">
        <v>37676</v>
      </c>
      <c r="O789">
        <v>79.7</v>
      </c>
      <c r="P789">
        <v>79.989999999999995</v>
      </c>
      <c r="Q789">
        <v>78.56</v>
      </c>
      <c r="R789">
        <v>78.56</v>
      </c>
      <c r="S789">
        <v>6874700</v>
      </c>
      <c r="T789">
        <v>65.44</v>
      </c>
    </row>
    <row r="790" spans="14:20" x14ac:dyDescent="0.2">
      <c r="N790" s="84">
        <v>37677</v>
      </c>
      <c r="O790">
        <v>77.900000000000006</v>
      </c>
      <c r="P790">
        <v>79.37</v>
      </c>
      <c r="Q790">
        <v>76.900000000000006</v>
      </c>
      <c r="R790">
        <v>79.069999999999993</v>
      </c>
      <c r="S790">
        <v>7675900</v>
      </c>
      <c r="T790">
        <v>65.86</v>
      </c>
    </row>
    <row r="791" spans="14:20" x14ac:dyDescent="0.2">
      <c r="N791" s="84">
        <v>37678</v>
      </c>
      <c r="O791">
        <v>78.45</v>
      </c>
      <c r="P791">
        <v>79.05</v>
      </c>
      <c r="Q791">
        <v>77.3</v>
      </c>
      <c r="R791">
        <v>77.400000000000006</v>
      </c>
      <c r="S791">
        <v>8587000</v>
      </c>
      <c r="T791">
        <v>64.47</v>
      </c>
    </row>
    <row r="792" spans="14:20" x14ac:dyDescent="0.2">
      <c r="N792" s="84">
        <v>37679</v>
      </c>
      <c r="O792">
        <v>77.900000000000006</v>
      </c>
      <c r="P792">
        <v>78.59</v>
      </c>
      <c r="Q792">
        <v>76.75</v>
      </c>
      <c r="R792">
        <v>77.28</v>
      </c>
      <c r="S792">
        <v>9926500</v>
      </c>
      <c r="T792">
        <v>64.37</v>
      </c>
    </row>
    <row r="793" spans="14:20" x14ac:dyDescent="0.2">
      <c r="N793" s="84">
        <v>37680</v>
      </c>
      <c r="O793">
        <v>77</v>
      </c>
      <c r="P793">
        <v>78.47</v>
      </c>
      <c r="Q793">
        <v>77</v>
      </c>
      <c r="R793">
        <v>77.95</v>
      </c>
      <c r="S793">
        <v>6585200</v>
      </c>
      <c r="T793">
        <v>64.930000000000007</v>
      </c>
    </row>
    <row r="794" spans="14:20" x14ac:dyDescent="0.2">
      <c r="N794" s="84">
        <v>37683</v>
      </c>
      <c r="O794">
        <v>78.900000000000006</v>
      </c>
      <c r="P794">
        <v>79</v>
      </c>
      <c r="Q794">
        <v>77.12</v>
      </c>
      <c r="R794">
        <v>77.33</v>
      </c>
      <c r="S794">
        <v>6618300</v>
      </c>
      <c r="T794">
        <v>64.41</v>
      </c>
    </row>
    <row r="795" spans="14:20" x14ac:dyDescent="0.2">
      <c r="N795" s="84">
        <v>37684</v>
      </c>
      <c r="O795">
        <v>77.599999999999994</v>
      </c>
      <c r="P795">
        <v>77.75</v>
      </c>
      <c r="Q795">
        <v>76.53</v>
      </c>
      <c r="R795">
        <v>76.7</v>
      </c>
      <c r="S795">
        <v>5672200</v>
      </c>
      <c r="T795">
        <v>63.89</v>
      </c>
    </row>
    <row r="796" spans="14:20" x14ac:dyDescent="0.2">
      <c r="N796" s="84">
        <v>37685</v>
      </c>
      <c r="O796">
        <v>76.7</v>
      </c>
      <c r="P796">
        <v>77.73</v>
      </c>
      <c r="Q796">
        <v>76.25</v>
      </c>
      <c r="R796">
        <v>77.73</v>
      </c>
      <c r="S796">
        <v>6658000</v>
      </c>
      <c r="T796">
        <v>64.75</v>
      </c>
    </row>
    <row r="797" spans="14:20" x14ac:dyDescent="0.2">
      <c r="N797" s="84">
        <v>37686</v>
      </c>
      <c r="O797">
        <v>77</v>
      </c>
      <c r="P797">
        <v>77.78</v>
      </c>
      <c r="Q797">
        <v>76.7</v>
      </c>
      <c r="R797">
        <v>77.069999999999993</v>
      </c>
      <c r="S797">
        <v>5876300</v>
      </c>
      <c r="T797">
        <v>64.2</v>
      </c>
    </row>
    <row r="798" spans="14:20" x14ac:dyDescent="0.2">
      <c r="N798" s="84">
        <v>37687</v>
      </c>
      <c r="O798">
        <v>75.709999999999994</v>
      </c>
      <c r="P798">
        <v>77.989999999999995</v>
      </c>
      <c r="Q798">
        <v>75.709999999999994</v>
      </c>
      <c r="R798">
        <v>77.900000000000006</v>
      </c>
      <c r="S798">
        <v>8129200</v>
      </c>
      <c r="T798">
        <v>64.89</v>
      </c>
    </row>
    <row r="799" spans="14:20" x14ac:dyDescent="0.2">
      <c r="N799" s="84">
        <v>37690</v>
      </c>
      <c r="O799">
        <v>77.45</v>
      </c>
      <c r="P799">
        <v>77.45</v>
      </c>
      <c r="Q799">
        <v>75.5</v>
      </c>
      <c r="R799">
        <v>75.7</v>
      </c>
      <c r="S799">
        <v>6641300</v>
      </c>
      <c r="T799">
        <v>63.06</v>
      </c>
    </row>
    <row r="800" spans="14:20" x14ac:dyDescent="0.2">
      <c r="N800" s="84">
        <v>37691</v>
      </c>
      <c r="O800">
        <v>75.819999999999993</v>
      </c>
      <c r="P800">
        <v>76.33</v>
      </c>
      <c r="Q800">
        <v>75.2</v>
      </c>
      <c r="R800">
        <v>75.349999999999994</v>
      </c>
      <c r="S800">
        <v>8119200</v>
      </c>
      <c r="T800">
        <v>62.77</v>
      </c>
    </row>
    <row r="801" spans="14:20" x14ac:dyDescent="0.2">
      <c r="N801" s="84">
        <v>37692</v>
      </c>
      <c r="O801">
        <v>75.25</v>
      </c>
      <c r="P801">
        <v>75.63</v>
      </c>
      <c r="Q801">
        <v>73.17</v>
      </c>
      <c r="R801">
        <v>75.180000000000007</v>
      </c>
      <c r="S801">
        <v>12773700</v>
      </c>
      <c r="T801">
        <v>62.62</v>
      </c>
    </row>
    <row r="802" spans="14:20" x14ac:dyDescent="0.2">
      <c r="N802" s="84">
        <v>37693</v>
      </c>
      <c r="O802">
        <v>75.989999999999995</v>
      </c>
      <c r="P802">
        <v>78.680000000000007</v>
      </c>
      <c r="Q802">
        <v>75.31</v>
      </c>
      <c r="R802">
        <v>78.45</v>
      </c>
      <c r="S802">
        <v>10452500</v>
      </c>
      <c r="T802">
        <v>65.349999999999994</v>
      </c>
    </row>
    <row r="803" spans="14:20" x14ac:dyDescent="0.2">
      <c r="N803" s="84">
        <v>37694</v>
      </c>
      <c r="O803">
        <v>78.45</v>
      </c>
      <c r="P803">
        <v>79.48</v>
      </c>
      <c r="Q803">
        <v>78.11</v>
      </c>
      <c r="R803">
        <v>79</v>
      </c>
      <c r="S803">
        <v>10117700</v>
      </c>
      <c r="T803">
        <v>65.81</v>
      </c>
    </row>
    <row r="804" spans="14:20" x14ac:dyDescent="0.2">
      <c r="N804" s="84">
        <v>37697</v>
      </c>
      <c r="O804">
        <v>78</v>
      </c>
      <c r="P804">
        <v>82.67</v>
      </c>
      <c r="Q804">
        <v>77.84</v>
      </c>
      <c r="R804">
        <v>82.46</v>
      </c>
      <c r="S804">
        <v>15193000</v>
      </c>
      <c r="T804">
        <v>68.69</v>
      </c>
    </row>
    <row r="805" spans="14:20" x14ac:dyDescent="0.2">
      <c r="N805" s="84">
        <v>37698</v>
      </c>
      <c r="O805">
        <v>82.46</v>
      </c>
      <c r="P805">
        <v>83.5</v>
      </c>
      <c r="Q805">
        <v>81.489999999999995</v>
      </c>
      <c r="R805">
        <v>82.47</v>
      </c>
      <c r="S805">
        <v>10795400</v>
      </c>
      <c r="T805">
        <v>68.7</v>
      </c>
    </row>
    <row r="806" spans="14:20" x14ac:dyDescent="0.2">
      <c r="N806" s="84">
        <v>37699</v>
      </c>
      <c r="O806">
        <v>82.09</v>
      </c>
      <c r="P806">
        <v>82.5</v>
      </c>
      <c r="Q806">
        <v>81.08</v>
      </c>
      <c r="R806">
        <v>82</v>
      </c>
      <c r="S806">
        <v>10473100</v>
      </c>
      <c r="T806">
        <v>68.3</v>
      </c>
    </row>
    <row r="807" spans="14:20" x14ac:dyDescent="0.2">
      <c r="N807" s="84">
        <v>37700</v>
      </c>
      <c r="O807">
        <v>81.709999999999994</v>
      </c>
      <c r="P807">
        <v>82.49</v>
      </c>
      <c r="Q807">
        <v>80.64</v>
      </c>
      <c r="R807">
        <v>82.2</v>
      </c>
      <c r="S807">
        <v>9046400</v>
      </c>
      <c r="T807">
        <v>68.47</v>
      </c>
    </row>
    <row r="808" spans="14:20" x14ac:dyDescent="0.2">
      <c r="N808" s="84">
        <v>37701</v>
      </c>
      <c r="O808">
        <v>82.76</v>
      </c>
      <c r="P808">
        <v>84.9</v>
      </c>
      <c r="Q808">
        <v>82.76</v>
      </c>
      <c r="R808">
        <v>84.9</v>
      </c>
      <c r="S808">
        <v>12625400</v>
      </c>
      <c r="T808">
        <v>70.72</v>
      </c>
    </row>
    <row r="809" spans="14:20" x14ac:dyDescent="0.2">
      <c r="N809" s="84">
        <v>37704</v>
      </c>
      <c r="O809">
        <v>82.46</v>
      </c>
      <c r="P809">
        <v>83.35</v>
      </c>
      <c r="Q809">
        <v>82.23</v>
      </c>
      <c r="R809">
        <v>82.25</v>
      </c>
      <c r="S809">
        <v>9352600</v>
      </c>
      <c r="T809">
        <v>68.510000000000005</v>
      </c>
    </row>
    <row r="810" spans="14:20" x14ac:dyDescent="0.2">
      <c r="N810" s="84">
        <v>37705</v>
      </c>
      <c r="O810">
        <v>82</v>
      </c>
      <c r="P810">
        <v>84</v>
      </c>
      <c r="Q810">
        <v>81.739999999999995</v>
      </c>
      <c r="R810">
        <v>83.45</v>
      </c>
      <c r="S810">
        <v>8777100</v>
      </c>
      <c r="T810">
        <v>69.510000000000005</v>
      </c>
    </row>
    <row r="811" spans="14:20" x14ac:dyDescent="0.2">
      <c r="N811" s="84">
        <v>37706</v>
      </c>
      <c r="O811">
        <v>83</v>
      </c>
      <c r="P811">
        <v>83.25</v>
      </c>
      <c r="Q811">
        <v>81.180000000000007</v>
      </c>
      <c r="R811">
        <v>81.55</v>
      </c>
      <c r="S811">
        <v>10531600</v>
      </c>
      <c r="T811">
        <v>67.930000000000007</v>
      </c>
    </row>
    <row r="812" spans="14:20" x14ac:dyDescent="0.2">
      <c r="N812" s="84">
        <v>37707</v>
      </c>
      <c r="O812">
        <v>80.75</v>
      </c>
      <c r="P812">
        <v>82.33</v>
      </c>
      <c r="Q812">
        <v>80.510000000000005</v>
      </c>
      <c r="R812">
        <v>81.45</v>
      </c>
      <c r="S812">
        <v>7265800</v>
      </c>
      <c r="T812">
        <v>67.849999999999994</v>
      </c>
    </row>
    <row r="813" spans="14:20" x14ac:dyDescent="0.2">
      <c r="N813" s="84">
        <v>37708</v>
      </c>
      <c r="O813">
        <v>81.05</v>
      </c>
      <c r="P813">
        <v>81.99</v>
      </c>
      <c r="Q813">
        <v>80.5</v>
      </c>
      <c r="R813">
        <v>80.849999999999994</v>
      </c>
      <c r="S813">
        <v>6649200</v>
      </c>
      <c r="T813">
        <v>67.349999999999994</v>
      </c>
    </row>
    <row r="814" spans="14:20" x14ac:dyDescent="0.2">
      <c r="N814" s="84">
        <v>37711</v>
      </c>
      <c r="O814">
        <v>79.260000000000005</v>
      </c>
      <c r="P814">
        <v>79.61</v>
      </c>
      <c r="Q814">
        <v>78.31</v>
      </c>
      <c r="R814">
        <v>78.430000000000007</v>
      </c>
      <c r="S814">
        <v>10169200</v>
      </c>
      <c r="T814">
        <v>65.33</v>
      </c>
    </row>
    <row r="815" spans="14:20" x14ac:dyDescent="0.2">
      <c r="N815" s="84">
        <v>37712</v>
      </c>
      <c r="O815">
        <v>78.5</v>
      </c>
      <c r="P815">
        <v>79.56</v>
      </c>
      <c r="Q815">
        <v>78.12</v>
      </c>
      <c r="R815">
        <v>78.73</v>
      </c>
      <c r="S815">
        <v>7861400</v>
      </c>
      <c r="T815">
        <v>65.58</v>
      </c>
    </row>
    <row r="816" spans="14:20" x14ac:dyDescent="0.2">
      <c r="N816" s="84">
        <v>37713</v>
      </c>
      <c r="O816">
        <v>79.900000000000006</v>
      </c>
      <c r="P816">
        <v>81.97</v>
      </c>
      <c r="Q816">
        <v>79.900000000000006</v>
      </c>
      <c r="R816">
        <v>81.459999999999994</v>
      </c>
      <c r="S816">
        <v>9700100</v>
      </c>
      <c r="T816">
        <v>67.849999999999994</v>
      </c>
    </row>
    <row r="817" spans="14:20" x14ac:dyDescent="0.2">
      <c r="N817" s="84">
        <v>37714</v>
      </c>
      <c r="O817">
        <v>82.32</v>
      </c>
      <c r="P817">
        <v>83.48</v>
      </c>
      <c r="Q817">
        <v>81.709999999999994</v>
      </c>
      <c r="R817">
        <v>81.91</v>
      </c>
      <c r="S817">
        <v>9623600</v>
      </c>
      <c r="T817">
        <v>68.23</v>
      </c>
    </row>
    <row r="818" spans="14:20" x14ac:dyDescent="0.2">
      <c r="N818" s="84">
        <v>37715</v>
      </c>
      <c r="O818">
        <v>82.35</v>
      </c>
      <c r="P818">
        <v>82.55</v>
      </c>
      <c r="Q818">
        <v>80.040000000000006</v>
      </c>
      <c r="R818">
        <v>80.790000000000006</v>
      </c>
      <c r="S818">
        <v>8985000</v>
      </c>
      <c r="T818">
        <v>67.3</v>
      </c>
    </row>
    <row r="819" spans="14:20" x14ac:dyDescent="0.2">
      <c r="N819" s="84">
        <v>37718</v>
      </c>
      <c r="O819">
        <v>82.6</v>
      </c>
      <c r="P819">
        <v>82.9</v>
      </c>
      <c r="Q819">
        <v>80.25</v>
      </c>
      <c r="R819">
        <v>80.47</v>
      </c>
      <c r="S819">
        <v>8881400</v>
      </c>
      <c r="T819">
        <v>67.03</v>
      </c>
    </row>
    <row r="820" spans="14:20" x14ac:dyDescent="0.2">
      <c r="N820" s="84">
        <v>37719</v>
      </c>
      <c r="O820">
        <v>80.62</v>
      </c>
      <c r="P820">
        <v>80.7</v>
      </c>
      <c r="Q820">
        <v>78.47</v>
      </c>
      <c r="R820">
        <v>80.069999999999993</v>
      </c>
      <c r="S820">
        <v>8057600</v>
      </c>
      <c r="T820">
        <v>66.7</v>
      </c>
    </row>
    <row r="821" spans="14:20" x14ac:dyDescent="0.2">
      <c r="N821" s="84">
        <v>37720</v>
      </c>
      <c r="O821">
        <v>79.7</v>
      </c>
      <c r="P821">
        <v>80.739999999999995</v>
      </c>
      <c r="Q821">
        <v>78.63</v>
      </c>
      <c r="R821">
        <v>78.709999999999994</v>
      </c>
      <c r="S821">
        <v>8543200</v>
      </c>
      <c r="T821">
        <v>65.56</v>
      </c>
    </row>
    <row r="822" spans="14:20" x14ac:dyDescent="0.2">
      <c r="N822" s="84">
        <v>37721</v>
      </c>
      <c r="O822">
        <v>79.099999999999994</v>
      </c>
      <c r="P822">
        <v>79.25</v>
      </c>
      <c r="Q822">
        <v>78.13</v>
      </c>
      <c r="R822">
        <v>79.010000000000005</v>
      </c>
      <c r="S822">
        <v>6880100</v>
      </c>
      <c r="T822">
        <v>65.81</v>
      </c>
    </row>
    <row r="823" spans="14:20" x14ac:dyDescent="0.2">
      <c r="N823" s="84">
        <v>37722</v>
      </c>
      <c r="O823">
        <v>80.099999999999994</v>
      </c>
      <c r="P823">
        <v>81.290000000000006</v>
      </c>
      <c r="Q823">
        <v>78.45</v>
      </c>
      <c r="R823">
        <v>78.75</v>
      </c>
      <c r="S823">
        <v>7573500</v>
      </c>
      <c r="T823">
        <v>65.599999999999994</v>
      </c>
    </row>
    <row r="824" spans="14:20" x14ac:dyDescent="0.2">
      <c r="N824" s="84">
        <v>37725</v>
      </c>
      <c r="O824">
        <v>78.5</v>
      </c>
      <c r="P824">
        <v>80.069999999999993</v>
      </c>
      <c r="Q824">
        <v>78.16</v>
      </c>
      <c r="R824">
        <v>80.069999999999993</v>
      </c>
      <c r="S824">
        <v>9006000</v>
      </c>
      <c r="T824">
        <v>66.7</v>
      </c>
    </row>
    <row r="825" spans="14:20" x14ac:dyDescent="0.2">
      <c r="N825" s="84">
        <v>37726</v>
      </c>
      <c r="O825">
        <v>80.069999999999993</v>
      </c>
      <c r="P825">
        <v>82.85</v>
      </c>
      <c r="Q825">
        <v>79.709999999999994</v>
      </c>
      <c r="R825">
        <v>82.79</v>
      </c>
      <c r="S825">
        <v>13613500</v>
      </c>
      <c r="T825">
        <v>68.959999999999994</v>
      </c>
    </row>
    <row r="826" spans="14:20" x14ac:dyDescent="0.2">
      <c r="N826" s="84">
        <v>37727</v>
      </c>
      <c r="O826">
        <v>83.38</v>
      </c>
      <c r="P826">
        <v>84.4</v>
      </c>
      <c r="Q826">
        <v>82.74</v>
      </c>
      <c r="R826">
        <v>82.88</v>
      </c>
      <c r="S826">
        <v>10790700</v>
      </c>
      <c r="T826">
        <v>69.040000000000006</v>
      </c>
    </row>
    <row r="827" spans="14:20" x14ac:dyDescent="0.2">
      <c r="N827" s="84">
        <v>37728</v>
      </c>
      <c r="O827">
        <v>81.89</v>
      </c>
      <c r="P827">
        <v>84.4</v>
      </c>
      <c r="Q827">
        <v>81.89</v>
      </c>
      <c r="R827">
        <v>84.26</v>
      </c>
      <c r="S827">
        <v>8802100</v>
      </c>
      <c r="T827">
        <v>70.19</v>
      </c>
    </row>
    <row r="828" spans="14:20" x14ac:dyDescent="0.2">
      <c r="N828" s="84">
        <v>37732</v>
      </c>
      <c r="O828">
        <v>84.4</v>
      </c>
      <c r="P828">
        <v>84.51</v>
      </c>
      <c r="Q828">
        <v>83.1</v>
      </c>
      <c r="R828">
        <v>83.36</v>
      </c>
      <c r="S828">
        <v>6703400</v>
      </c>
      <c r="T828">
        <v>69.44</v>
      </c>
    </row>
    <row r="829" spans="14:20" x14ac:dyDescent="0.2">
      <c r="N829" s="84">
        <v>37733</v>
      </c>
      <c r="O829">
        <v>83.36</v>
      </c>
      <c r="P829">
        <v>86.06</v>
      </c>
      <c r="Q829">
        <v>82.6</v>
      </c>
      <c r="R829">
        <v>85.63</v>
      </c>
      <c r="S829">
        <v>9542600</v>
      </c>
      <c r="T829">
        <v>71.33</v>
      </c>
    </row>
    <row r="830" spans="14:20" x14ac:dyDescent="0.2">
      <c r="N830" s="84">
        <v>37734</v>
      </c>
      <c r="O830">
        <v>85.24</v>
      </c>
      <c r="P830">
        <v>85.97</v>
      </c>
      <c r="Q830">
        <v>84.96</v>
      </c>
      <c r="R830">
        <v>85.75</v>
      </c>
      <c r="S830">
        <v>7084500</v>
      </c>
      <c r="T830">
        <v>71.430000000000007</v>
      </c>
    </row>
    <row r="831" spans="14:20" x14ac:dyDescent="0.2">
      <c r="N831" s="84">
        <v>37735</v>
      </c>
      <c r="O831">
        <v>84.65</v>
      </c>
      <c r="P831">
        <v>85.7</v>
      </c>
      <c r="Q831">
        <v>84.63</v>
      </c>
      <c r="R831">
        <v>85.2</v>
      </c>
      <c r="S831">
        <v>5943500</v>
      </c>
      <c r="T831">
        <v>70.97</v>
      </c>
    </row>
    <row r="832" spans="14:20" x14ac:dyDescent="0.2">
      <c r="N832" s="84">
        <v>37736</v>
      </c>
      <c r="O832">
        <v>85.21</v>
      </c>
      <c r="P832">
        <v>85.28</v>
      </c>
      <c r="Q832">
        <v>83.86</v>
      </c>
      <c r="R832">
        <v>83.88</v>
      </c>
      <c r="S832">
        <v>6790700</v>
      </c>
      <c r="T832">
        <v>69.87</v>
      </c>
    </row>
    <row r="833" spans="14:20" x14ac:dyDescent="0.2">
      <c r="N833" s="84">
        <v>37739</v>
      </c>
      <c r="O833">
        <v>84.05</v>
      </c>
      <c r="P833">
        <v>85.5</v>
      </c>
      <c r="Q833">
        <v>83.62</v>
      </c>
      <c r="R833">
        <v>85.12</v>
      </c>
      <c r="S833">
        <v>6363600</v>
      </c>
      <c r="T833">
        <v>70.900000000000006</v>
      </c>
    </row>
    <row r="834" spans="14:20" x14ac:dyDescent="0.2">
      <c r="N834" s="84">
        <v>37740</v>
      </c>
      <c r="O834">
        <v>85.34</v>
      </c>
      <c r="P834">
        <v>86.49</v>
      </c>
      <c r="Q834">
        <v>84.97</v>
      </c>
      <c r="R834">
        <v>85.66</v>
      </c>
      <c r="S834">
        <v>8682900</v>
      </c>
      <c r="T834">
        <v>71.349999999999994</v>
      </c>
    </row>
    <row r="835" spans="14:20" x14ac:dyDescent="0.2">
      <c r="N835" s="84">
        <v>37741</v>
      </c>
      <c r="O835">
        <v>85.66</v>
      </c>
      <c r="P835">
        <v>85.67</v>
      </c>
      <c r="Q835">
        <v>84.68</v>
      </c>
      <c r="R835">
        <v>84.9</v>
      </c>
      <c r="S835">
        <v>8444900</v>
      </c>
      <c r="T835">
        <v>70.72</v>
      </c>
    </row>
    <row r="836" spans="14:20" x14ac:dyDescent="0.2">
      <c r="N836" s="84">
        <v>37742</v>
      </c>
      <c r="O836">
        <v>85.3</v>
      </c>
      <c r="P836">
        <v>86.23</v>
      </c>
      <c r="Q836">
        <v>84.47</v>
      </c>
      <c r="R836">
        <v>85.89</v>
      </c>
      <c r="S836">
        <v>7485700</v>
      </c>
      <c r="T836">
        <v>71.540000000000006</v>
      </c>
    </row>
    <row r="837" spans="14:20" x14ac:dyDescent="0.2">
      <c r="N837" s="84">
        <v>37743</v>
      </c>
      <c r="O837">
        <v>84.45</v>
      </c>
      <c r="P837">
        <v>87.57</v>
      </c>
      <c r="Q837">
        <v>84.45</v>
      </c>
      <c r="R837">
        <v>87.57</v>
      </c>
      <c r="S837">
        <v>8381900</v>
      </c>
      <c r="T837">
        <v>72.94</v>
      </c>
    </row>
    <row r="838" spans="14:20" x14ac:dyDescent="0.2">
      <c r="N838" s="84">
        <v>37746</v>
      </c>
      <c r="O838">
        <v>87.2</v>
      </c>
      <c r="P838">
        <v>88</v>
      </c>
      <c r="Q838">
        <v>86.52</v>
      </c>
      <c r="R838">
        <v>86.52</v>
      </c>
      <c r="S838">
        <v>7632500</v>
      </c>
      <c r="T838">
        <v>72.069999999999993</v>
      </c>
    </row>
    <row r="839" spans="14:20" x14ac:dyDescent="0.2">
      <c r="N839" s="84">
        <v>37747</v>
      </c>
      <c r="O839">
        <v>86.3</v>
      </c>
      <c r="P839">
        <v>88.34</v>
      </c>
      <c r="Q839">
        <v>86</v>
      </c>
      <c r="R839">
        <v>87.51</v>
      </c>
      <c r="S839">
        <v>7459600</v>
      </c>
      <c r="T839">
        <v>72.89</v>
      </c>
    </row>
    <row r="840" spans="14:20" x14ac:dyDescent="0.2">
      <c r="N840" s="84">
        <v>37748</v>
      </c>
      <c r="O840">
        <v>86.95</v>
      </c>
      <c r="P840">
        <v>87.81</v>
      </c>
      <c r="Q840">
        <v>86.5</v>
      </c>
      <c r="R840">
        <v>86.68</v>
      </c>
      <c r="S840">
        <v>6754600</v>
      </c>
      <c r="T840">
        <v>72.34</v>
      </c>
    </row>
    <row r="841" spans="14:20" x14ac:dyDescent="0.2">
      <c r="N841" s="84">
        <v>37749</v>
      </c>
      <c r="O841">
        <v>86.37</v>
      </c>
      <c r="P841">
        <v>86.78</v>
      </c>
      <c r="Q841">
        <v>85.75</v>
      </c>
      <c r="R841">
        <v>86.05</v>
      </c>
      <c r="S841">
        <v>7188200</v>
      </c>
      <c r="T841">
        <v>71.81</v>
      </c>
    </row>
    <row r="842" spans="14:20" x14ac:dyDescent="0.2">
      <c r="N842" s="84">
        <v>37750</v>
      </c>
      <c r="O842">
        <v>86.9</v>
      </c>
      <c r="P842">
        <v>87.7</v>
      </c>
      <c r="Q842">
        <v>86.4</v>
      </c>
      <c r="R842">
        <v>87.55</v>
      </c>
      <c r="S842">
        <v>6222600</v>
      </c>
      <c r="T842">
        <v>73.06</v>
      </c>
    </row>
    <row r="843" spans="14:20" x14ac:dyDescent="0.2">
      <c r="N843" s="84">
        <v>37753</v>
      </c>
      <c r="O843">
        <v>87.55</v>
      </c>
      <c r="P843">
        <v>89.26</v>
      </c>
      <c r="Q843">
        <v>87.1</v>
      </c>
      <c r="R843">
        <v>89</v>
      </c>
      <c r="S843">
        <v>8445700</v>
      </c>
      <c r="T843">
        <v>74.27</v>
      </c>
    </row>
    <row r="844" spans="14:20" x14ac:dyDescent="0.2">
      <c r="N844" s="84">
        <v>37754</v>
      </c>
      <c r="O844">
        <v>88.78</v>
      </c>
      <c r="P844">
        <v>90.1</v>
      </c>
      <c r="Q844">
        <v>88.56</v>
      </c>
      <c r="R844">
        <v>89.98</v>
      </c>
      <c r="S844">
        <v>8668300</v>
      </c>
      <c r="T844">
        <v>75.09</v>
      </c>
    </row>
    <row r="845" spans="14:20" x14ac:dyDescent="0.2">
      <c r="N845" s="84">
        <v>37755</v>
      </c>
      <c r="O845">
        <v>90</v>
      </c>
      <c r="P845">
        <v>90.4</v>
      </c>
      <c r="Q845">
        <v>88.3</v>
      </c>
      <c r="R845">
        <v>88.7</v>
      </c>
      <c r="S845">
        <v>7752200</v>
      </c>
      <c r="T845">
        <v>74.02</v>
      </c>
    </row>
    <row r="846" spans="14:20" x14ac:dyDescent="0.2">
      <c r="N846" s="84">
        <v>37756</v>
      </c>
      <c r="O846">
        <v>89.5</v>
      </c>
      <c r="P846">
        <v>89.96</v>
      </c>
      <c r="Q846">
        <v>89</v>
      </c>
      <c r="R846">
        <v>89.9</v>
      </c>
      <c r="S846">
        <v>7102900</v>
      </c>
      <c r="T846">
        <v>75.02</v>
      </c>
    </row>
    <row r="847" spans="14:20" x14ac:dyDescent="0.2">
      <c r="N847" s="84">
        <v>37757</v>
      </c>
      <c r="O847">
        <v>89.67</v>
      </c>
      <c r="P847">
        <v>89.89</v>
      </c>
      <c r="Q847">
        <v>88.95</v>
      </c>
      <c r="R847">
        <v>88.99</v>
      </c>
      <c r="S847">
        <v>6831600</v>
      </c>
      <c r="T847">
        <v>74.260000000000005</v>
      </c>
    </row>
    <row r="848" spans="14:20" x14ac:dyDescent="0.2">
      <c r="N848" s="84">
        <v>37760</v>
      </c>
      <c r="O848">
        <v>88.05</v>
      </c>
      <c r="P848">
        <v>88.47</v>
      </c>
      <c r="Q848">
        <v>86.41</v>
      </c>
      <c r="R848">
        <v>86.45</v>
      </c>
      <c r="S848">
        <v>7298400</v>
      </c>
      <c r="T848">
        <v>72.14</v>
      </c>
    </row>
    <row r="849" spans="14:20" x14ac:dyDescent="0.2">
      <c r="N849" s="84">
        <v>37761</v>
      </c>
      <c r="O849">
        <v>86.58</v>
      </c>
      <c r="P849">
        <v>87.24</v>
      </c>
      <c r="Q849">
        <v>84.89</v>
      </c>
      <c r="R849">
        <v>85.77</v>
      </c>
      <c r="S849">
        <v>7331900</v>
      </c>
      <c r="T849">
        <v>71.58</v>
      </c>
    </row>
    <row r="850" spans="14:20" x14ac:dyDescent="0.2">
      <c r="N850" s="84">
        <v>37762</v>
      </c>
      <c r="O850">
        <v>85.77</v>
      </c>
      <c r="P850">
        <v>86.18</v>
      </c>
      <c r="Q850">
        <v>85.08</v>
      </c>
      <c r="R850">
        <v>86.18</v>
      </c>
      <c r="S850">
        <v>6741000</v>
      </c>
      <c r="T850">
        <v>71.92</v>
      </c>
    </row>
    <row r="851" spans="14:20" x14ac:dyDescent="0.2">
      <c r="N851" s="84">
        <v>37763</v>
      </c>
      <c r="O851">
        <v>86.25</v>
      </c>
      <c r="P851">
        <v>86.8</v>
      </c>
      <c r="Q851">
        <v>85.8</v>
      </c>
      <c r="R851">
        <v>86.08</v>
      </c>
      <c r="S851">
        <v>6277300</v>
      </c>
      <c r="T851">
        <v>71.83</v>
      </c>
    </row>
    <row r="852" spans="14:20" x14ac:dyDescent="0.2">
      <c r="N852" s="84">
        <v>37764</v>
      </c>
      <c r="O852">
        <v>85.75</v>
      </c>
      <c r="P852">
        <v>85.95</v>
      </c>
      <c r="Q852">
        <v>85.1</v>
      </c>
      <c r="R852">
        <v>85.26</v>
      </c>
      <c r="S852">
        <v>5187200</v>
      </c>
      <c r="T852">
        <v>71.150000000000006</v>
      </c>
    </row>
    <row r="853" spans="14:20" x14ac:dyDescent="0.2">
      <c r="N853" s="84">
        <v>37768</v>
      </c>
      <c r="O853">
        <v>84.51</v>
      </c>
      <c r="P853">
        <v>87.9</v>
      </c>
      <c r="Q853">
        <v>84.51</v>
      </c>
      <c r="R853">
        <v>87.69</v>
      </c>
      <c r="S853">
        <v>7163400</v>
      </c>
      <c r="T853">
        <v>73.180000000000007</v>
      </c>
    </row>
    <row r="854" spans="14:20" x14ac:dyDescent="0.2">
      <c r="N854" s="84">
        <v>37769</v>
      </c>
      <c r="O854">
        <v>87.6</v>
      </c>
      <c r="P854">
        <v>88.7</v>
      </c>
      <c r="Q854">
        <v>87.4</v>
      </c>
      <c r="R854">
        <v>87.57</v>
      </c>
      <c r="S854">
        <v>6539900</v>
      </c>
      <c r="T854">
        <v>73.08</v>
      </c>
    </row>
    <row r="855" spans="14:20" x14ac:dyDescent="0.2">
      <c r="N855" s="84">
        <v>37770</v>
      </c>
      <c r="O855">
        <v>87.57</v>
      </c>
      <c r="P855">
        <v>88.59</v>
      </c>
      <c r="Q855">
        <v>87.2</v>
      </c>
      <c r="R855">
        <v>87.36</v>
      </c>
      <c r="S855">
        <v>6898900</v>
      </c>
      <c r="T855">
        <v>72.900000000000006</v>
      </c>
    </row>
    <row r="856" spans="14:20" x14ac:dyDescent="0.2">
      <c r="N856" s="84">
        <v>37771</v>
      </c>
      <c r="O856">
        <v>87.45</v>
      </c>
      <c r="P856">
        <v>88.68</v>
      </c>
      <c r="Q856">
        <v>87.45</v>
      </c>
      <c r="R856">
        <v>88.04</v>
      </c>
      <c r="S856">
        <v>6184200</v>
      </c>
      <c r="T856">
        <v>73.47</v>
      </c>
    </row>
    <row r="857" spans="14:20" x14ac:dyDescent="0.2">
      <c r="N857" s="84">
        <v>37774</v>
      </c>
      <c r="O857">
        <v>89</v>
      </c>
      <c r="P857">
        <v>89.08</v>
      </c>
      <c r="Q857">
        <v>87.25</v>
      </c>
      <c r="R857">
        <v>87.33</v>
      </c>
      <c r="S857">
        <v>7697200</v>
      </c>
      <c r="T857">
        <v>72.88</v>
      </c>
    </row>
    <row r="858" spans="14:20" x14ac:dyDescent="0.2">
      <c r="N858" s="84">
        <v>37775</v>
      </c>
      <c r="O858">
        <v>84.32</v>
      </c>
      <c r="P858">
        <v>85.24</v>
      </c>
      <c r="Q858">
        <v>83.24</v>
      </c>
      <c r="R858">
        <v>83.82</v>
      </c>
      <c r="S858">
        <v>21106600</v>
      </c>
      <c r="T858">
        <v>69.95</v>
      </c>
    </row>
    <row r="859" spans="14:20" x14ac:dyDescent="0.2">
      <c r="N859" s="84">
        <v>37776</v>
      </c>
      <c r="O859">
        <v>84</v>
      </c>
      <c r="P859">
        <v>84.96</v>
      </c>
      <c r="Q859">
        <v>83.83</v>
      </c>
      <c r="R859">
        <v>84.25</v>
      </c>
      <c r="S859">
        <v>10734400</v>
      </c>
      <c r="T859">
        <v>70.31</v>
      </c>
    </row>
    <row r="860" spans="14:20" x14ac:dyDescent="0.2">
      <c r="N860" s="84">
        <v>37777</v>
      </c>
      <c r="O860">
        <v>84</v>
      </c>
      <c r="P860">
        <v>84.25</v>
      </c>
      <c r="Q860">
        <v>81.75</v>
      </c>
      <c r="R860">
        <v>81.900000000000006</v>
      </c>
      <c r="S860">
        <v>15256300</v>
      </c>
      <c r="T860">
        <v>68.349999999999994</v>
      </c>
    </row>
    <row r="861" spans="14:20" x14ac:dyDescent="0.2">
      <c r="N861" s="84">
        <v>37778</v>
      </c>
      <c r="O861">
        <v>82.25</v>
      </c>
      <c r="P861">
        <v>83.23</v>
      </c>
      <c r="Q861">
        <v>79.84</v>
      </c>
      <c r="R861">
        <v>80.05</v>
      </c>
      <c r="S861">
        <v>15160900</v>
      </c>
      <c r="T861">
        <v>66.8</v>
      </c>
    </row>
    <row r="862" spans="14:20" x14ac:dyDescent="0.2">
      <c r="N862" s="84">
        <v>37781</v>
      </c>
      <c r="O862">
        <v>80</v>
      </c>
      <c r="P862">
        <v>82</v>
      </c>
      <c r="Q862">
        <v>79.81</v>
      </c>
      <c r="R862">
        <v>82</v>
      </c>
      <c r="S862">
        <v>9756300</v>
      </c>
      <c r="T862">
        <v>68.430000000000007</v>
      </c>
    </row>
    <row r="863" spans="14:20" x14ac:dyDescent="0.2">
      <c r="N863" s="84">
        <v>37782</v>
      </c>
      <c r="O863">
        <v>82.35</v>
      </c>
      <c r="P863">
        <v>82.92</v>
      </c>
      <c r="Q863">
        <v>81.209999999999994</v>
      </c>
      <c r="R863">
        <v>81.709999999999994</v>
      </c>
      <c r="S863">
        <v>8896000</v>
      </c>
      <c r="T863">
        <v>68.19</v>
      </c>
    </row>
    <row r="864" spans="14:20" x14ac:dyDescent="0.2">
      <c r="N864" s="84">
        <v>37783</v>
      </c>
      <c r="O864">
        <v>82.75</v>
      </c>
      <c r="P864">
        <v>84.15</v>
      </c>
      <c r="Q864">
        <v>82.29</v>
      </c>
      <c r="R864">
        <v>83.97</v>
      </c>
      <c r="S864">
        <v>9815800</v>
      </c>
      <c r="T864">
        <v>70.069999999999993</v>
      </c>
    </row>
    <row r="865" spans="14:20" x14ac:dyDescent="0.2">
      <c r="N865" s="84">
        <v>37784</v>
      </c>
      <c r="O865">
        <v>84.8</v>
      </c>
      <c r="P865">
        <v>84.98</v>
      </c>
      <c r="Q865">
        <v>83.55</v>
      </c>
      <c r="R865">
        <v>83.95</v>
      </c>
      <c r="S865">
        <v>7072400</v>
      </c>
      <c r="T865">
        <v>70.06</v>
      </c>
    </row>
    <row r="866" spans="14:20" x14ac:dyDescent="0.2">
      <c r="N866" s="84">
        <v>37785</v>
      </c>
      <c r="O866">
        <v>84.15</v>
      </c>
      <c r="P866">
        <v>84.29</v>
      </c>
      <c r="Q866">
        <v>82.51</v>
      </c>
      <c r="R866">
        <v>82.75</v>
      </c>
      <c r="S866">
        <v>5727500</v>
      </c>
      <c r="T866">
        <v>69.06</v>
      </c>
    </row>
    <row r="867" spans="14:20" x14ac:dyDescent="0.2">
      <c r="N867" s="84">
        <v>37788</v>
      </c>
      <c r="O867">
        <v>83.1</v>
      </c>
      <c r="P867">
        <v>84.55</v>
      </c>
      <c r="Q867">
        <v>82.55</v>
      </c>
      <c r="R867">
        <v>84.5</v>
      </c>
      <c r="S867">
        <v>6492100</v>
      </c>
      <c r="T867">
        <v>70.52</v>
      </c>
    </row>
    <row r="868" spans="14:20" x14ac:dyDescent="0.2">
      <c r="N868" s="84">
        <v>37789</v>
      </c>
      <c r="O868">
        <v>84.95</v>
      </c>
      <c r="P868">
        <v>84.95</v>
      </c>
      <c r="Q868">
        <v>83.8</v>
      </c>
      <c r="R868">
        <v>84.3</v>
      </c>
      <c r="S868">
        <v>5873700</v>
      </c>
      <c r="T868">
        <v>70.349999999999994</v>
      </c>
    </row>
    <row r="869" spans="14:20" x14ac:dyDescent="0.2">
      <c r="N869" s="84">
        <v>37790</v>
      </c>
      <c r="O869">
        <v>84.15</v>
      </c>
      <c r="P869">
        <v>84.99</v>
      </c>
      <c r="Q869">
        <v>83.22</v>
      </c>
      <c r="R869">
        <v>84.7</v>
      </c>
      <c r="S869">
        <v>5941400</v>
      </c>
      <c r="T869">
        <v>70.680000000000007</v>
      </c>
    </row>
    <row r="870" spans="14:20" x14ac:dyDescent="0.2">
      <c r="N870" s="84">
        <v>37791</v>
      </c>
      <c r="O870">
        <v>84.95</v>
      </c>
      <c r="P870">
        <v>85.29</v>
      </c>
      <c r="Q870">
        <v>84.5</v>
      </c>
      <c r="R870">
        <v>84.55</v>
      </c>
      <c r="S870">
        <v>7277100</v>
      </c>
      <c r="T870">
        <v>70.56</v>
      </c>
    </row>
    <row r="871" spans="14:20" x14ac:dyDescent="0.2">
      <c r="N871" s="84">
        <v>37792</v>
      </c>
      <c r="O871">
        <v>85</v>
      </c>
      <c r="P871">
        <v>85.24</v>
      </c>
      <c r="Q871">
        <v>84.69</v>
      </c>
      <c r="R871">
        <v>84.92</v>
      </c>
      <c r="S871">
        <v>11900000</v>
      </c>
      <c r="T871">
        <v>70.87</v>
      </c>
    </row>
    <row r="872" spans="14:20" x14ac:dyDescent="0.2">
      <c r="N872" s="84">
        <v>37795</v>
      </c>
      <c r="O872">
        <v>84.79</v>
      </c>
      <c r="P872">
        <v>84.79</v>
      </c>
      <c r="Q872">
        <v>82.97</v>
      </c>
      <c r="R872">
        <v>83.18</v>
      </c>
      <c r="S872">
        <v>6311600</v>
      </c>
      <c r="T872">
        <v>69.41</v>
      </c>
    </row>
    <row r="873" spans="14:20" x14ac:dyDescent="0.2">
      <c r="N873" s="84">
        <v>37796</v>
      </c>
      <c r="O873">
        <v>82.95</v>
      </c>
      <c r="P873">
        <v>84.18</v>
      </c>
      <c r="Q873">
        <v>82.85</v>
      </c>
      <c r="R873">
        <v>83.63</v>
      </c>
      <c r="S873">
        <v>5062800</v>
      </c>
      <c r="T873">
        <v>69.790000000000006</v>
      </c>
    </row>
    <row r="874" spans="14:20" x14ac:dyDescent="0.2">
      <c r="N874" s="84">
        <v>37797</v>
      </c>
      <c r="O874">
        <v>83.55</v>
      </c>
      <c r="P874">
        <v>84.16</v>
      </c>
      <c r="Q874">
        <v>82.09</v>
      </c>
      <c r="R874">
        <v>82.49</v>
      </c>
      <c r="S874">
        <v>5548000</v>
      </c>
      <c r="T874">
        <v>68.84</v>
      </c>
    </row>
    <row r="875" spans="14:20" x14ac:dyDescent="0.2">
      <c r="N875" s="84">
        <v>37798</v>
      </c>
      <c r="O875">
        <v>83.7</v>
      </c>
      <c r="P875">
        <v>84.38</v>
      </c>
      <c r="Q875">
        <v>82.82</v>
      </c>
      <c r="R875">
        <v>84.35</v>
      </c>
      <c r="S875">
        <v>6374400</v>
      </c>
      <c r="T875">
        <v>70.39</v>
      </c>
    </row>
    <row r="876" spans="14:20" x14ac:dyDescent="0.2">
      <c r="N876" s="84">
        <v>37799</v>
      </c>
      <c r="O876">
        <v>84.15</v>
      </c>
      <c r="P876">
        <v>84.65</v>
      </c>
      <c r="Q876">
        <v>83.22</v>
      </c>
      <c r="R876">
        <v>83.42</v>
      </c>
      <c r="S876">
        <v>4532900</v>
      </c>
      <c r="T876">
        <v>69.61</v>
      </c>
    </row>
    <row r="877" spans="14:20" x14ac:dyDescent="0.2">
      <c r="N877" s="84">
        <v>37802</v>
      </c>
      <c r="O877">
        <v>83.9</v>
      </c>
      <c r="P877">
        <v>84.2</v>
      </c>
      <c r="Q877">
        <v>82.5</v>
      </c>
      <c r="R877">
        <v>82.5</v>
      </c>
      <c r="S877">
        <v>7950900</v>
      </c>
      <c r="T877">
        <v>68.849999999999994</v>
      </c>
    </row>
    <row r="878" spans="14:20" x14ac:dyDescent="0.2">
      <c r="N878" s="84">
        <v>37803</v>
      </c>
      <c r="O878">
        <v>81.400000000000006</v>
      </c>
      <c r="P878">
        <v>83.66</v>
      </c>
      <c r="Q878">
        <v>81.400000000000006</v>
      </c>
      <c r="R878">
        <v>83.59</v>
      </c>
      <c r="S878">
        <v>5785800</v>
      </c>
      <c r="T878">
        <v>69.760000000000005</v>
      </c>
    </row>
    <row r="879" spans="14:20" x14ac:dyDescent="0.2">
      <c r="N879" s="84">
        <v>37804</v>
      </c>
      <c r="O879">
        <v>83.95</v>
      </c>
      <c r="P879">
        <v>84.89</v>
      </c>
      <c r="Q879">
        <v>83.75</v>
      </c>
      <c r="R879">
        <v>84.74</v>
      </c>
      <c r="S879">
        <v>6009700</v>
      </c>
      <c r="T879">
        <v>70.72</v>
      </c>
    </row>
    <row r="880" spans="14:20" x14ac:dyDescent="0.2">
      <c r="N880" s="84">
        <v>37805</v>
      </c>
      <c r="O880">
        <v>84.25</v>
      </c>
      <c r="P880">
        <v>84.69</v>
      </c>
      <c r="Q880">
        <v>83.48</v>
      </c>
      <c r="R880">
        <v>83.95</v>
      </c>
      <c r="S880">
        <v>3009500</v>
      </c>
      <c r="T880">
        <v>70.06</v>
      </c>
    </row>
    <row r="881" spans="14:20" x14ac:dyDescent="0.2">
      <c r="N881" s="84">
        <v>37809</v>
      </c>
      <c r="O881">
        <v>84.8</v>
      </c>
      <c r="P881">
        <v>86.45</v>
      </c>
      <c r="Q881">
        <v>84.74</v>
      </c>
      <c r="R881">
        <v>86.09</v>
      </c>
      <c r="S881">
        <v>7614900</v>
      </c>
      <c r="T881">
        <v>71.84</v>
      </c>
    </row>
    <row r="882" spans="14:20" x14ac:dyDescent="0.2">
      <c r="N882" s="84">
        <v>37810</v>
      </c>
      <c r="O882">
        <v>86.09</v>
      </c>
      <c r="P882">
        <v>86.75</v>
      </c>
      <c r="Q882">
        <v>85.19</v>
      </c>
      <c r="R882">
        <v>86.25</v>
      </c>
      <c r="S882">
        <v>5873900</v>
      </c>
      <c r="T882">
        <v>71.98</v>
      </c>
    </row>
    <row r="883" spans="14:20" x14ac:dyDescent="0.2">
      <c r="N883" s="84">
        <v>37811</v>
      </c>
      <c r="O883">
        <v>86.1</v>
      </c>
      <c r="P883">
        <v>86.35</v>
      </c>
      <c r="Q883">
        <v>84.85</v>
      </c>
      <c r="R883">
        <v>85.47</v>
      </c>
      <c r="S883">
        <v>6709700</v>
      </c>
      <c r="T883">
        <v>71.33</v>
      </c>
    </row>
    <row r="884" spans="14:20" x14ac:dyDescent="0.2">
      <c r="N884" s="84">
        <v>37812</v>
      </c>
      <c r="O884">
        <v>85</v>
      </c>
      <c r="P884">
        <v>85.22</v>
      </c>
      <c r="Q884">
        <v>83.47</v>
      </c>
      <c r="R884">
        <v>84.03</v>
      </c>
      <c r="S884">
        <v>7509200</v>
      </c>
      <c r="T884">
        <v>70.12</v>
      </c>
    </row>
    <row r="885" spans="14:20" x14ac:dyDescent="0.2">
      <c r="N885" s="84">
        <v>37813</v>
      </c>
      <c r="O885">
        <v>84.1</v>
      </c>
      <c r="P885">
        <v>85.28</v>
      </c>
      <c r="Q885">
        <v>83.7</v>
      </c>
      <c r="R885">
        <v>84.89</v>
      </c>
      <c r="S885">
        <v>4534700</v>
      </c>
      <c r="T885">
        <v>70.84</v>
      </c>
    </row>
    <row r="886" spans="14:20" x14ac:dyDescent="0.2">
      <c r="N886" s="84">
        <v>37816</v>
      </c>
      <c r="O886">
        <v>86</v>
      </c>
      <c r="P886">
        <v>86.58</v>
      </c>
      <c r="Q886">
        <v>85.42</v>
      </c>
      <c r="R886">
        <v>85.42</v>
      </c>
      <c r="S886">
        <v>6455200</v>
      </c>
      <c r="T886">
        <v>71.28</v>
      </c>
    </row>
    <row r="887" spans="14:20" x14ac:dyDescent="0.2">
      <c r="N887" s="84">
        <v>37817</v>
      </c>
      <c r="O887">
        <v>86.15</v>
      </c>
      <c r="P887">
        <v>87</v>
      </c>
      <c r="Q887">
        <v>85.82</v>
      </c>
      <c r="R887">
        <v>86.44</v>
      </c>
      <c r="S887">
        <v>7910400</v>
      </c>
      <c r="T887">
        <v>72.13</v>
      </c>
    </row>
    <row r="888" spans="14:20" x14ac:dyDescent="0.2">
      <c r="N888" s="84">
        <v>37818</v>
      </c>
      <c r="O888">
        <v>87</v>
      </c>
      <c r="P888">
        <v>87.03</v>
      </c>
      <c r="Q888">
        <v>85.85</v>
      </c>
      <c r="R888">
        <v>86.74</v>
      </c>
      <c r="S888">
        <v>8837600</v>
      </c>
      <c r="T888">
        <v>72.39</v>
      </c>
    </row>
    <row r="889" spans="14:20" x14ac:dyDescent="0.2">
      <c r="N889" s="84">
        <v>37819</v>
      </c>
      <c r="O889">
        <v>82.7</v>
      </c>
      <c r="P889">
        <v>83.94</v>
      </c>
      <c r="Q889">
        <v>82.5</v>
      </c>
      <c r="R889">
        <v>83.33</v>
      </c>
      <c r="S889">
        <v>13515700</v>
      </c>
      <c r="T889">
        <v>69.540000000000006</v>
      </c>
    </row>
    <row r="890" spans="14:20" x14ac:dyDescent="0.2">
      <c r="N890" s="84">
        <v>37820</v>
      </c>
      <c r="O890">
        <v>83.85</v>
      </c>
      <c r="P890">
        <v>84.02</v>
      </c>
      <c r="Q890">
        <v>83.21</v>
      </c>
      <c r="R890">
        <v>83.72</v>
      </c>
      <c r="S890">
        <v>8567200</v>
      </c>
      <c r="T890">
        <v>69.86</v>
      </c>
    </row>
    <row r="891" spans="14:20" x14ac:dyDescent="0.2">
      <c r="N891" s="84">
        <v>37823</v>
      </c>
      <c r="O891">
        <v>83.2</v>
      </c>
      <c r="P891">
        <v>83.43</v>
      </c>
      <c r="Q891">
        <v>82.21</v>
      </c>
      <c r="R891">
        <v>82.5</v>
      </c>
      <c r="S891">
        <v>7036100</v>
      </c>
      <c r="T891">
        <v>68.849999999999994</v>
      </c>
    </row>
    <row r="892" spans="14:20" x14ac:dyDescent="0.2">
      <c r="N892" s="84">
        <v>37824</v>
      </c>
      <c r="O892">
        <v>82.5</v>
      </c>
      <c r="P892">
        <v>83.26</v>
      </c>
      <c r="Q892">
        <v>81.52</v>
      </c>
      <c r="R892">
        <v>81.849999999999994</v>
      </c>
      <c r="S892">
        <v>8744300</v>
      </c>
      <c r="T892">
        <v>68.3</v>
      </c>
    </row>
    <row r="893" spans="14:20" x14ac:dyDescent="0.2">
      <c r="N893" s="84">
        <v>37825</v>
      </c>
      <c r="O893">
        <v>82</v>
      </c>
      <c r="P893">
        <v>82.77</v>
      </c>
      <c r="Q893">
        <v>81.73</v>
      </c>
      <c r="R893">
        <v>82.3</v>
      </c>
      <c r="S893">
        <v>5326800</v>
      </c>
      <c r="T893">
        <v>68.680000000000007</v>
      </c>
    </row>
    <row r="894" spans="14:20" x14ac:dyDescent="0.2">
      <c r="N894" s="84">
        <v>37826</v>
      </c>
      <c r="O894">
        <v>82.95</v>
      </c>
      <c r="P894">
        <v>82.99</v>
      </c>
      <c r="Q894">
        <v>81.510000000000005</v>
      </c>
      <c r="R894">
        <v>81.510000000000005</v>
      </c>
      <c r="S894">
        <v>5859100</v>
      </c>
      <c r="T894">
        <v>68.02</v>
      </c>
    </row>
    <row r="895" spans="14:20" x14ac:dyDescent="0.2">
      <c r="N895" s="84">
        <v>37827</v>
      </c>
      <c r="O895">
        <v>81.599999999999994</v>
      </c>
      <c r="P895">
        <v>83.74</v>
      </c>
      <c r="Q895">
        <v>81.569999999999993</v>
      </c>
      <c r="R895">
        <v>83.55</v>
      </c>
      <c r="S895">
        <v>6204700</v>
      </c>
      <c r="T895">
        <v>69.72</v>
      </c>
    </row>
    <row r="896" spans="14:20" x14ac:dyDescent="0.2">
      <c r="N896" s="84">
        <v>37830</v>
      </c>
      <c r="O896">
        <v>83.67</v>
      </c>
      <c r="P896">
        <v>83.7</v>
      </c>
      <c r="Q896">
        <v>82.04</v>
      </c>
      <c r="R896">
        <v>82.54</v>
      </c>
      <c r="S896">
        <v>6423500</v>
      </c>
      <c r="T896">
        <v>68.88</v>
      </c>
    </row>
    <row r="897" spans="14:20" x14ac:dyDescent="0.2">
      <c r="N897" s="84">
        <v>37831</v>
      </c>
      <c r="O897">
        <v>82.55</v>
      </c>
      <c r="P897">
        <v>82.88</v>
      </c>
      <c r="Q897">
        <v>81.599999999999994</v>
      </c>
      <c r="R897">
        <v>81.8</v>
      </c>
      <c r="S897">
        <v>7282700</v>
      </c>
      <c r="T897">
        <v>68.260000000000005</v>
      </c>
    </row>
    <row r="898" spans="14:20" x14ac:dyDescent="0.2">
      <c r="N898" s="84">
        <v>37832</v>
      </c>
      <c r="O898">
        <v>82.45</v>
      </c>
      <c r="P898">
        <v>82.45</v>
      </c>
      <c r="Q898">
        <v>80.58</v>
      </c>
      <c r="R898">
        <v>80.959999999999994</v>
      </c>
      <c r="S898">
        <v>6654600</v>
      </c>
      <c r="T898">
        <v>67.56</v>
      </c>
    </row>
    <row r="899" spans="14:20" x14ac:dyDescent="0.2">
      <c r="N899" s="84">
        <v>37833</v>
      </c>
      <c r="O899">
        <v>81.8</v>
      </c>
      <c r="P899">
        <v>82.54</v>
      </c>
      <c r="Q899">
        <v>81.099999999999994</v>
      </c>
      <c r="R899">
        <v>81.25</v>
      </c>
      <c r="S899">
        <v>8050300</v>
      </c>
      <c r="T899">
        <v>67.8</v>
      </c>
    </row>
    <row r="900" spans="14:20" x14ac:dyDescent="0.2">
      <c r="N900" s="84">
        <v>37834</v>
      </c>
      <c r="O900">
        <v>81.150000000000006</v>
      </c>
      <c r="P900">
        <v>81.27</v>
      </c>
      <c r="Q900">
        <v>80.05</v>
      </c>
      <c r="R900">
        <v>81.27</v>
      </c>
      <c r="S900">
        <v>6475400</v>
      </c>
      <c r="T900">
        <v>67.819999999999993</v>
      </c>
    </row>
    <row r="901" spans="14:20" x14ac:dyDescent="0.2">
      <c r="N901" s="84">
        <v>37837</v>
      </c>
      <c r="O901">
        <v>80.75</v>
      </c>
      <c r="P901">
        <v>81.36</v>
      </c>
      <c r="Q901">
        <v>80.06</v>
      </c>
      <c r="R901">
        <v>81.13</v>
      </c>
      <c r="S901">
        <v>5888000</v>
      </c>
      <c r="T901">
        <v>67.7</v>
      </c>
    </row>
    <row r="902" spans="14:20" x14ac:dyDescent="0.2">
      <c r="N902" s="84">
        <v>37838</v>
      </c>
      <c r="O902">
        <v>81.13</v>
      </c>
      <c r="P902">
        <v>81.33</v>
      </c>
      <c r="Q902">
        <v>79.8</v>
      </c>
      <c r="R902">
        <v>79.849999999999994</v>
      </c>
      <c r="S902">
        <v>7018100</v>
      </c>
      <c r="T902">
        <v>66.64</v>
      </c>
    </row>
    <row r="903" spans="14:20" x14ac:dyDescent="0.2">
      <c r="N903" s="84">
        <v>37839</v>
      </c>
      <c r="O903">
        <v>79.7</v>
      </c>
      <c r="P903">
        <v>80.680000000000007</v>
      </c>
      <c r="Q903">
        <v>78.73</v>
      </c>
      <c r="R903">
        <v>79.75</v>
      </c>
      <c r="S903">
        <v>7472200</v>
      </c>
      <c r="T903">
        <v>66.69</v>
      </c>
    </row>
    <row r="904" spans="14:20" x14ac:dyDescent="0.2">
      <c r="N904" s="84">
        <v>37840</v>
      </c>
      <c r="O904">
        <v>79.69</v>
      </c>
      <c r="P904">
        <v>80.819999999999993</v>
      </c>
      <c r="Q904">
        <v>79.38</v>
      </c>
      <c r="R904">
        <v>80.69</v>
      </c>
      <c r="S904">
        <v>5298500</v>
      </c>
      <c r="T904">
        <v>67.47</v>
      </c>
    </row>
    <row r="905" spans="14:20" x14ac:dyDescent="0.2">
      <c r="N905" s="84">
        <v>37841</v>
      </c>
      <c r="O905">
        <v>81.05</v>
      </c>
      <c r="P905">
        <v>81.27</v>
      </c>
      <c r="Q905">
        <v>80.349999999999994</v>
      </c>
      <c r="R905">
        <v>80.88</v>
      </c>
      <c r="S905">
        <v>4613800</v>
      </c>
      <c r="T905">
        <v>67.63</v>
      </c>
    </row>
    <row r="906" spans="14:20" x14ac:dyDescent="0.2">
      <c r="N906" s="84">
        <v>37844</v>
      </c>
      <c r="O906">
        <v>80.87</v>
      </c>
      <c r="P906">
        <v>81.5</v>
      </c>
      <c r="Q906">
        <v>80.28</v>
      </c>
      <c r="R906">
        <v>81.02</v>
      </c>
      <c r="S906">
        <v>4261200</v>
      </c>
      <c r="T906">
        <v>67.75</v>
      </c>
    </row>
    <row r="907" spans="14:20" x14ac:dyDescent="0.2">
      <c r="N907" s="84">
        <v>37845</v>
      </c>
      <c r="O907">
        <v>81.45</v>
      </c>
      <c r="P907">
        <v>81.540000000000006</v>
      </c>
      <c r="Q907">
        <v>80.650000000000006</v>
      </c>
      <c r="R907">
        <v>81.510000000000005</v>
      </c>
      <c r="S907">
        <v>4634200</v>
      </c>
      <c r="T907">
        <v>68.16</v>
      </c>
    </row>
    <row r="908" spans="14:20" x14ac:dyDescent="0.2">
      <c r="N908" s="84">
        <v>37846</v>
      </c>
      <c r="O908">
        <v>81.650000000000006</v>
      </c>
      <c r="P908">
        <v>82.19</v>
      </c>
      <c r="Q908">
        <v>80.58</v>
      </c>
      <c r="R908">
        <v>81.2</v>
      </c>
      <c r="S908">
        <v>5138400</v>
      </c>
      <c r="T908">
        <v>67.900000000000006</v>
      </c>
    </row>
    <row r="909" spans="14:20" x14ac:dyDescent="0.2">
      <c r="N909" s="84">
        <v>37847</v>
      </c>
      <c r="O909">
        <v>81</v>
      </c>
      <c r="P909">
        <v>81.75</v>
      </c>
      <c r="Q909">
        <v>80.69</v>
      </c>
      <c r="R909">
        <v>81.56</v>
      </c>
      <c r="S909">
        <v>4562700</v>
      </c>
      <c r="T909">
        <v>68.2</v>
      </c>
    </row>
    <row r="910" spans="14:20" x14ac:dyDescent="0.2">
      <c r="N910" s="84">
        <v>37848</v>
      </c>
      <c r="O910">
        <v>81.8</v>
      </c>
      <c r="P910">
        <v>81.98</v>
      </c>
      <c r="Q910">
        <v>81.2</v>
      </c>
      <c r="R910">
        <v>81.790000000000006</v>
      </c>
      <c r="S910">
        <v>3623600</v>
      </c>
      <c r="T910">
        <v>68.39</v>
      </c>
    </row>
    <row r="911" spans="14:20" x14ac:dyDescent="0.2">
      <c r="N911" s="84">
        <v>37851</v>
      </c>
      <c r="O911">
        <v>82.05</v>
      </c>
      <c r="P911">
        <v>83.68</v>
      </c>
      <c r="Q911">
        <v>81.900000000000006</v>
      </c>
      <c r="R911">
        <v>83.52</v>
      </c>
      <c r="S911">
        <v>6847200</v>
      </c>
      <c r="T911">
        <v>69.84</v>
      </c>
    </row>
    <row r="912" spans="14:20" x14ac:dyDescent="0.2">
      <c r="N912" s="84">
        <v>37852</v>
      </c>
      <c r="O912">
        <v>83.1</v>
      </c>
      <c r="P912">
        <v>83.81</v>
      </c>
      <c r="Q912">
        <v>82.56</v>
      </c>
      <c r="R912">
        <v>82.85</v>
      </c>
      <c r="S912">
        <v>6318300</v>
      </c>
      <c r="T912">
        <v>69.28</v>
      </c>
    </row>
    <row r="913" spans="14:20" x14ac:dyDescent="0.2">
      <c r="N913" s="84">
        <v>37853</v>
      </c>
      <c r="O913">
        <v>82</v>
      </c>
      <c r="P913">
        <v>83.31</v>
      </c>
      <c r="Q913">
        <v>82</v>
      </c>
      <c r="R913">
        <v>83.05</v>
      </c>
      <c r="S913">
        <v>4829900</v>
      </c>
      <c r="T913">
        <v>69.44</v>
      </c>
    </row>
    <row r="914" spans="14:20" x14ac:dyDescent="0.2">
      <c r="N914" s="84">
        <v>37854</v>
      </c>
      <c r="O914">
        <v>83.39</v>
      </c>
      <c r="P914">
        <v>83.85</v>
      </c>
      <c r="Q914">
        <v>82.85</v>
      </c>
      <c r="R914">
        <v>82.85</v>
      </c>
      <c r="S914">
        <v>5185200</v>
      </c>
      <c r="T914">
        <v>69.28</v>
      </c>
    </row>
    <row r="915" spans="14:20" x14ac:dyDescent="0.2">
      <c r="N915" s="84">
        <v>37855</v>
      </c>
      <c r="O915">
        <v>84.25</v>
      </c>
      <c r="P915">
        <v>84.72</v>
      </c>
      <c r="Q915">
        <v>82.96</v>
      </c>
      <c r="R915">
        <v>82.97</v>
      </c>
      <c r="S915">
        <v>7434900</v>
      </c>
      <c r="T915">
        <v>69.38</v>
      </c>
    </row>
    <row r="916" spans="14:20" x14ac:dyDescent="0.2">
      <c r="N916" s="84">
        <v>37858</v>
      </c>
      <c r="O916">
        <v>82.85</v>
      </c>
      <c r="P916">
        <v>83.03</v>
      </c>
      <c r="Q916">
        <v>81.75</v>
      </c>
      <c r="R916">
        <v>81.96</v>
      </c>
      <c r="S916">
        <v>5150900</v>
      </c>
      <c r="T916">
        <v>68.53</v>
      </c>
    </row>
    <row r="917" spans="14:20" x14ac:dyDescent="0.2">
      <c r="N917" s="84">
        <v>37859</v>
      </c>
      <c r="O917">
        <v>81.650000000000006</v>
      </c>
      <c r="P917">
        <v>82.54</v>
      </c>
      <c r="Q917">
        <v>81.27</v>
      </c>
      <c r="R917">
        <v>82.5</v>
      </c>
      <c r="S917">
        <v>5569600</v>
      </c>
      <c r="T917">
        <v>68.989999999999995</v>
      </c>
    </row>
    <row r="918" spans="14:20" x14ac:dyDescent="0.2">
      <c r="N918" s="84">
        <v>37860</v>
      </c>
      <c r="O918">
        <v>82</v>
      </c>
      <c r="P918">
        <v>82.53</v>
      </c>
      <c r="Q918">
        <v>81.900000000000006</v>
      </c>
      <c r="R918">
        <v>82</v>
      </c>
      <c r="S918">
        <v>3834100</v>
      </c>
      <c r="T918">
        <v>68.569999999999993</v>
      </c>
    </row>
    <row r="919" spans="14:20" x14ac:dyDescent="0.2">
      <c r="N919" s="84">
        <v>37861</v>
      </c>
      <c r="O919">
        <v>82</v>
      </c>
      <c r="P919">
        <v>82.34</v>
      </c>
      <c r="Q919">
        <v>81.27</v>
      </c>
      <c r="R919">
        <v>81.900000000000006</v>
      </c>
      <c r="S919">
        <v>5516300</v>
      </c>
      <c r="T919">
        <v>68.48</v>
      </c>
    </row>
    <row r="920" spans="14:20" x14ac:dyDescent="0.2">
      <c r="N920" s="84">
        <v>37862</v>
      </c>
      <c r="O920">
        <v>81.95</v>
      </c>
      <c r="P920">
        <v>82.11</v>
      </c>
      <c r="Q920">
        <v>81.56</v>
      </c>
      <c r="R920">
        <v>82.01</v>
      </c>
      <c r="S920">
        <v>4222700</v>
      </c>
      <c r="T920">
        <v>68.58</v>
      </c>
    </row>
    <row r="921" spans="14:20" x14ac:dyDescent="0.2">
      <c r="N921" s="84">
        <v>37866</v>
      </c>
      <c r="O921">
        <v>82.4</v>
      </c>
      <c r="P921">
        <v>85.96</v>
      </c>
      <c r="Q921">
        <v>82.3</v>
      </c>
      <c r="R921">
        <v>85.76</v>
      </c>
      <c r="S921">
        <v>12406400</v>
      </c>
      <c r="T921">
        <v>71.709999999999994</v>
      </c>
    </row>
    <row r="922" spans="14:20" x14ac:dyDescent="0.2">
      <c r="N922" s="84">
        <v>37867</v>
      </c>
      <c r="O922">
        <v>86.24</v>
      </c>
      <c r="P922">
        <v>87.3</v>
      </c>
      <c r="Q922">
        <v>86</v>
      </c>
      <c r="R922">
        <v>86.33</v>
      </c>
      <c r="S922">
        <v>10835700</v>
      </c>
      <c r="T922">
        <v>72.19</v>
      </c>
    </row>
    <row r="923" spans="14:20" x14ac:dyDescent="0.2">
      <c r="N923" s="84">
        <v>37868</v>
      </c>
      <c r="O923">
        <v>86.33</v>
      </c>
      <c r="P923">
        <v>88.29</v>
      </c>
      <c r="Q923">
        <v>85.69</v>
      </c>
      <c r="R923">
        <v>87.91</v>
      </c>
      <c r="S923">
        <v>9889100</v>
      </c>
      <c r="T923">
        <v>73.510000000000005</v>
      </c>
    </row>
    <row r="924" spans="14:20" x14ac:dyDescent="0.2">
      <c r="N924" s="84">
        <v>37869</v>
      </c>
      <c r="O924">
        <v>87</v>
      </c>
      <c r="P924">
        <v>88.26</v>
      </c>
      <c r="Q924">
        <v>86.75</v>
      </c>
      <c r="R924">
        <v>86.95</v>
      </c>
      <c r="S924">
        <v>7896600</v>
      </c>
      <c r="T924">
        <v>72.709999999999994</v>
      </c>
    </row>
    <row r="925" spans="14:20" x14ac:dyDescent="0.2">
      <c r="N925" s="84">
        <v>37872</v>
      </c>
      <c r="O925">
        <v>88.45</v>
      </c>
      <c r="P925">
        <v>89.66</v>
      </c>
      <c r="Q925">
        <v>88.35</v>
      </c>
      <c r="R925">
        <v>89.1</v>
      </c>
      <c r="S925">
        <v>9213400</v>
      </c>
      <c r="T925">
        <v>74.5</v>
      </c>
    </row>
    <row r="926" spans="14:20" x14ac:dyDescent="0.2">
      <c r="N926" s="84">
        <v>37873</v>
      </c>
      <c r="O926">
        <v>89.2</v>
      </c>
      <c r="P926">
        <v>89.97</v>
      </c>
      <c r="Q926">
        <v>88.93</v>
      </c>
      <c r="R926">
        <v>89.42</v>
      </c>
      <c r="S926">
        <v>8102500</v>
      </c>
      <c r="T926">
        <v>74.77</v>
      </c>
    </row>
    <row r="927" spans="14:20" x14ac:dyDescent="0.2">
      <c r="N927" s="84">
        <v>37874</v>
      </c>
      <c r="O927">
        <v>88.99</v>
      </c>
      <c r="P927">
        <v>89</v>
      </c>
      <c r="Q927">
        <v>87.61</v>
      </c>
      <c r="R927">
        <v>87.84</v>
      </c>
      <c r="S927">
        <v>7322600</v>
      </c>
      <c r="T927">
        <v>73.45</v>
      </c>
    </row>
    <row r="928" spans="14:20" x14ac:dyDescent="0.2">
      <c r="N928" s="84">
        <v>37875</v>
      </c>
      <c r="O928">
        <v>86.75</v>
      </c>
      <c r="P928">
        <v>88.42</v>
      </c>
      <c r="Q928">
        <v>86.4</v>
      </c>
      <c r="R928">
        <v>87.92</v>
      </c>
      <c r="S928">
        <v>9753500</v>
      </c>
      <c r="T928">
        <v>73.52</v>
      </c>
    </row>
    <row r="929" spans="14:20" x14ac:dyDescent="0.2">
      <c r="N929" s="84">
        <v>37876</v>
      </c>
      <c r="O929">
        <v>87.6</v>
      </c>
      <c r="P929">
        <v>89.01</v>
      </c>
      <c r="Q929">
        <v>87.2</v>
      </c>
      <c r="R929">
        <v>88.7</v>
      </c>
      <c r="S929">
        <v>7209200</v>
      </c>
      <c r="T929">
        <v>74.17</v>
      </c>
    </row>
    <row r="930" spans="14:20" x14ac:dyDescent="0.2">
      <c r="N930" s="84">
        <v>37879</v>
      </c>
      <c r="O930">
        <v>89.7</v>
      </c>
      <c r="P930">
        <v>89.96</v>
      </c>
      <c r="Q930">
        <v>88.39</v>
      </c>
      <c r="R930">
        <v>88.49</v>
      </c>
      <c r="S930">
        <v>7305400</v>
      </c>
      <c r="T930">
        <v>73.989999999999995</v>
      </c>
    </row>
    <row r="931" spans="14:20" x14ac:dyDescent="0.2">
      <c r="N931" s="84">
        <v>37880</v>
      </c>
      <c r="O931">
        <v>88.49</v>
      </c>
      <c r="P931">
        <v>90.41</v>
      </c>
      <c r="Q931">
        <v>88.49</v>
      </c>
      <c r="R931">
        <v>90.29</v>
      </c>
      <c r="S931">
        <v>7896100</v>
      </c>
      <c r="T931">
        <v>75.5</v>
      </c>
    </row>
    <row r="932" spans="14:20" x14ac:dyDescent="0.2">
      <c r="N932" s="84">
        <v>37881</v>
      </c>
      <c r="O932">
        <v>90.4</v>
      </c>
      <c r="P932">
        <v>91.94</v>
      </c>
      <c r="Q932">
        <v>90.2</v>
      </c>
      <c r="R932">
        <v>90.63</v>
      </c>
      <c r="S932">
        <v>9086600</v>
      </c>
      <c r="T932">
        <v>75.78</v>
      </c>
    </row>
    <row r="933" spans="14:20" x14ac:dyDescent="0.2">
      <c r="N933" s="84">
        <v>37882</v>
      </c>
      <c r="O933">
        <v>90.63</v>
      </c>
      <c r="P933">
        <v>92.43</v>
      </c>
      <c r="Q933">
        <v>90.46</v>
      </c>
      <c r="R933">
        <v>92</v>
      </c>
      <c r="S933">
        <v>8338700</v>
      </c>
      <c r="T933">
        <v>76.930000000000007</v>
      </c>
    </row>
    <row r="934" spans="14:20" x14ac:dyDescent="0.2">
      <c r="N934" s="84">
        <v>37883</v>
      </c>
      <c r="O934">
        <v>92.45</v>
      </c>
      <c r="P934">
        <v>93.47</v>
      </c>
      <c r="Q934">
        <v>91.8</v>
      </c>
      <c r="R934">
        <v>93.28</v>
      </c>
      <c r="S934">
        <v>9412500</v>
      </c>
      <c r="T934">
        <v>78</v>
      </c>
    </row>
    <row r="935" spans="14:20" x14ac:dyDescent="0.2">
      <c r="N935" s="84">
        <v>37886</v>
      </c>
      <c r="O935">
        <v>92.24</v>
      </c>
      <c r="P935">
        <v>92.24</v>
      </c>
      <c r="Q935">
        <v>90.9</v>
      </c>
      <c r="R935">
        <v>91.39</v>
      </c>
      <c r="S935">
        <v>7302600</v>
      </c>
      <c r="T935">
        <v>76.42</v>
      </c>
    </row>
    <row r="936" spans="14:20" x14ac:dyDescent="0.2">
      <c r="N936" s="84">
        <v>37887</v>
      </c>
      <c r="O936">
        <v>91.5</v>
      </c>
      <c r="P936">
        <v>92.09</v>
      </c>
      <c r="Q936">
        <v>90.56</v>
      </c>
      <c r="R936">
        <v>91.34</v>
      </c>
      <c r="S936">
        <v>7935200</v>
      </c>
      <c r="T936">
        <v>76.38</v>
      </c>
    </row>
    <row r="937" spans="14:20" x14ac:dyDescent="0.2">
      <c r="N937" s="84">
        <v>37888</v>
      </c>
      <c r="O937">
        <v>91.08</v>
      </c>
      <c r="P937">
        <v>91.82</v>
      </c>
      <c r="Q937">
        <v>89.33</v>
      </c>
      <c r="R937">
        <v>89.4</v>
      </c>
      <c r="S937">
        <v>7575800</v>
      </c>
      <c r="T937">
        <v>74.75</v>
      </c>
    </row>
    <row r="938" spans="14:20" x14ac:dyDescent="0.2">
      <c r="N938" s="84">
        <v>37889</v>
      </c>
      <c r="O938">
        <v>89.4</v>
      </c>
      <c r="P938">
        <v>90.97</v>
      </c>
      <c r="Q938">
        <v>89.2</v>
      </c>
      <c r="R938">
        <v>89.41</v>
      </c>
      <c r="S938">
        <v>6585500</v>
      </c>
      <c r="T938">
        <v>74.760000000000005</v>
      </c>
    </row>
    <row r="939" spans="14:20" x14ac:dyDescent="0.2">
      <c r="N939" s="84">
        <v>37890</v>
      </c>
      <c r="O939">
        <v>89.41</v>
      </c>
      <c r="P939">
        <v>90.14</v>
      </c>
      <c r="Q939">
        <v>89</v>
      </c>
      <c r="R939">
        <v>89.05</v>
      </c>
      <c r="S939">
        <v>5095800</v>
      </c>
      <c r="T939">
        <v>74.459999999999994</v>
      </c>
    </row>
    <row r="940" spans="14:20" x14ac:dyDescent="0.2">
      <c r="N940" s="84">
        <v>37893</v>
      </c>
      <c r="O940">
        <v>89.25</v>
      </c>
      <c r="P940">
        <v>90.18</v>
      </c>
      <c r="Q940">
        <v>89.07</v>
      </c>
      <c r="R940">
        <v>89.45</v>
      </c>
      <c r="S940">
        <v>5723200</v>
      </c>
      <c r="T940">
        <v>74.8</v>
      </c>
    </row>
    <row r="941" spans="14:20" x14ac:dyDescent="0.2">
      <c r="N941" s="84">
        <v>37894</v>
      </c>
      <c r="O941">
        <v>89.2</v>
      </c>
      <c r="P941">
        <v>89.25</v>
      </c>
      <c r="Q941">
        <v>87.9</v>
      </c>
      <c r="R941">
        <v>88.33</v>
      </c>
      <c r="S941">
        <v>7056700</v>
      </c>
      <c r="T941">
        <v>73.86</v>
      </c>
    </row>
    <row r="942" spans="14:20" x14ac:dyDescent="0.2">
      <c r="N942" s="84">
        <v>37895</v>
      </c>
      <c r="O942">
        <v>88.75</v>
      </c>
      <c r="P942">
        <v>90.6</v>
      </c>
      <c r="Q942">
        <v>88.7</v>
      </c>
      <c r="R942">
        <v>90.35</v>
      </c>
      <c r="S942">
        <v>7925200</v>
      </c>
      <c r="T942">
        <v>75.55</v>
      </c>
    </row>
    <row r="943" spans="14:20" x14ac:dyDescent="0.2">
      <c r="N943" s="84">
        <v>37896</v>
      </c>
      <c r="O943">
        <v>89.55</v>
      </c>
      <c r="P943">
        <v>90.45</v>
      </c>
      <c r="Q943">
        <v>89.22</v>
      </c>
      <c r="R943">
        <v>90.08</v>
      </c>
      <c r="S943">
        <v>7428300</v>
      </c>
      <c r="T943">
        <v>75.319999999999993</v>
      </c>
    </row>
    <row r="944" spans="14:20" x14ac:dyDescent="0.2">
      <c r="N944" s="84">
        <v>37897</v>
      </c>
      <c r="O944">
        <v>91</v>
      </c>
      <c r="P944">
        <v>91.95</v>
      </c>
      <c r="Q944">
        <v>90.57</v>
      </c>
      <c r="R944">
        <v>90.64</v>
      </c>
      <c r="S944">
        <v>7479300</v>
      </c>
      <c r="T944">
        <v>75.790000000000006</v>
      </c>
    </row>
    <row r="945" spans="14:20" x14ac:dyDescent="0.2">
      <c r="N945" s="84">
        <v>37900</v>
      </c>
      <c r="O945">
        <v>90.74</v>
      </c>
      <c r="P945">
        <v>91.76</v>
      </c>
      <c r="Q945">
        <v>90.51</v>
      </c>
      <c r="R945">
        <v>91.18</v>
      </c>
      <c r="S945">
        <v>3845400</v>
      </c>
      <c r="T945">
        <v>76.239999999999995</v>
      </c>
    </row>
    <row r="946" spans="14:20" x14ac:dyDescent="0.2">
      <c r="N946" s="84">
        <v>37901</v>
      </c>
      <c r="O946">
        <v>90.5</v>
      </c>
      <c r="P946">
        <v>91.7</v>
      </c>
      <c r="Q946">
        <v>90.4</v>
      </c>
      <c r="R946">
        <v>91.7</v>
      </c>
      <c r="S946">
        <v>5369800</v>
      </c>
      <c r="T946">
        <v>76.680000000000007</v>
      </c>
    </row>
    <row r="947" spans="14:20" x14ac:dyDescent="0.2">
      <c r="N947" s="84">
        <v>37902</v>
      </c>
      <c r="O947">
        <v>92</v>
      </c>
      <c r="P947">
        <v>92.87</v>
      </c>
      <c r="Q947">
        <v>91.95</v>
      </c>
      <c r="R947">
        <v>92.66</v>
      </c>
      <c r="S947">
        <v>6418900</v>
      </c>
      <c r="T947">
        <v>77.48</v>
      </c>
    </row>
    <row r="948" spans="14:20" x14ac:dyDescent="0.2">
      <c r="N948" s="84">
        <v>37903</v>
      </c>
      <c r="O948">
        <v>93.3</v>
      </c>
      <c r="P948">
        <v>93.6</v>
      </c>
      <c r="Q948">
        <v>92.2</v>
      </c>
      <c r="R948">
        <v>92.45</v>
      </c>
      <c r="S948">
        <v>7593000</v>
      </c>
      <c r="T948">
        <v>77.31</v>
      </c>
    </row>
    <row r="949" spans="14:20" x14ac:dyDescent="0.2">
      <c r="N949" s="84">
        <v>37904</v>
      </c>
      <c r="O949">
        <v>92.4</v>
      </c>
      <c r="P949">
        <v>93.18</v>
      </c>
      <c r="Q949">
        <v>92.36</v>
      </c>
      <c r="R949">
        <v>92.67</v>
      </c>
      <c r="S949">
        <v>4500500</v>
      </c>
      <c r="T949">
        <v>77.489999999999995</v>
      </c>
    </row>
    <row r="950" spans="14:20" x14ac:dyDescent="0.2">
      <c r="N950" s="84">
        <v>37907</v>
      </c>
      <c r="O950">
        <v>93.1</v>
      </c>
      <c r="P950">
        <v>93.54</v>
      </c>
      <c r="Q950">
        <v>92.58</v>
      </c>
      <c r="R950">
        <v>93.2</v>
      </c>
      <c r="S950">
        <v>4839200</v>
      </c>
      <c r="T950">
        <v>77.930000000000007</v>
      </c>
    </row>
    <row r="951" spans="14:20" x14ac:dyDescent="0.2">
      <c r="N951" s="84">
        <v>37908</v>
      </c>
      <c r="O951">
        <v>92.65</v>
      </c>
      <c r="P951">
        <v>92.95</v>
      </c>
      <c r="Q951">
        <v>92.32</v>
      </c>
      <c r="R951">
        <v>92.72</v>
      </c>
      <c r="S951">
        <v>4699500</v>
      </c>
      <c r="T951">
        <v>77.53</v>
      </c>
    </row>
    <row r="952" spans="14:20" x14ac:dyDescent="0.2">
      <c r="N952" s="84">
        <v>37909</v>
      </c>
      <c r="O952">
        <v>93.9</v>
      </c>
      <c r="P952">
        <v>94.54</v>
      </c>
      <c r="Q952">
        <v>92.74</v>
      </c>
      <c r="R952">
        <v>92.74</v>
      </c>
      <c r="S952">
        <v>11558700</v>
      </c>
      <c r="T952">
        <v>77.55</v>
      </c>
    </row>
    <row r="953" spans="14:20" x14ac:dyDescent="0.2">
      <c r="N953" s="84">
        <v>37910</v>
      </c>
      <c r="O953">
        <v>89.27</v>
      </c>
      <c r="P953">
        <v>89.7</v>
      </c>
      <c r="Q953">
        <v>88.66</v>
      </c>
      <c r="R953">
        <v>89.28</v>
      </c>
      <c r="S953">
        <v>16994000</v>
      </c>
      <c r="T953">
        <v>74.650000000000006</v>
      </c>
    </row>
    <row r="954" spans="14:20" x14ac:dyDescent="0.2">
      <c r="N954" s="84">
        <v>37911</v>
      </c>
      <c r="O954">
        <v>89.28</v>
      </c>
      <c r="P954">
        <v>89.68</v>
      </c>
      <c r="Q954">
        <v>88.81</v>
      </c>
      <c r="R954">
        <v>89.23</v>
      </c>
      <c r="S954">
        <v>9506200</v>
      </c>
      <c r="T954">
        <v>74.61</v>
      </c>
    </row>
    <row r="955" spans="14:20" x14ac:dyDescent="0.2">
      <c r="N955" s="84">
        <v>37914</v>
      </c>
      <c r="O955">
        <v>89.35</v>
      </c>
      <c r="P955">
        <v>89.4</v>
      </c>
      <c r="Q955">
        <v>88.86</v>
      </c>
      <c r="R955">
        <v>89</v>
      </c>
      <c r="S955">
        <v>6971300</v>
      </c>
      <c r="T955">
        <v>74.42</v>
      </c>
    </row>
    <row r="956" spans="14:20" x14ac:dyDescent="0.2">
      <c r="N956" s="84">
        <v>37915</v>
      </c>
      <c r="O956">
        <v>89.25</v>
      </c>
      <c r="P956">
        <v>89.34</v>
      </c>
      <c r="Q956">
        <v>88.7</v>
      </c>
      <c r="R956">
        <v>88.93</v>
      </c>
      <c r="S956">
        <v>5287100</v>
      </c>
      <c r="T956">
        <v>74.36</v>
      </c>
    </row>
    <row r="957" spans="14:20" x14ac:dyDescent="0.2">
      <c r="N957" s="84">
        <v>37916</v>
      </c>
      <c r="O957">
        <v>88.3</v>
      </c>
      <c r="P957">
        <v>89.01</v>
      </c>
      <c r="Q957">
        <v>87.9</v>
      </c>
      <c r="R957">
        <v>88.46</v>
      </c>
      <c r="S957">
        <v>5600100</v>
      </c>
      <c r="T957">
        <v>73.97</v>
      </c>
    </row>
    <row r="958" spans="14:20" x14ac:dyDescent="0.2">
      <c r="N958" s="84">
        <v>37917</v>
      </c>
      <c r="O958">
        <v>87.6</v>
      </c>
      <c r="P958">
        <v>88.4</v>
      </c>
      <c r="Q958">
        <v>87.53</v>
      </c>
      <c r="R958">
        <v>88.15</v>
      </c>
      <c r="S958">
        <v>6046400</v>
      </c>
      <c r="T958">
        <v>73.709999999999994</v>
      </c>
    </row>
    <row r="959" spans="14:20" x14ac:dyDescent="0.2">
      <c r="N959" s="84">
        <v>37918</v>
      </c>
      <c r="O959">
        <v>88.15</v>
      </c>
      <c r="P959">
        <v>88.64</v>
      </c>
      <c r="Q959">
        <v>87.72</v>
      </c>
      <c r="R959">
        <v>88.42</v>
      </c>
      <c r="S959">
        <v>5471700</v>
      </c>
      <c r="T959">
        <v>73.94</v>
      </c>
    </row>
    <row r="960" spans="14:20" x14ac:dyDescent="0.2">
      <c r="N960" s="84">
        <v>37921</v>
      </c>
      <c r="O960">
        <v>88.8</v>
      </c>
      <c r="P960">
        <v>89.1</v>
      </c>
      <c r="Q960">
        <v>88.05</v>
      </c>
      <c r="R960">
        <v>88.52</v>
      </c>
      <c r="S960">
        <v>5099200</v>
      </c>
      <c r="T960">
        <v>74.02</v>
      </c>
    </row>
    <row r="961" spans="14:20" x14ac:dyDescent="0.2">
      <c r="N961" s="84">
        <v>37922</v>
      </c>
      <c r="O961">
        <v>89.05</v>
      </c>
      <c r="P961">
        <v>89.9</v>
      </c>
      <c r="Q961">
        <v>88.52</v>
      </c>
      <c r="R961">
        <v>89.9</v>
      </c>
      <c r="S961">
        <v>6959000</v>
      </c>
      <c r="T961">
        <v>75.17</v>
      </c>
    </row>
    <row r="962" spans="14:20" x14ac:dyDescent="0.2">
      <c r="N962" s="84">
        <v>37923</v>
      </c>
      <c r="O962">
        <v>89.6</v>
      </c>
      <c r="P962">
        <v>89.94</v>
      </c>
      <c r="Q962">
        <v>89.15</v>
      </c>
      <c r="R962">
        <v>89.34</v>
      </c>
      <c r="S962">
        <v>5180700</v>
      </c>
      <c r="T962">
        <v>74.7</v>
      </c>
    </row>
    <row r="963" spans="14:20" x14ac:dyDescent="0.2">
      <c r="N963" s="84">
        <v>37924</v>
      </c>
      <c r="O963">
        <v>90</v>
      </c>
      <c r="P963">
        <v>90.17</v>
      </c>
      <c r="Q963">
        <v>89.06</v>
      </c>
      <c r="R963">
        <v>89.12</v>
      </c>
      <c r="S963">
        <v>6535700</v>
      </c>
      <c r="T963">
        <v>74.52</v>
      </c>
    </row>
    <row r="964" spans="14:20" x14ac:dyDescent="0.2">
      <c r="N964" s="84">
        <v>37925</v>
      </c>
      <c r="O964">
        <v>90.71</v>
      </c>
      <c r="P964">
        <v>90.71</v>
      </c>
      <c r="Q964">
        <v>89.2</v>
      </c>
      <c r="R964">
        <v>89.48</v>
      </c>
      <c r="S964">
        <v>4836200</v>
      </c>
      <c r="T964">
        <v>74.819999999999993</v>
      </c>
    </row>
    <row r="965" spans="14:20" x14ac:dyDescent="0.2">
      <c r="N965" s="84">
        <v>37928</v>
      </c>
      <c r="O965">
        <v>89.9</v>
      </c>
      <c r="P965">
        <v>90.84</v>
      </c>
      <c r="Q965">
        <v>89.48</v>
      </c>
      <c r="R965">
        <v>89.68</v>
      </c>
      <c r="S965">
        <v>5825200</v>
      </c>
      <c r="T965">
        <v>74.989999999999995</v>
      </c>
    </row>
    <row r="966" spans="14:20" x14ac:dyDescent="0.2">
      <c r="N966" s="84">
        <v>37929</v>
      </c>
      <c r="O966">
        <v>89.68</v>
      </c>
      <c r="P966">
        <v>89.8</v>
      </c>
      <c r="Q966">
        <v>88.86</v>
      </c>
      <c r="R966">
        <v>89.14</v>
      </c>
      <c r="S966">
        <v>5146100</v>
      </c>
      <c r="T966">
        <v>74.540000000000006</v>
      </c>
    </row>
    <row r="967" spans="14:20" x14ac:dyDescent="0.2">
      <c r="N967" s="84">
        <v>37930</v>
      </c>
      <c r="O967">
        <v>88.52</v>
      </c>
      <c r="P967">
        <v>88.88</v>
      </c>
      <c r="Q967">
        <v>88</v>
      </c>
      <c r="R967">
        <v>88.49</v>
      </c>
      <c r="S967">
        <v>6296300</v>
      </c>
      <c r="T967">
        <v>73.989999999999995</v>
      </c>
    </row>
    <row r="968" spans="14:20" x14ac:dyDescent="0.2">
      <c r="N968" s="84">
        <v>37931</v>
      </c>
      <c r="O968">
        <v>88.33</v>
      </c>
      <c r="P968">
        <v>89.59</v>
      </c>
      <c r="Q968">
        <v>87.72</v>
      </c>
      <c r="R968">
        <v>89.34</v>
      </c>
      <c r="S968">
        <v>5668600</v>
      </c>
      <c r="T968">
        <v>74.84</v>
      </c>
    </row>
    <row r="969" spans="14:20" x14ac:dyDescent="0.2">
      <c r="N969" s="84">
        <v>37932</v>
      </c>
      <c r="O969">
        <v>89.4</v>
      </c>
      <c r="P969">
        <v>89.6</v>
      </c>
      <c r="Q969">
        <v>88.26</v>
      </c>
      <c r="R969">
        <v>88.26</v>
      </c>
      <c r="S969">
        <v>5543500</v>
      </c>
      <c r="T969">
        <v>73.94</v>
      </c>
    </row>
    <row r="970" spans="14:20" x14ac:dyDescent="0.2">
      <c r="N970" s="84">
        <v>37935</v>
      </c>
      <c r="O970">
        <v>89.55</v>
      </c>
      <c r="P970">
        <v>90.47</v>
      </c>
      <c r="Q970">
        <v>89.55</v>
      </c>
      <c r="R970">
        <v>89.95</v>
      </c>
      <c r="S970">
        <v>8349700</v>
      </c>
      <c r="T970">
        <v>75.349999999999994</v>
      </c>
    </row>
    <row r="971" spans="14:20" x14ac:dyDescent="0.2">
      <c r="N971" s="84">
        <v>37936</v>
      </c>
      <c r="O971">
        <v>90</v>
      </c>
      <c r="P971">
        <v>90.03</v>
      </c>
      <c r="Q971">
        <v>88.89</v>
      </c>
      <c r="R971">
        <v>89.36</v>
      </c>
      <c r="S971">
        <v>4841200</v>
      </c>
      <c r="T971">
        <v>74.86</v>
      </c>
    </row>
    <row r="972" spans="14:20" x14ac:dyDescent="0.2">
      <c r="N972" s="84">
        <v>37937</v>
      </c>
      <c r="O972">
        <v>89.45</v>
      </c>
      <c r="P972">
        <v>91.16</v>
      </c>
      <c r="Q972">
        <v>89.31</v>
      </c>
      <c r="R972">
        <v>90.69</v>
      </c>
      <c r="S972">
        <v>5901700</v>
      </c>
      <c r="T972">
        <v>75.97</v>
      </c>
    </row>
    <row r="973" spans="14:20" x14ac:dyDescent="0.2">
      <c r="N973" s="84">
        <v>37938</v>
      </c>
      <c r="O973">
        <v>90.4</v>
      </c>
      <c r="P973">
        <v>91.48</v>
      </c>
      <c r="Q973">
        <v>90.16</v>
      </c>
      <c r="R973">
        <v>91.09</v>
      </c>
      <c r="S973">
        <v>5277900</v>
      </c>
      <c r="T973">
        <v>76.31</v>
      </c>
    </row>
    <row r="974" spans="14:20" x14ac:dyDescent="0.2">
      <c r="N974" s="84">
        <v>37939</v>
      </c>
      <c r="O974">
        <v>91.02</v>
      </c>
      <c r="P974">
        <v>91.42</v>
      </c>
      <c r="Q974">
        <v>89.81</v>
      </c>
      <c r="R974">
        <v>90.25</v>
      </c>
      <c r="S974">
        <v>4510200</v>
      </c>
      <c r="T974">
        <v>75.599999999999994</v>
      </c>
    </row>
    <row r="975" spans="14:20" x14ac:dyDescent="0.2">
      <c r="N975" s="84">
        <v>37942</v>
      </c>
      <c r="O975">
        <v>89.9</v>
      </c>
      <c r="P975">
        <v>90.05</v>
      </c>
      <c r="Q975">
        <v>89.03</v>
      </c>
      <c r="R975">
        <v>89.8</v>
      </c>
      <c r="S975">
        <v>4748200</v>
      </c>
      <c r="T975">
        <v>75.23</v>
      </c>
    </row>
    <row r="976" spans="14:20" x14ac:dyDescent="0.2">
      <c r="N976" s="84">
        <v>37943</v>
      </c>
      <c r="O976">
        <v>89.92</v>
      </c>
      <c r="P976">
        <v>90.18</v>
      </c>
      <c r="Q976">
        <v>88.9</v>
      </c>
      <c r="R976">
        <v>88.95</v>
      </c>
      <c r="S976">
        <v>5284300</v>
      </c>
      <c r="T976">
        <v>74.510000000000005</v>
      </c>
    </row>
    <row r="977" spans="14:20" x14ac:dyDescent="0.2">
      <c r="N977" s="84">
        <v>37944</v>
      </c>
      <c r="O977">
        <v>88.32</v>
      </c>
      <c r="P977">
        <v>89.83</v>
      </c>
      <c r="Q977">
        <v>88.32</v>
      </c>
      <c r="R977">
        <v>89.4</v>
      </c>
      <c r="S977">
        <v>4156600</v>
      </c>
      <c r="T977">
        <v>74.89</v>
      </c>
    </row>
    <row r="978" spans="14:20" x14ac:dyDescent="0.2">
      <c r="N978" s="84">
        <v>37945</v>
      </c>
      <c r="O978">
        <v>89.3</v>
      </c>
      <c r="P978">
        <v>89.79</v>
      </c>
      <c r="Q978">
        <v>88.38</v>
      </c>
      <c r="R978">
        <v>88.39</v>
      </c>
      <c r="S978">
        <v>5111000</v>
      </c>
      <c r="T978">
        <v>74.040000000000006</v>
      </c>
    </row>
    <row r="979" spans="14:20" x14ac:dyDescent="0.2">
      <c r="N979" s="84">
        <v>37946</v>
      </c>
      <c r="O979">
        <v>88.4</v>
      </c>
      <c r="P979">
        <v>88.85</v>
      </c>
      <c r="Q979">
        <v>88.23</v>
      </c>
      <c r="R979">
        <v>88.63</v>
      </c>
      <c r="S979">
        <v>5935400</v>
      </c>
      <c r="T979">
        <v>74.25</v>
      </c>
    </row>
    <row r="980" spans="14:20" x14ac:dyDescent="0.2">
      <c r="N980" s="84">
        <v>37949</v>
      </c>
      <c r="O980">
        <v>89.03</v>
      </c>
      <c r="P980">
        <v>89.74</v>
      </c>
      <c r="Q980">
        <v>88.95</v>
      </c>
      <c r="R980">
        <v>89.66</v>
      </c>
      <c r="S980">
        <v>4722200</v>
      </c>
      <c r="T980">
        <v>75.11</v>
      </c>
    </row>
    <row r="981" spans="14:20" x14ac:dyDescent="0.2">
      <c r="N981" s="84">
        <v>37950</v>
      </c>
      <c r="O981">
        <v>89.66</v>
      </c>
      <c r="P981">
        <v>89.85</v>
      </c>
      <c r="Q981">
        <v>89.27</v>
      </c>
      <c r="R981">
        <v>89.43</v>
      </c>
      <c r="S981">
        <v>4305700</v>
      </c>
      <c r="T981">
        <v>74.92</v>
      </c>
    </row>
    <row r="982" spans="14:20" x14ac:dyDescent="0.2">
      <c r="N982" s="84">
        <v>37951</v>
      </c>
      <c r="O982">
        <v>89.79</v>
      </c>
      <c r="P982">
        <v>90.09</v>
      </c>
      <c r="Q982">
        <v>89.11</v>
      </c>
      <c r="R982">
        <v>89.91</v>
      </c>
      <c r="S982">
        <v>4146800</v>
      </c>
      <c r="T982">
        <v>75.319999999999993</v>
      </c>
    </row>
    <row r="983" spans="14:20" x14ac:dyDescent="0.2">
      <c r="N983" s="84">
        <v>37953</v>
      </c>
      <c r="O983">
        <v>89.9</v>
      </c>
      <c r="P983">
        <v>90.68</v>
      </c>
      <c r="Q983">
        <v>89.62</v>
      </c>
      <c r="R983">
        <v>90.54</v>
      </c>
      <c r="S983">
        <v>2195500</v>
      </c>
      <c r="T983">
        <v>75.849999999999994</v>
      </c>
    </row>
    <row r="984" spans="14:20" x14ac:dyDescent="0.2">
      <c r="N984" s="84">
        <v>37956</v>
      </c>
      <c r="O984">
        <v>90.9</v>
      </c>
      <c r="P984">
        <v>91.36</v>
      </c>
      <c r="Q984">
        <v>90.48</v>
      </c>
      <c r="R984">
        <v>91.01</v>
      </c>
      <c r="S984">
        <v>5234900</v>
      </c>
      <c r="T984">
        <v>76.239999999999995</v>
      </c>
    </row>
    <row r="985" spans="14:20" x14ac:dyDescent="0.2">
      <c r="N985" s="84">
        <v>37957</v>
      </c>
      <c r="O985">
        <v>90.57</v>
      </c>
      <c r="P985">
        <v>91.48</v>
      </c>
      <c r="Q985">
        <v>90.52</v>
      </c>
      <c r="R985">
        <v>90.75</v>
      </c>
      <c r="S985">
        <v>5091800</v>
      </c>
      <c r="T985">
        <v>76.02</v>
      </c>
    </row>
    <row r="986" spans="14:20" x14ac:dyDescent="0.2">
      <c r="N986" s="84">
        <v>37958</v>
      </c>
      <c r="O986">
        <v>91.15</v>
      </c>
      <c r="P986">
        <v>91.44</v>
      </c>
      <c r="Q986">
        <v>90.3</v>
      </c>
      <c r="R986">
        <v>90.3</v>
      </c>
      <c r="S986">
        <v>6169800</v>
      </c>
      <c r="T986">
        <v>75.64</v>
      </c>
    </row>
    <row r="987" spans="14:20" x14ac:dyDescent="0.2">
      <c r="N987" s="84">
        <v>37959</v>
      </c>
      <c r="O987">
        <v>90.05</v>
      </c>
      <c r="P987">
        <v>91.44</v>
      </c>
      <c r="Q987">
        <v>90.03</v>
      </c>
      <c r="R987">
        <v>91.42</v>
      </c>
      <c r="S987">
        <v>5360400</v>
      </c>
      <c r="T987">
        <v>76.58</v>
      </c>
    </row>
    <row r="988" spans="14:20" x14ac:dyDescent="0.2">
      <c r="N988" s="84">
        <v>37960</v>
      </c>
      <c r="O988">
        <v>91.3</v>
      </c>
      <c r="P988">
        <v>91.3</v>
      </c>
      <c r="Q988">
        <v>90.5</v>
      </c>
      <c r="R988">
        <v>90.64</v>
      </c>
      <c r="S988">
        <v>5878400</v>
      </c>
      <c r="T988">
        <v>75.930000000000007</v>
      </c>
    </row>
    <row r="989" spans="14:20" x14ac:dyDescent="0.2">
      <c r="N989" s="84">
        <v>37963</v>
      </c>
      <c r="O989">
        <v>90.52</v>
      </c>
      <c r="P989">
        <v>91.47</v>
      </c>
      <c r="Q989">
        <v>90.52</v>
      </c>
      <c r="R989">
        <v>91.2</v>
      </c>
      <c r="S989">
        <v>5342000</v>
      </c>
      <c r="T989">
        <v>76.400000000000006</v>
      </c>
    </row>
    <row r="990" spans="14:20" x14ac:dyDescent="0.2">
      <c r="N990" s="84">
        <v>37964</v>
      </c>
      <c r="O990">
        <v>91.15</v>
      </c>
      <c r="P990">
        <v>92.16</v>
      </c>
      <c r="Q990">
        <v>90.61</v>
      </c>
      <c r="R990">
        <v>90.63</v>
      </c>
      <c r="S990">
        <v>6971500</v>
      </c>
      <c r="T990">
        <v>75.92</v>
      </c>
    </row>
    <row r="991" spans="14:20" x14ac:dyDescent="0.2">
      <c r="N991" s="84">
        <v>37965</v>
      </c>
      <c r="O991">
        <v>90.69</v>
      </c>
      <c r="P991">
        <v>92.74</v>
      </c>
      <c r="Q991">
        <v>90.65</v>
      </c>
      <c r="R991">
        <v>91.73</v>
      </c>
      <c r="S991">
        <v>7138000</v>
      </c>
      <c r="T991">
        <v>76.84</v>
      </c>
    </row>
    <row r="992" spans="14:20" x14ac:dyDescent="0.2">
      <c r="N992" s="84">
        <v>37966</v>
      </c>
      <c r="O992">
        <v>91.96</v>
      </c>
      <c r="P992">
        <v>92.97</v>
      </c>
      <c r="Q992">
        <v>91.92</v>
      </c>
      <c r="R992">
        <v>92.4</v>
      </c>
      <c r="S992">
        <v>6412100</v>
      </c>
      <c r="T992">
        <v>77.400000000000006</v>
      </c>
    </row>
    <row r="993" spans="14:20" x14ac:dyDescent="0.2">
      <c r="N993" s="84">
        <v>37967</v>
      </c>
      <c r="O993">
        <v>92.7</v>
      </c>
      <c r="P993">
        <v>93.16</v>
      </c>
      <c r="Q993">
        <v>92.24</v>
      </c>
      <c r="R993">
        <v>92.71</v>
      </c>
      <c r="S993">
        <v>5079800</v>
      </c>
      <c r="T993">
        <v>77.66</v>
      </c>
    </row>
    <row r="994" spans="14:20" x14ac:dyDescent="0.2">
      <c r="N994" s="84">
        <v>37970</v>
      </c>
      <c r="O994">
        <v>93.43</v>
      </c>
      <c r="P994">
        <v>93.97</v>
      </c>
      <c r="Q994">
        <v>92.08</v>
      </c>
      <c r="R994">
        <v>92.11</v>
      </c>
      <c r="S994">
        <v>5964500</v>
      </c>
      <c r="T994">
        <v>77.16</v>
      </c>
    </row>
    <row r="995" spans="14:20" x14ac:dyDescent="0.2">
      <c r="N995" s="84">
        <v>37971</v>
      </c>
      <c r="O995">
        <v>92.11</v>
      </c>
      <c r="P995">
        <v>94.12</v>
      </c>
      <c r="Q995">
        <v>91.88</v>
      </c>
      <c r="R995">
        <v>93.98</v>
      </c>
      <c r="S995">
        <v>7501100</v>
      </c>
      <c r="T995">
        <v>78.73</v>
      </c>
    </row>
    <row r="996" spans="14:20" x14ac:dyDescent="0.2">
      <c r="N996" s="84">
        <v>37972</v>
      </c>
      <c r="O996">
        <v>93.85</v>
      </c>
      <c r="P996">
        <v>93.87</v>
      </c>
      <c r="Q996">
        <v>92.85</v>
      </c>
      <c r="R996">
        <v>93.4</v>
      </c>
      <c r="S996">
        <v>6052900</v>
      </c>
      <c r="T996">
        <v>78.239999999999995</v>
      </c>
    </row>
    <row r="997" spans="14:20" x14ac:dyDescent="0.2">
      <c r="N997" s="84">
        <v>37973</v>
      </c>
      <c r="O997">
        <v>93</v>
      </c>
      <c r="P997">
        <v>93.38</v>
      </c>
      <c r="Q997">
        <v>92.5</v>
      </c>
      <c r="R997">
        <v>92.73</v>
      </c>
      <c r="S997">
        <v>6873600</v>
      </c>
      <c r="T997">
        <v>77.680000000000007</v>
      </c>
    </row>
    <row r="998" spans="14:20" x14ac:dyDescent="0.2">
      <c r="N998" s="84">
        <v>37974</v>
      </c>
      <c r="O998">
        <v>93.23</v>
      </c>
      <c r="P998">
        <v>93.25</v>
      </c>
      <c r="Q998">
        <v>92.67</v>
      </c>
      <c r="R998">
        <v>93.14</v>
      </c>
      <c r="S998">
        <v>7090500</v>
      </c>
      <c r="T998">
        <v>78.02</v>
      </c>
    </row>
    <row r="999" spans="14:20" x14ac:dyDescent="0.2">
      <c r="N999" s="84">
        <v>37977</v>
      </c>
      <c r="O999">
        <v>92.83</v>
      </c>
      <c r="P999">
        <v>93.5</v>
      </c>
      <c r="Q999">
        <v>92.78</v>
      </c>
      <c r="R999">
        <v>93.39</v>
      </c>
      <c r="S999">
        <v>4332100</v>
      </c>
      <c r="T999">
        <v>78.23</v>
      </c>
    </row>
    <row r="1000" spans="14:20" x14ac:dyDescent="0.2">
      <c r="N1000" s="84">
        <v>37978</v>
      </c>
      <c r="O1000">
        <v>93.07</v>
      </c>
      <c r="P1000">
        <v>93.44</v>
      </c>
      <c r="Q1000">
        <v>92.34</v>
      </c>
      <c r="R1000">
        <v>92.79</v>
      </c>
      <c r="S1000">
        <v>3677000</v>
      </c>
      <c r="T1000">
        <v>77.73</v>
      </c>
    </row>
    <row r="1001" spans="14:20" x14ac:dyDescent="0.2">
      <c r="N1001" s="84">
        <v>37979</v>
      </c>
      <c r="O1001">
        <v>92.8</v>
      </c>
      <c r="P1001">
        <v>92.8</v>
      </c>
      <c r="Q1001">
        <v>92.18</v>
      </c>
      <c r="R1001">
        <v>92.27</v>
      </c>
      <c r="S1001">
        <v>1760500</v>
      </c>
      <c r="T1001">
        <v>77.290000000000006</v>
      </c>
    </row>
    <row r="1002" spans="14:20" x14ac:dyDescent="0.2">
      <c r="N1002" s="84">
        <v>37981</v>
      </c>
      <c r="O1002">
        <v>92.37</v>
      </c>
      <c r="P1002">
        <v>93</v>
      </c>
      <c r="Q1002">
        <v>92.3</v>
      </c>
      <c r="R1002">
        <v>92.9</v>
      </c>
      <c r="S1002">
        <v>1408500</v>
      </c>
      <c r="T1002">
        <v>77.819999999999993</v>
      </c>
    </row>
    <row r="1003" spans="14:20" x14ac:dyDescent="0.2">
      <c r="N1003" s="84">
        <v>37984</v>
      </c>
      <c r="O1003">
        <v>93.1</v>
      </c>
      <c r="P1003">
        <v>93.73</v>
      </c>
      <c r="Q1003">
        <v>93.03</v>
      </c>
      <c r="R1003">
        <v>93.52</v>
      </c>
      <c r="S1003">
        <v>4033900</v>
      </c>
      <c r="T1003">
        <v>78.34</v>
      </c>
    </row>
    <row r="1004" spans="14:20" x14ac:dyDescent="0.2">
      <c r="N1004" s="84">
        <v>37985</v>
      </c>
      <c r="O1004">
        <v>93.27</v>
      </c>
      <c r="P1004">
        <v>93.5</v>
      </c>
      <c r="Q1004">
        <v>92.36</v>
      </c>
      <c r="R1004">
        <v>92.63</v>
      </c>
      <c r="S1004">
        <v>4003400</v>
      </c>
      <c r="T1004">
        <v>77.599999999999994</v>
      </c>
    </row>
    <row r="1005" spans="14:20" x14ac:dyDescent="0.2">
      <c r="N1005" s="84">
        <v>37986</v>
      </c>
      <c r="O1005">
        <v>92.66</v>
      </c>
      <c r="P1005">
        <v>92.85</v>
      </c>
      <c r="Q1005">
        <v>92.16</v>
      </c>
      <c r="R1005">
        <v>92.68</v>
      </c>
      <c r="S1005">
        <v>4726900</v>
      </c>
      <c r="T1005">
        <v>77.64</v>
      </c>
    </row>
    <row r="1006" spans="14:20" x14ac:dyDescent="0.2">
      <c r="N1006" s="84">
        <v>37988</v>
      </c>
      <c r="O1006">
        <v>92.86</v>
      </c>
      <c r="P1006">
        <v>93.05</v>
      </c>
      <c r="Q1006">
        <v>91.2</v>
      </c>
      <c r="R1006">
        <v>91.55</v>
      </c>
      <c r="S1006">
        <v>5327800</v>
      </c>
      <c r="T1006">
        <v>76.69</v>
      </c>
    </row>
    <row r="1007" spans="14:20" x14ac:dyDescent="0.2">
      <c r="N1007" s="84">
        <v>37991</v>
      </c>
      <c r="O1007">
        <v>92</v>
      </c>
      <c r="P1007">
        <v>93.09</v>
      </c>
      <c r="Q1007">
        <v>92</v>
      </c>
      <c r="R1007">
        <v>93.05</v>
      </c>
      <c r="S1007">
        <v>5276300</v>
      </c>
      <c r="T1007">
        <v>77.95</v>
      </c>
    </row>
    <row r="1008" spans="14:20" x14ac:dyDescent="0.2">
      <c r="N1008" s="84">
        <v>37992</v>
      </c>
      <c r="O1008">
        <v>92.2</v>
      </c>
      <c r="P1008">
        <v>93.19</v>
      </c>
      <c r="Q1008">
        <v>92.14</v>
      </c>
      <c r="R1008">
        <v>93.06</v>
      </c>
      <c r="S1008">
        <v>4380000</v>
      </c>
      <c r="T1008">
        <v>77.959999999999994</v>
      </c>
    </row>
    <row r="1009" spans="14:20" x14ac:dyDescent="0.2">
      <c r="N1009" s="84">
        <v>37993</v>
      </c>
      <c r="O1009">
        <v>93.14</v>
      </c>
      <c r="P1009">
        <v>93.38</v>
      </c>
      <c r="Q1009">
        <v>92.47</v>
      </c>
      <c r="R1009">
        <v>92.78</v>
      </c>
      <c r="S1009">
        <v>4927600</v>
      </c>
      <c r="T1009">
        <v>77.72</v>
      </c>
    </row>
    <row r="1010" spans="14:20" x14ac:dyDescent="0.2">
      <c r="N1010" s="84">
        <v>37994</v>
      </c>
      <c r="O1010">
        <v>93.21</v>
      </c>
      <c r="P1010">
        <v>93.21</v>
      </c>
      <c r="Q1010">
        <v>92.03</v>
      </c>
      <c r="R1010">
        <v>93.04</v>
      </c>
      <c r="S1010">
        <v>6179800</v>
      </c>
      <c r="T1010">
        <v>77.94</v>
      </c>
    </row>
    <row r="1011" spans="14:20" x14ac:dyDescent="0.2">
      <c r="N1011" s="84">
        <v>37995</v>
      </c>
      <c r="O1011">
        <v>91.75</v>
      </c>
      <c r="P1011">
        <v>92.35</v>
      </c>
      <c r="Q1011">
        <v>91</v>
      </c>
      <c r="R1011">
        <v>91.21</v>
      </c>
      <c r="S1011">
        <v>7930900</v>
      </c>
      <c r="T1011">
        <v>76.41</v>
      </c>
    </row>
    <row r="1012" spans="14:20" x14ac:dyDescent="0.2">
      <c r="N1012" s="84">
        <v>37998</v>
      </c>
      <c r="O1012">
        <v>91.21</v>
      </c>
      <c r="P1012">
        <v>92.14</v>
      </c>
      <c r="Q1012">
        <v>91.21</v>
      </c>
      <c r="R1012">
        <v>91.55</v>
      </c>
      <c r="S1012">
        <v>5130400</v>
      </c>
      <c r="T1012">
        <v>76.69</v>
      </c>
    </row>
    <row r="1013" spans="14:20" x14ac:dyDescent="0.2">
      <c r="N1013" s="84">
        <v>37999</v>
      </c>
      <c r="O1013">
        <v>91.45</v>
      </c>
      <c r="P1013">
        <v>91.51</v>
      </c>
      <c r="Q1013">
        <v>89.01</v>
      </c>
      <c r="R1013">
        <v>89.7</v>
      </c>
      <c r="S1013">
        <v>8842500</v>
      </c>
      <c r="T1013">
        <v>75.14</v>
      </c>
    </row>
    <row r="1014" spans="14:20" x14ac:dyDescent="0.2">
      <c r="N1014" s="84">
        <v>38000</v>
      </c>
      <c r="O1014">
        <v>89.9</v>
      </c>
      <c r="P1014">
        <v>90.46</v>
      </c>
      <c r="Q1014">
        <v>89.75</v>
      </c>
      <c r="R1014">
        <v>90.31</v>
      </c>
      <c r="S1014">
        <v>5505100</v>
      </c>
      <c r="T1014">
        <v>75.650000000000006</v>
      </c>
    </row>
    <row r="1015" spans="14:20" x14ac:dyDescent="0.2">
      <c r="N1015" s="84">
        <v>38001</v>
      </c>
      <c r="O1015">
        <v>95.07</v>
      </c>
      <c r="P1015">
        <v>95.65</v>
      </c>
      <c r="Q1015">
        <v>93.55</v>
      </c>
      <c r="R1015">
        <v>94.02</v>
      </c>
      <c r="S1015">
        <v>19812000</v>
      </c>
      <c r="T1015">
        <v>78.760000000000005</v>
      </c>
    </row>
    <row r="1016" spans="14:20" x14ac:dyDescent="0.2">
      <c r="N1016" s="84">
        <v>38002</v>
      </c>
      <c r="O1016">
        <v>95</v>
      </c>
      <c r="P1016">
        <v>95.35</v>
      </c>
      <c r="Q1016">
        <v>94.71</v>
      </c>
      <c r="R1016">
        <v>95.32</v>
      </c>
      <c r="S1016">
        <v>9302000</v>
      </c>
      <c r="T1016">
        <v>79.849999999999994</v>
      </c>
    </row>
    <row r="1017" spans="14:20" x14ac:dyDescent="0.2">
      <c r="N1017" s="84">
        <v>38006</v>
      </c>
      <c r="O1017">
        <v>96</v>
      </c>
      <c r="P1017">
        <v>97.44</v>
      </c>
      <c r="Q1017">
        <v>95.73</v>
      </c>
      <c r="R1017">
        <v>97.1</v>
      </c>
      <c r="S1017">
        <v>9285100</v>
      </c>
      <c r="T1017">
        <v>81.34</v>
      </c>
    </row>
    <row r="1018" spans="14:20" x14ac:dyDescent="0.2">
      <c r="N1018" s="84">
        <v>38007</v>
      </c>
      <c r="O1018">
        <v>97.23</v>
      </c>
      <c r="P1018">
        <v>98.04</v>
      </c>
      <c r="Q1018">
        <v>96.64</v>
      </c>
      <c r="R1018">
        <v>97.7</v>
      </c>
      <c r="S1018">
        <v>6949000</v>
      </c>
      <c r="T1018">
        <v>81.84</v>
      </c>
    </row>
    <row r="1019" spans="14:20" x14ac:dyDescent="0.2">
      <c r="N1019" s="84">
        <v>38008</v>
      </c>
      <c r="O1019">
        <v>97.84</v>
      </c>
      <c r="P1019">
        <v>98.16</v>
      </c>
      <c r="Q1019">
        <v>97.32</v>
      </c>
      <c r="R1019">
        <v>97.51</v>
      </c>
      <c r="S1019">
        <v>4371600</v>
      </c>
      <c r="T1019">
        <v>81.680000000000007</v>
      </c>
    </row>
    <row r="1020" spans="14:20" x14ac:dyDescent="0.2">
      <c r="N1020" s="84">
        <v>38009</v>
      </c>
      <c r="O1020">
        <v>97.82</v>
      </c>
      <c r="P1020">
        <v>98.21</v>
      </c>
      <c r="Q1020">
        <v>97.1</v>
      </c>
      <c r="R1020">
        <v>97.9</v>
      </c>
      <c r="S1020">
        <v>5283900</v>
      </c>
      <c r="T1020">
        <v>82.01</v>
      </c>
    </row>
    <row r="1021" spans="14:20" x14ac:dyDescent="0.2">
      <c r="N1021" s="84">
        <v>38012</v>
      </c>
      <c r="O1021">
        <v>97.9</v>
      </c>
      <c r="P1021">
        <v>99.85</v>
      </c>
      <c r="Q1021">
        <v>97.56</v>
      </c>
      <c r="R1021">
        <v>99.85</v>
      </c>
      <c r="S1021">
        <v>6189400</v>
      </c>
      <c r="T1021">
        <v>83.64</v>
      </c>
    </row>
    <row r="1022" spans="14:20" x14ac:dyDescent="0.2">
      <c r="N1022" s="84">
        <v>38013</v>
      </c>
      <c r="O1022">
        <v>99.4</v>
      </c>
      <c r="P1022">
        <v>99.67</v>
      </c>
      <c r="Q1022">
        <v>98.7</v>
      </c>
      <c r="R1022">
        <v>98.8</v>
      </c>
      <c r="S1022">
        <v>5345300</v>
      </c>
      <c r="T1022">
        <v>82.76</v>
      </c>
    </row>
    <row r="1023" spans="14:20" x14ac:dyDescent="0.2">
      <c r="N1023" s="84">
        <v>38014</v>
      </c>
      <c r="O1023">
        <v>99.15</v>
      </c>
      <c r="P1023">
        <v>99.42</v>
      </c>
      <c r="Q1023">
        <v>97.28</v>
      </c>
      <c r="R1023">
        <v>97.38</v>
      </c>
      <c r="S1023">
        <v>6549700</v>
      </c>
      <c r="T1023">
        <v>81.569999999999993</v>
      </c>
    </row>
    <row r="1024" spans="14:20" x14ac:dyDescent="0.2">
      <c r="N1024" s="84">
        <v>38015</v>
      </c>
      <c r="O1024">
        <v>98.1</v>
      </c>
      <c r="P1024">
        <v>98.6</v>
      </c>
      <c r="Q1024">
        <v>96.55</v>
      </c>
      <c r="R1024">
        <v>98.01</v>
      </c>
      <c r="S1024">
        <v>6642500</v>
      </c>
      <c r="T1024">
        <v>82.1</v>
      </c>
    </row>
    <row r="1025" spans="14:20" x14ac:dyDescent="0.2">
      <c r="N1025" s="84">
        <v>38016</v>
      </c>
      <c r="O1025">
        <v>98.02</v>
      </c>
      <c r="P1025">
        <v>99.33</v>
      </c>
      <c r="Q1025">
        <v>97.84</v>
      </c>
      <c r="R1025">
        <v>99.23</v>
      </c>
      <c r="S1025">
        <v>6137600</v>
      </c>
      <c r="T1025">
        <v>83.12</v>
      </c>
    </row>
    <row r="1026" spans="14:20" x14ac:dyDescent="0.2">
      <c r="N1026" s="84">
        <v>38019</v>
      </c>
      <c r="O1026">
        <v>99.15</v>
      </c>
      <c r="P1026">
        <v>99.94</v>
      </c>
      <c r="Q1026">
        <v>98.5</v>
      </c>
      <c r="R1026">
        <v>99.39</v>
      </c>
      <c r="S1026">
        <v>6200000</v>
      </c>
      <c r="T1026">
        <v>83.26</v>
      </c>
    </row>
    <row r="1027" spans="14:20" x14ac:dyDescent="0.2">
      <c r="N1027" s="84">
        <v>38020</v>
      </c>
      <c r="O1027">
        <v>99</v>
      </c>
      <c r="P1027">
        <v>100</v>
      </c>
      <c r="Q1027">
        <v>98.95</v>
      </c>
      <c r="R1027">
        <v>100</v>
      </c>
      <c r="S1027">
        <v>5604300</v>
      </c>
      <c r="T1027">
        <v>83.77</v>
      </c>
    </row>
    <row r="1028" spans="14:20" x14ac:dyDescent="0.2">
      <c r="N1028" s="84">
        <v>38021</v>
      </c>
      <c r="O1028">
        <v>99.38</v>
      </c>
      <c r="P1028">
        <v>100.43</v>
      </c>
      <c r="Q1028">
        <v>99.3</v>
      </c>
      <c r="R1028">
        <v>100.19</v>
      </c>
      <c r="S1028">
        <v>8387500</v>
      </c>
      <c r="T1028">
        <v>83.93</v>
      </c>
    </row>
    <row r="1029" spans="14:20" x14ac:dyDescent="0.2">
      <c r="N1029" s="84">
        <v>38022</v>
      </c>
      <c r="O1029">
        <v>100</v>
      </c>
      <c r="P1029">
        <v>100.09</v>
      </c>
      <c r="Q1029">
        <v>98.26</v>
      </c>
      <c r="R1029">
        <v>98.86</v>
      </c>
      <c r="S1029">
        <v>5975000</v>
      </c>
      <c r="T1029">
        <v>82.81</v>
      </c>
    </row>
    <row r="1030" spans="14:20" x14ac:dyDescent="0.2">
      <c r="N1030" s="84">
        <v>38023</v>
      </c>
      <c r="O1030">
        <v>98.85</v>
      </c>
      <c r="P1030">
        <v>99.24</v>
      </c>
      <c r="Q1030">
        <v>98.25</v>
      </c>
      <c r="R1030">
        <v>98.94</v>
      </c>
      <c r="S1030">
        <v>5516900</v>
      </c>
      <c r="T1030">
        <v>83.02</v>
      </c>
    </row>
    <row r="1031" spans="14:20" x14ac:dyDescent="0.2">
      <c r="N1031" s="84">
        <v>38026</v>
      </c>
      <c r="O1031">
        <v>99.31</v>
      </c>
      <c r="P1031">
        <v>99.44</v>
      </c>
      <c r="Q1031">
        <v>98.6</v>
      </c>
      <c r="R1031">
        <v>98.95</v>
      </c>
      <c r="S1031">
        <v>3742400</v>
      </c>
      <c r="T1031">
        <v>83.02</v>
      </c>
    </row>
    <row r="1032" spans="14:20" x14ac:dyDescent="0.2">
      <c r="N1032" s="84">
        <v>38027</v>
      </c>
      <c r="O1032">
        <v>98.45</v>
      </c>
      <c r="P1032">
        <v>99.97</v>
      </c>
      <c r="Q1032">
        <v>98.41</v>
      </c>
      <c r="R1032">
        <v>99.61</v>
      </c>
      <c r="S1032">
        <v>4057500</v>
      </c>
      <c r="T1032">
        <v>83.58</v>
      </c>
    </row>
    <row r="1033" spans="14:20" x14ac:dyDescent="0.2">
      <c r="N1033" s="84">
        <v>38028</v>
      </c>
      <c r="O1033">
        <v>99.2</v>
      </c>
      <c r="P1033">
        <v>100.31</v>
      </c>
      <c r="Q1033">
        <v>98.8</v>
      </c>
      <c r="R1033">
        <v>99.96</v>
      </c>
      <c r="S1033">
        <v>5505700</v>
      </c>
      <c r="T1033">
        <v>83.87</v>
      </c>
    </row>
    <row r="1034" spans="14:20" x14ac:dyDescent="0.2">
      <c r="N1034" s="84">
        <v>38029</v>
      </c>
      <c r="O1034">
        <v>100.06</v>
      </c>
      <c r="P1034">
        <v>100.3</v>
      </c>
      <c r="Q1034">
        <v>99.3</v>
      </c>
      <c r="R1034">
        <v>99.3</v>
      </c>
      <c r="S1034">
        <v>3611500</v>
      </c>
      <c r="T1034">
        <v>83.32</v>
      </c>
    </row>
    <row r="1035" spans="14:20" x14ac:dyDescent="0.2">
      <c r="N1035" s="84">
        <v>38030</v>
      </c>
      <c r="O1035">
        <v>99.1</v>
      </c>
      <c r="P1035">
        <v>100.09</v>
      </c>
      <c r="Q1035">
        <v>99.08</v>
      </c>
      <c r="R1035">
        <v>99.71</v>
      </c>
      <c r="S1035">
        <v>3562400</v>
      </c>
      <c r="T1035">
        <v>83.66</v>
      </c>
    </row>
    <row r="1036" spans="14:20" x14ac:dyDescent="0.2">
      <c r="N1036" s="84">
        <v>38034</v>
      </c>
      <c r="O1036">
        <v>99.99</v>
      </c>
      <c r="P1036">
        <v>100</v>
      </c>
      <c r="Q1036">
        <v>99.32</v>
      </c>
      <c r="R1036">
        <v>99.37</v>
      </c>
      <c r="S1036">
        <v>3930400</v>
      </c>
      <c r="T1036">
        <v>83.38</v>
      </c>
    </row>
    <row r="1037" spans="14:20" x14ac:dyDescent="0.2">
      <c r="N1037" s="84">
        <v>38035</v>
      </c>
      <c r="O1037">
        <v>99.31</v>
      </c>
      <c r="P1037">
        <v>99.77</v>
      </c>
      <c r="Q1037">
        <v>98.15</v>
      </c>
      <c r="R1037">
        <v>98.42</v>
      </c>
      <c r="S1037">
        <v>4830300</v>
      </c>
      <c r="T1037">
        <v>82.58</v>
      </c>
    </row>
    <row r="1038" spans="14:20" x14ac:dyDescent="0.2">
      <c r="N1038" s="84">
        <v>38036</v>
      </c>
      <c r="O1038">
        <v>98.42</v>
      </c>
      <c r="P1038">
        <v>99.23</v>
      </c>
      <c r="Q1038">
        <v>97.52</v>
      </c>
      <c r="R1038">
        <v>97.8</v>
      </c>
      <c r="S1038">
        <v>5447200</v>
      </c>
      <c r="T1038">
        <v>82.06</v>
      </c>
    </row>
    <row r="1039" spans="14:20" x14ac:dyDescent="0.2">
      <c r="N1039" s="84">
        <v>38037</v>
      </c>
      <c r="O1039">
        <v>98.6</v>
      </c>
      <c r="P1039">
        <v>98.6</v>
      </c>
      <c r="Q1039">
        <v>97.19</v>
      </c>
      <c r="R1039">
        <v>97.31</v>
      </c>
      <c r="S1039">
        <v>5690200</v>
      </c>
      <c r="T1039">
        <v>81.650000000000006</v>
      </c>
    </row>
    <row r="1040" spans="14:20" x14ac:dyDescent="0.2">
      <c r="N1040" s="84">
        <v>38040</v>
      </c>
      <c r="O1040">
        <v>97.4</v>
      </c>
      <c r="P1040">
        <v>97.51</v>
      </c>
      <c r="Q1040">
        <v>95.46</v>
      </c>
      <c r="R1040">
        <v>95.96</v>
      </c>
      <c r="S1040">
        <v>6629100</v>
      </c>
      <c r="T1040">
        <v>80.52</v>
      </c>
    </row>
    <row r="1041" spans="14:20" x14ac:dyDescent="0.2">
      <c r="N1041" s="84">
        <v>38041</v>
      </c>
      <c r="O1041">
        <v>95.2</v>
      </c>
      <c r="P1041">
        <v>97.46</v>
      </c>
      <c r="Q1041">
        <v>95.2</v>
      </c>
      <c r="R1041">
        <v>96.79</v>
      </c>
      <c r="S1041">
        <v>7008300</v>
      </c>
      <c r="T1041">
        <v>81.209999999999994</v>
      </c>
    </row>
    <row r="1042" spans="14:20" x14ac:dyDescent="0.2">
      <c r="N1042" s="84">
        <v>38042</v>
      </c>
      <c r="O1042">
        <v>96.5</v>
      </c>
      <c r="P1042">
        <v>97.09</v>
      </c>
      <c r="Q1042">
        <v>96.23</v>
      </c>
      <c r="R1042">
        <v>96.54</v>
      </c>
      <c r="S1042">
        <v>3362500</v>
      </c>
      <c r="T1042">
        <v>81</v>
      </c>
    </row>
    <row r="1043" spans="14:20" x14ac:dyDescent="0.2">
      <c r="N1043" s="84">
        <v>38043</v>
      </c>
      <c r="O1043">
        <v>96.27</v>
      </c>
      <c r="P1043">
        <v>97.26</v>
      </c>
      <c r="Q1043">
        <v>96.25</v>
      </c>
      <c r="R1043">
        <v>96.79</v>
      </c>
      <c r="S1043">
        <v>3965700</v>
      </c>
      <c r="T1043">
        <v>81.209999999999994</v>
      </c>
    </row>
    <row r="1044" spans="14:20" x14ac:dyDescent="0.2">
      <c r="N1044" s="84">
        <v>38044</v>
      </c>
      <c r="O1044">
        <v>96.8</v>
      </c>
      <c r="P1044">
        <v>97.38</v>
      </c>
      <c r="Q1044">
        <v>96.1</v>
      </c>
      <c r="R1044">
        <v>96.5</v>
      </c>
      <c r="S1044">
        <v>4715000</v>
      </c>
      <c r="T1044">
        <v>80.97</v>
      </c>
    </row>
    <row r="1045" spans="14:20" x14ac:dyDescent="0.2">
      <c r="N1045" s="84">
        <v>38047</v>
      </c>
      <c r="O1045">
        <v>96.5</v>
      </c>
      <c r="P1045">
        <v>97.25</v>
      </c>
      <c r="Q1045">
        <v>96.15</v>
      </c>
      <c r="R1045">
        <v>97.04</v>
      </c>
      <c r="S1045">
        <v>4454000</v>
      </c>
      <c r="T1045">
        <v>81.42</v>
      </c>
    </row>
    <row r="1046" spans="14:20" x14ac:dyDescent="0.2">
      <c r="N1046" s="84">
        <v>38048</v>
      </c>
      <c r="O1046">
        <v>97.6</v>
      </c>
      <c r="P1046">
        <v>97.6</v>
      </c>
      <c r="Q1046">
        <v>96.62</v>
      </c>
      <c r="R1046">
        <v>96.82</v>
      </c>
      <c r="S1046">
        <v>4976200</v>
      </c>
      <c r="T1046">
        <v>81.239999999999995</v>
      </c>
    </row>
    <row r="1047" spans="14:20" x14ac:dyDescent="0.2">
      <c r="N1047" s="84">
        <v>38049</v>
      </c>
      <c r="O1047">
        <v>96.57</v>
      </c>
      <c r="P1047">
        <v>96.89</v>
      </c>
      <c r="Q1047">
        <v>95.6</v>
      </c>
      <c r="R1047">
        <v>96.84</v>
      </c>
      <c r="S1047">
        <v>4806500</v>
      </c>
      <c r="T1047">
        <v>81.25</v>
      </c>
    </row>
    <row r="1048" spans="14:20" x14ac:dyDescent="0.2">
      <c r="N1048" s="84">
        <v>38050</v>
      </c>
      <c r="O1048">
        <v>96.58</v>
      </c>
      <c r="P1048">
        <v>96.92</v>
      </c>
      <c r="Q1048">
        <v>96.13</v>
      </c>
      <c r="R1048">
        <v>96.39</v>
      </c>
      <c r="S1048">
        <v>3547900</v>
      </c>
      <c r="T1048">
        <v>80.88</v>
      </c>
    </row>
    <row r="1049" spans="14:20" x14ac:dyDescent="0.2">
      <c r="N1049" s="84">
        <v>38051</v>
      </c>
      <c r="O1049">
        <v>95.95</v>
      </c>
      <c r="P1049">
        <v>96.98</v>
      </c>
      <c r="Q1049">
        <v>95.56</v>
      </c>
      <c r="R1049">
        <v>96.45</v>
      </c>
      <c r="S1049">
        <v>3970900</v>
      </c>
      <c r="T1049">
        <v>80.930000000000007</v>
      </c>
    </row>
    <row r="1050" spans="14:20" x14ac:dyDescent="0.2">
      <c r="N1050" s="84">
        <v>38054</v>
      </c>
      <c r="O1050">
        <v>96.49</v>
      </c>
      <c r="P1050">
        <v>96.88</v>
      </c>
      <c r="Q1050">
        <v>94.59</v>
      </c>
      <c r="R1050">
        <v>94.59</v>
      </c>
      <c r="S1050">
        <v>5084200</v>
      </c>
      <c r="T1050">
        <v>79.37</v>
      </c>
    </row>
    <row r="1051" spans="14:20" x14ac:dyDescent="0.2">
      <c r="N1051" s="84">
        <v>38055</v>
      </c>
      <c r="O1051">
        <v>94.3</v>
      </c>
      <c r="P1051">
        <v>95.28</v>
      </c>
      <c r="Q1051">
        <v>93.77</v>
      </c>
      <c r="R1051">
        <v>94.53</v>
      </c>
      <c r="S1051">
        <v>6390600</v>
      </c>
      <c r="T1051">
        <v>79.319999999999993</v>
      </c>
    </row>
    <row r="1052" spans="14:20" x14ac:dyDescent="0.2">
      <c r="N1052" s="84">
        <v>38056</v>
      </c>
      <c r="O1052">
        <v>94.38</v>
      </c>
      <c r="P1052">
        <v>94.74</v>
      </c>
      <c r="Q1052">
        <v>92.68</v>
      </c>
      <c r="R1052">
        <v>93.06</v>
      </c>
      <c r="S1052">
        <v>6536300</v>
      </c>
      <c r="T1052">
        <v>78.08</v>
      </c>
    </row>
    <row r="1053" spans="14:20" x14ac:dyDescent="0.2">
      <c r="N1053" s="84">
        <v>38057</v>
      </c>
      <c r="O1053">
        <v>92</v>
      </c>
      <c r="P1053">
        <v>92.98</v>
      </c>
      <c r="Q1053">
        <v>91.15</v>
      </c>
      <c r="R1053">
        <v>91.21</v>
      </c>
      <c r="S1053">
        <v>8560800</v>
      </c>
      <c r="T1053">
        <v>76.53</v>
      </c>
    </row>
    <row r="1054" spans="14:20" x14ac:dyDescent="0.2">
      <c r="N1054" s="84">
        <v>38058</v>
      </c>
      <c r="O1054">
        <v>92</v>
      </c>
      <c r="P1054">
        <v>93.38</v>
      </c>
      <c r="Q1054">
        <v>91.68</v>
      </c>
      <c r="R1054">
        <v>93.3</v>
      </c>
      <c r="S1054">
        <v>6290600</v>
      </c>
      <c r="T1054">
        <v>78.28</v>
      </c>
    </row>
    <row r="1055" spans="14:20" x14ac:dyDescent="0.2">
      <c r="N1055" s="84">
        <v>38061</v>
      </c>
      <c r="O1055">
        <v>92.6</v>
      </c>
      <c r="P1055">
        <v>92.69</v>
      </c>
      <c r="Q1055">
        <v>90.88</v>
      </c>
      <c r="R1055">
        <v>91.82</v>
      </c>
      <c r="S1055">
        <v>6523000</v>
      </c>
      <c r="T1055">
        <v>77.040000000000006</v>
      </c>
    </row>
    <row r="1056" spans="14:20" x14ac:dyDescent="0.2">
      <c r="N1056" s="84">
        <v>38062</v>
      </c>
      <c r="O1056">
        <v>92.4</v>
      </c>
      <c r="P1056">
        <v>92.7</v>
      </c>
      <c r="Q1056">
        <v>91.42</v>
      </c>
      <c r="R1056">
        <v>92.45</v>
      </c>
      <c r="S1056">
        <v>4627600</v>
      </c>
      <c r="T1056">
        <v>77.569999999999993</v>
      </c>
    </row>
    <row r="1057" spans="14:20" x14ac:dyDescent="0.2">
      <c r="N1057" s="84">
        <v>38063</v>
      </c>
      <c r="O1057">
        <v>92.57</v>
      </c>
      <c r="P1057">
        <v>93.79</v>
      </c>
      <c r="Q1057">
        <v>92.45</v>
      </c>
      <c r="R1057">
        <v>93.39</v>
      </c>
      <c r="S1057">
        <v>4663000</v>
      </c>
      <c r="T1057">
        <v>78.36</v>
      </c>
    </row>
    <row r="1058" spans="14:20" x14ac:dyDescent="0.2">
      <c r="N1058" s="84">
        <v>38064</v>
      </c>
      <c r="O1058">
        <v>93.05</v>
      </c>
      <c r="P1058">
        <v>93.18</v>
      </c>
      <c r="Q1058">
        <v>91.9</v>
      </c>
      <c r="R1058">
        <v>92.85</v>
      </c>
      <c r="S1058">
        <v>4605200</v>
      </c>
      <c r="T1058">
        <v>77.91</v>
      </c>
    </row>
    <row r="1059" spans="14:20" x14ac:dyDescent="0.2">
      <c r="N1059" s="84">
        <v>38065</v>
      </c>
      <c r="O1059">
        <v>92.86</v>
      </c>
      <c r="P1059">
        <v>92.97</v>
      </c>
      <c r="Q1059">
        <v>91.51</v>
      </c>
      <c r="R1059">
        <v>91.62</v>
      </c>
      <c r="S1059">
        <v>7058700</v>
      </c>
      <c r="T1059">
        <v>76.87</v>
      </c>
    </row>
    <row r="1060" spans="14:20" x14ac:dyDescent="0.2">
      <c r="N1060" s="84">
        <v>38068</v>
      </c>
      <c r="O1060">
        <v>91.27</v>
      </c>
      <c r="P1060">
        <v>91.48</v>
      </c>
      <c r="Q1060">
        <v>90.28</v>
      </c>
      <c r="R1060">
        <v>91.02</v>
      </c>
      <c r="S1060">
        <v>6223500</v>
      </c>
      <c r="T1060">
        <v>76.37</v>
      </c>
    </row>
    <row r="1061" spans="14:20" x14ac:dyDescent="0.2">
      <c r="N1061" s="84">
        <v>38069</v>
      </c>
      <c r="O1061">
        <v>91.6</v>
      </c>
      <c r="P1061">
        <v>92.16</v>
      </c>
      <c r="Q1061">
        <v>90.68</v>
      </c>
      <c r="R1061">
        <v>91.32</v>
      </c>
      <c r="S1061">
        <v>5065300</v>
      </c>
      <c r="T1061">
        <v>76.62</v>
      </c>
    </row>
    <row r="1062" spans="14:20" x14ac:dyDescent="0.2">
      <c r="N1062" s="84">
        <v>38070</v>
      </c>
      <c r="O1062">
        <v>91.57</v>
      </c>
      <c r="P1062">
        <v>92.49</v>
      </c>
      <c r="Q1062">
        <v>91.04</v>
      </c>
      <c r="R1062">
        <v>91.77</v>
      </c>
      <c r="S1062">
        <v>6210400</v>
      </c>
      <c r="T1062">
        <v>77</v>
      </c>
    </row>
    <row r="1063" spans="14:20" x14ac:dyDescent="0.2">
      <c r="N1063" s="84">
        <v>38071</v>
      </c>
      <c r="O1063">
        <v>92.15</v>
      </c>
      <c r="P1063">
        <v>92.63</v>
      </c>
      <c r="Q1063">
        <v>91.45</v>
      </c>
      <c r="R1063">
        <v>92.39</v>
      </c>
      <c r="S1063">
        <v>5585800</v>
      </c>
      <c r="T1063">
        <v>77.52</v>
      </c>
    </row>
    <row r="1064" spans="14:20" x14ac:dyDescent="0.2">
      <c r="N1064" s="84">
        <v>38072</v>
      </c>
      <c r="O1064">
        <v>92.39</v>
      </c>
      <c r="P1064">
        <v>93.25</v>
      </c>
      <c r="Q1064">
        <v>92.16</v>
      </c>
      <c r="R1064">
        <v>92.77</v>
      </c>
      <c r="S1064">
        <v>4397700</v>
      </c>
      <c r="T1064">
        <v>77.84</v>
      </c>
    </row>
    <row r="1065" spans="14:20" x14ac:dyDescent="0.2">
      <c r="N1065" s="84">
        <v>38075</v>
      </c>
      <c r="O1065">
        <v>92.99</v>
      </c>
      <c r="P1065">
        <v>93.61</v>
      </c>
      <c r="Q1065">
        <v>92.18</v>
      </c>
      <c r="R1065">
        <v>92.68</v>
      </c>
      <c r="S1065">
        <v>4876300</v>
      </c>
      <c r="T1065">
        <v>77.760000000000005</v>
      </c>
    </row>
    <row r="1066" spans="14:20" x14ac:dyDescent="0.2">
      <c r="N1066" s="84">
        <v>38076</v>
      </c>
      <c r="O1066">
        <v>92.67</v>
      </c>
      <c r="P1066">
        <v>92.67</v>
      </c>
      <c r="Q1066">
        <v>91.35</v>
      </c>
      <c r="R1066">
        <v>92.32</v>
      </c>
      <c r="S1066">
        <v>5415700</v>
      </c>
      <c r="T1066">
        <v>77.459999999999994</v>
      </c>
    </row>
    <row r="1067" spans="14:20" x14ac:dyDescent="0.2">
      <c r="N1067" s="84">
        <v>38077</v>
      </c>
      <c r="O1067">
        <v>92.07</v>
      </c>
      <c r="P1067">
        <v>92.24</v>
      </c>
      <c r="Q1067">
        <v>91.51</v>
      </c>
      <c r="R1067">
        <v>91.84</v>
      </c>
      <c r="S1067">
        <v>4613500</v>
      </c>
      <c r="T1067">
        <v>77.06</v>
      </c>
    </row>
    <row r="1068" spans="14:20" x14ac:dyDescent="0.2">
      <c r="N1068" s="84">
        <v>38078</v>
      </c>
      <c r="O1068">
        <v>91.67</v>
      </c>
      <c r="P1068">
        <v>92.68</v>
      </c>
      <c r="Q1068">
        <v>91.62</v>
      </c>
      <c r="R1068">
        <v>92.37</v>
      </c>
      <c r="S1068">
        <v>4246900</v>
      </c>
      <c r="T1068">
        <v>77.5</v>
      </c>
    </row>
    <row r="1069" spans="14:20" x14ac:dyDescent="0.2">
      <c r="N1069" s="84">
        <v>38079</v>
      </c>
      <c r="O1069">
        <v>93.55</v>
      </c>
      <c r="P1069">
        <v>94.55</v>
      </c>
      <c r="Q1069">
        <v>93.33</v>
      </c>
      <c r="R1069">
        <v>94.2</v>
      </c>
      <c r="S1069">
        <v>5894500</v>
      </c>
      <c r="T1069">
        <v>79.040000000000006</v>
      </c>
    </row>
    <row r="1070" spans="14:20" x14ac:dyDescent="0.2">
      <c r="N1070" s="84">
        <v>38082</v>
      </c>
      <c r="O1070">
        <v>93.95</v>
      </c>
      <c r="P1070">
        <v>94.37</v>
      </c>
      <c r="Q1070">
        <v>93.51</v>
      </c>
      <c r="R1070">
        <v>94.18</v>
      </c>
      <c r="S1070">
        <v>3936000</v>
      </c>
      <c r="T1070">
        <v>79.02</v>
      </c>
    </row>
    <row r="1071" spans="14:20" x14ac:dyDescent="0.2">
      <c r="N1071" s="84">
        <v>38083</v>
      </c>
      <c r="O1071">
        <v>93.6</v>
      </c>
      <c r="P1071">
        <v>93.79</v>
      </c>
      <c r="Q1071">
        <v>93.02</v>
      </c>
      <c r="R1071">
        <v>93.7</v>
      </c>
      <c r="S1071">
        <v>3860100</v>
      </c>
      <c r="T1071">
        <v>78.62</v>
      </c>
    </row>
    <row r="1072" spans="14:20" x14ac:dyDescent="0.2">
      <c r="N1072" s="84">
        <v>38084</v>
      </c>
      <c r="O1072">
        <v>93.37</v>
      </c>
      <c r="P1072">
        <v>93.58</v>
      </c>
      <c r="Q1072">
        <v>92.51</v>
      </c>
      <c r="R1072">
        <v>93.08</v>
      </c>
      <c r="S1072">
        <v>4537300</v>
      </c>
      <c r="T1072">
        <v>78.099999999999994</v>
      </c>
    </row>
    <row r="1073" spans="14:20" x14ac:dyDescent="0.2">
      <c r="N1073" s="84">
        <v>38085</v>
      </c>
      <c r="O1073">
        <v>94</v>
      </c>
      <c r="P1073">
        <v>94.39</v>
      </c>
      <c r="Q1073">
        <v>92.55</v>
      </c>
      <c r="R1073">
        <v>93.12</v>
      </c>
      <c r="S1073">
        <v>3868000</v>
      </c>
      <c r="T1073">
        <v>78.13</v>
      </c>
    </row>
    <row r="1074" spans="14:20" x14ac:dyDescent="0.2">
      <c r="N1074" s="84">
        <v>38089</v>
      </c>
      <c r="O1074">
        <v>93.5</v>
      </c>
      <c r="P1074">
        <v>94.36</v>
      </c>
      <c r="Q1074">
        <v>93.4</v>
      </c>
      <c r="R1074">
        <v>93.74</v>
      </c>
      <c r="S1074">
        <v>3112600</v>
      </c>
      <c r="T1074">
        <v>78.650000000000006</v>
      </c>
    </row>
    <row r="1075" spans="14:20" x14ac:dyDescent="0.2">
      <c r="N1075" s="84">
        <v>38090</v>
      </c>
      <c r="O1075">
        <v>93.79</v>
      </c>
      <c r="P1075">
        <v>94.04</v>
      </c>
      <c r="Q1075">
        <v>92.5</v>
      </c>
      <c r="R1075">
        <v>93.04</v>
      </c>
      <c r="S1075">
        <v>5013600</v>
      </c>
      <c r="T1075">
        <v>78.069999999999993</v>
      </c>
    </row>
    <row r="1076" spans="14:20" x14ac:dyDescent="0.2">
      <c r="N1076" s="84">
        <v>38091</v>
      </c>
      <c r="O1076">
        <v>92.1</v>
      </c>
      <c r="P1076">
        <v>93.86</v>
      </c>
      <c r="Q1076">
        <v>92.1</v>
      </c>
      <c r="R1076">
        <v>93.7</v>
      </c>
      <c r="S1076">
        <v>5316300</v>
      </c>
      <c r="T1076">
        <v>78.62</v>
      </c>
    </row>
    <row r="1077" spans="14:20" x14ac:dyDescent="0.2">
      <c r="N1077" s="84">
        <v>38092</v>
      </c>
      <c r="O1077">
        <v>93.8</v>
      </c>
      <c r="P1077">
        <v>94.09</v>
      </c>
      <c r="Q1077">
        <v>93.06</v>
      </c>
      <c r="R1077">
        <v>93.45</v>
      </c>
      <c r="S1077">
        <v>6844200</v>
      </c>
      <c r="T1077">
        <v>78.41</v>
      </c>
    </row>
    <row r="1078" spans="14:20" x14ac:dyDescent="0.2">
      <c r="N1078" s="84">
        <v>38093</v>
      </c>
      <c r="O1078">
        <v>92.3</v>
      </c>
      <c r="P1078">
        <v>92.35</v>
      </c>
      <c r="Q1078">
        <v>91.04</v>
      </c>
      <c r="R1078">
        <v>92.28</v>
      </c>
      <c r="S1078">
        <v>11118000</v>
      </c>
      <c r="T1078">
        <v>77.430000000000007</v>
      </c>
    </row>
    <row r="1079" spans="14:20" x14ac:dyDescent="0.2">
      <c r="N1079" s="84">
        <v>38096</v>
      </c>
      <c r="O1079">
        <v>91.9</v>
      </c>
      <c r="P1079">
        <v>92.3</v>
      </c>
      <c r="Q1079">
        <v>91.7</v>
      </c>
      <c r="R1079">
        <v>91.94</v>
      </c>
      <c r="S1079">
        <v>4159400</v>
      </c>
      <c r="T1079">
        <v>77.14</v>
      </c>
    </row>
    <row r="1080" spans="14:20" x14ac:dyDescent="0.2">
      <c r="N1080" s="84">
        <v>38097</v>
      </c>
      <c r="O1080">
        <v>92</v>
      </c>
      <c r="P1080">
        <v>92.48</v>
      </c>
      <c r="Q1080">
        <v>90.65</v>
      </c>
      <c r="R1080">
        <v>90.65</v>
      </c>
      <c r="S1080">
        <v>4260200</v>
      </c>
      <c r="T1080">
        <v>76.06</v>
      </c>
    </row>
    <row r="1081" spans="14:20" x14ac:dyDescent="0.2">
      <c r="N1081" s="84">
        <v>38098</v>
      </c>
      <c r="O1081">
        <v>91.15</v>
      </c>
      <c r="P1081">
        <v>91.42</v>
      </c>
      <c r="Q1081">
        <v>90.69</v>
      </c>
      <c r="R1081">
        <v>91.26</v>
      </c>
      <c r="S1081">
        <v>4623400</v>
      </c>
      <c r="T1081">
        <v>76.569999999999993</v>
      </c>
    </row>
    <row r="1082" spans="14:20" x14ac:dyDescent="0.2">
      <c r="N1082" s="84">
        <v>38099</v>
      </c>
      <c r="O1082">
        <v>90.5</v>
      </c>
      <c r="P1082">
        <v>91.51</v>
      </c>
      <c r="Q1082">
        <v>89.7</v>
      </c>
      <c r="R1082">
        <v>90.74</v>
      </c>
      <c r="S1082">
        <v>7988000</v>
      </c>
      <c r="T1082">
        <v>76.14</v>
      </c>
    </row>
    <row r="1083" spans="14:20" x14ac:dyDescent="0.2">
      <c r="N1083" s="84">
        <v>38100</v>
      </c>
      <c r="O1083">
        <v>91</v>
      </c>
      <c r="P1083">
        <v>91.61</v>
      </c>
      <c r="Q1083">
        <v>90.36</v>
      </c>
      <c r="R1083">
        <v>91.28</v>
      </c>
      <c r="S1083">
        <v>5063200</v>
      </c>
      <c r="T1083">
        <v>76.59</v>
      </c>
    </row>
    <row r="1084" spans="14:20" x14ac:dyDescent="0.2">
      <c r="N1084" s="84">
        <v>38103</v>
      </c>
      <c r="O1084">
        <v>90.75</v>
      </c>
      <c r="P1084">
        <v>91.56</v>
      </c>
      <c r="Q1084">
        <v>90.35</v>
      </c>
      <c r="R1084">
        <v>90.43</v>
      </c>
      <c r="S1084">
        <v>4533600</v>
      </c>
      <c r="T1084">
        <v>75.88</v>
      </c>
    </row>
    <row r="1085" spans="14:20" x14ac:dyDescent="0.2">
      <c r="N1085" s="84">
        <v>38104</v>
      </c>
      <c r="O1085">
        <v>90.65</v>
      </c>
      <c r="P1085">
        <v>91.99</v>
      </c>
      <c r="Q1085">
        <v>90.56</v>
      </c>
      <c r="R1085">
        <v>91.11</v>
      </c>
      <c r="S1085">
        <v>4768000</v>
      </c>
      <c r="T1085">
        <v>76.45</v>
      </c>
    </row>
    <row r="1086" spans="14:20" x14ac:dyDescent="0.2">
      <c r="N1086" s="84">
        <v>38105</v>
      </c>
      <c r="O1086">
        <v>90.3</v>
      </c>
      <c r="P1086">
        <v>90.98</v>
      </c>
      <c r="Q1086">
        <v>90.21</v>
      </c>
      <c r="R1086">
        <v>90.41</v>
      </c>
      <c r="S1086">
        <v>4706000</v>
      </c>
      <c r="T1086">
        <v>75.86</v>
      </c>
    </row>
    <row r="1087" spans="14:20" x14ac:dyDescent="0.2">
      <c r="N1087" s="84">
        <v>38106</v>
      </c>
      <c r="O1087">
        <v>90.01</v>
      </c>
      <c r="P1087">
        <v>90.26</v>
      </c>
      <c r="Q1087">
        <v>88.19</v>
      </c>
      <c r="R1087">
        <v>89.08</v>
      </c>
      <c r="S1087">
        <v>7763200</v>
      </c>
      <c r="T1087">
        <v>74.739999999999995</v>
      </c>
    </row>
    <row r="1088" spans="14:20" x14ac:dyDescent="0.2">
      <c r="N1088" s="84">
        <v>38107</v>
      </c>
      <c r="O1088">
        <v>89.01</v>
      </c>
      <c r="P1088">
        <v>89.2</v>
      </c>
      <c r="Q1088">
        <v>88.01</v>
      </c>
      <c r="R1088">
        <v>88.17</v>
      </c>
      <c r="S1088">
        <v>5019500</v>
      </c>
      <c r="T1088">
        <v>73.98</v>
      </c>
    </row>
    <row r="1089" spans="14:20" x14ac:dyDescent="0.2">
      <c r="N1089" s="84">
        <v>38110</v>
      </c>
      <c r="O1089">
        <v>88.13</v>
      </c>
      <c r="P1089">
        <v>88.52</v>
      </c>
      <c r="Q1089">
        <v>87.2</v>
      </c>
      <c r="R1089">
        <v>88.02</v>
      </c>
      <c r="S1089">
        <v>6070100</v>
      </c>
      <c r="T1089">
        <v>73.849999999999994</v>
      </c>
    </row>
    <row r="1090" spans="14:20" x14ac:dyDescent="0.2">
      <c r="N1090" s="84">
        <v>38111</v>
      </c>
      <c r="O1090">
        <v>88.02</v>
      </c>
      <c r="P1090">
        <v>89.74</v>
      </c>
      <c r="Q1090">
        <v>88</v>
      </c>
      <c r="R1090">
        <v>89</v>
      </c>
      <c r="S1090">
        <v>5451800</v>
      </c>
      <c r="T1090">
        <v>74.680000000000007</v>
      </c>
    </row>
    <row r="1091" spans="14:20" x14ac:dyDescent="0.2">
      <c r="N1091" s="84">
        <v>38112</v>
      </c>
      <c r="O1091">
        <v>89.75</v>
      </c>
      <c r="P1091">
        <v>89.75</v>
      </c>
      <c r="Q1091">
        <v>88.51</v>
      </c>
      <c r="R1091">
        <v>88.96</v>
      </c>
      <c r="S1091">
        <v>4402300</v>
      </c>
      <c r="T1091">
        <v>74.64</v>
      </c>
    </row>
    <row r="1092" spans="14:20" x14ac:dyDescent="0.2">
      <c r="N1092" s="84">
        <v>38113</v>
      </c>
      <c r="O1092">
        <v>88.1</v>
      </c>
      <c r="P1092">
        <v>89.1</v>
      </c>
      <c r="Q1092">
        <v>87.59</v>
      </c>
      <c r="R1092">
        <v>88.36</v>
      </c>
      <c r="S1092">
        <v>4319100</v>
      </c>
      <c r="T1092">
        <v>74.290000000000006</v>
      </c>
    </row>
    <row r="1093" spans="14:20" x14ac:dyDescent="0.2">
      <c r="N1093" s="84">
        <v>38114</v>
      </c>
      <c r="O1093">
        <v>87.75</v>
      </c>
      <c r="P1093">
        <v>89.4</v>
      </c>
      <c r="Q1093">
        <v>87.62</v>
      </c>
      <c r="R1093">
        <v>88.19</v>
      </c>
      <c r="S1093">
        <v>5407400</v>
      </c>
      <c r="T1093">
        <v>74.150000000000006</v>
      </c>
    </row>
    <row r="1094" spans="14:20" x14ac:dyDescent="0.2">
      <c r="N1094" s="84">
        <v>38117</v>
      </c>
      <c r="O1094">
        <v>87.6</v>
      </c>
      <c r="P1094">
        <v>88.1</v>
      </c>
      <c r="Q1094">
        <v>86.37</v>
      </c>
      <c r="R1094">
        <v>86.88</v>
      </c>
      <c r="S1094">
        <v>6692400</v>
      </c>
      <c r="T1094">
        <v>73.040000000000006</v>
      </c>
    </row>
    <row r="1095" spans="14:20" x14ac:dyDescent="0.2">
      <c r="N1095" s="84">
        <v>38118</v>
      </c>
      <c r="O1095">
        <v>87.2</v>
      </c>
      <c r="P1095">
        <v>88.15</v>
      </c>
      <c r="Q1095">
        <v>86.82</v>
      </c>
      <c r="R1095">
        <v>87.13</v>
      </c>
      <c r="S1095">
        <v>6575000</v>
      </c>
      <c r="T1095">
        <v>73.260000000000005</v>
      </c>
    </row>
    <row r="1096" spans="14:20" x14ac:dyDescent="0.2">
      <c r="N1096" s="84">
        <v>38119</v>
      </c>
      <c r="O1096">
        <v>87.25</v>
      </c>
      <c r="P1096">
        <v>87.25</v>
      </c>
      <c r="Q1096">
        <v>85.12</v>
      </c>
      <c r="R1096">
        <v>86.81</v>
      </c>
      <c r="S1096">
        <v>8445800</v>
      </c>
      <c r="T1096">
        <v>72.989999999999995</v>
      </c>
    </row>
    <row r="1097" spans="14:20" x14ac:dyDescent="0.2">
      <c r="N1097" s="84">
        <v>38120</v>
      </c>
      <c r="O1097">
        <v>86.79</v>
      </c>
      <c r="P1097">
        <v>87.41</v>
      </c>
      <c r="Q1097">
        <v>86.26</v>
      </c>
      <c r="R1097">
        <v>87.19</v>
      </c>
      <c r="S1097">
        <v>4708400</v>
      </c>
      <c r="T1097">
        <v>73.31</v>
      </c>
    </row>
    <row r="1098" spans="14:20" x14ac:dyDescent="0.2">
      <c r="N1098" s="84">
        <v>38121</v>
      </c>
      <c r="O1098">
        <v>86.65</v>
      </c>
      <c r="P1098">
        <v>87.35</v>
      </c>
      <c r="Q1098">
        <v>86.07</v>
      </c>
      <c r="R1098">
        <v>86.41</v>
      </c>
      <c r="S1098">
        <v>5197800</v>
      </c>
      <c r="T1098">
        <v>72.650000000000006</v>
      </c>
    </row>
    <row r="1099" spans="14:20" x14ac:dyDescent="0.2">
      <c r="N1099" s="84">
        <v>38124</v>
      </c>
      <c r="O1099">
        <v>85.3</v>
      </c>
      <c r="P1099">
        <v>86.03</v>
      </c>
      <c r="Q1099">
        <v>85.15</v>
      </c>
      <c r="R1099">
        <v>85.53</v>
      </c>
      <c r="S1099">
        <v>5700000</v>
      </c>
      <c r="T1099">
        <v>71.91</v>
      </c>
    </row>
    <row r="1100" spans="14:20" x14ac:dyDescent="0.2">
      <c r="N1100" s="84">
        <v>38125</v>
      </c>
      <c r="O1100">
        <v>86.08</v>
      </c>
      <c r="P1100">
        <v>86.49</v>
      </c>
      <c r="Q1100">
        <v>86</v>
      </c>
      <c r="R1100">
        <v>86.06</v>
      </c>
      <c r="S1100">
        <v>4401100</v>
      </c>
      <c r="T1100">
        <v>72.36</v>
      </c>
    </row>
    <row r="1101" spans="14:20" x14ac:dyDescent="0.2">
      <c r="N1101" s="84">
        <v>38126</v>
      </c>
      <c r="O1101">
        <v>87.4</v>
      </c>
      <c r="P1101">
        <v>88.88</v>
      </c>
      <c r="Q1101">
        <v>86.5</v>
      </c>
      <c r="R1101">
        <v>87.05</v>
      </c>
      <c r="S1101">
        <v>7431800</v>
      </c>
      <c r="T1101">
        <v>73.19</v>
      </c>
    </row>
    <row r="1102" spans="14:20" x14ac:dyDescent="0.2">
      <c r="N1102" s="84">
        <v>38127</v>
      </c>
      <c r="O1102">
        <v>87.06</v>
      </c>
      <c r="P1102">
        <v>87.95</v>
      </c>
      <c r="Q1102">
        <v>87.05</v>
      </c>
      <c r="R1102">
        <v>87.42</v>
      </c>
      <c r="S1102">
        <v>4031500</v>
      </c>
      <c r="T1102">
        <v>73.5</v>
      </c>
    </row>
    <row r="1103" spans="14:20" x14ac:dyDescent="0.2">
      <c r="N1103" s="84">
        <v>38128</v>
      </c>
      <c r="O1103">
        <v>87.59</v>
      </c>
      <c r="P1103">
        <v>88.18</v>
      </c>
      <c r="Q1103">
        <v>86.91</v>
      </c>
      <c r="R1103">
        <v>87.13</v>
      </c>
      <c r="S1103">
        <v>5130000</v>
      </c>
      <c r="T1103">
        <v>73.260000000000005</v>
      </c>
    </row>
    <row r="1104" spans="14:20" x14ac:dyDescent="0.2">
      <c r="N1104" s="84">
        <v>38131</v>
      </c>
      <c r="O1104">
        <v>87.75</v>
      </c>
      <c r="P1104">
        <v>87.84</v>
      </c>
      <c r="Q1104">
        <v>86.55</v>
      </c>
      <c r="R1104">
        <v>87.1</v>
      </c>
      <c r="S1104">
        <v>3778100</v>
      </c>
      <c r="T1104">
        <v>73.23</v>
      </c>
    </row>
    <row r="1105" spans="14:20" x14ac:dyDescent="0.2">
      <c r="N1105" s="84">
        <v>38132</v>
      </c>
      <c r="O1105">
        <v>86.75</v>
      </c>
      <c r="P1105">
        <v>88.92</v>
      </c>
      <c r="Q1105">
        <v>86.55</v>
      </c>
      <c r="R1105">
        <v>88.7</v>
      </c>
      <c r="S1105">
        <v>5358100</v>
      </c>
      <c r="T1105">
        <v>74.58</v>
      </c>
    </row>
    <row r="1106" spans="14:20" x14ac:dyDescent="0.2">
      <c r="N1106" s="84">
        <v>38133</v>
      </c>
      <c r="O1106">
        <v>88.64</v>
      </c>
      <c r="P1106">
        <v>88.85</v>
      </c>
      <c r="Q1106">
        <v>88.04</v>
      </c>
      <c r="R1106">
        <v>88.35</v>
      </c>
      <c r="S1106">
        <v>4308200</v>
      </c>
      <c r="T1106">
        <v>74.28</v>
      </c>
    </row>
    <row r="1107" spans="14:20" x14ac:dyDescent="0.2">
      <c r="N1107" s="84">
        <v>38134</v>
      </c>
      <c r="O1107">
        <v>88.75</v>
      </c>
      <c r="P1107">
        <v>89.08</v>
      </c>
      <c r="Q1107">
        <v>87.98</v>
      </c>
      <c r="R1107">
        <v>88.59</v>
      </c>
      <c r="S1107">
        <v>4094600</v>
      </c>
      <c r="T1107">
        <v>74.48</v>
      </c>
    </row>
    <row r="1108" spans="14:20" x14ac:dyDescent="0.2">
      <c r="N1108" s="84">
        <v>38135</v>
      </c>
      <c r="O1108">
        <v>88.48</v>
      </c>
      <c r="P1108">
        <v>88.85</v>
      </c>
      <c r="Q1108">
        <v>88.25</v>
      </c>
      <c r="R1108">
        <v>88.59</v>
      </c>
      <c r="S1108">
        <v>3203800</v>
      </c>
      <c r="T1108">
        <v>74.48</v>
      </c>
    </row>
    <row r="1109" spans="14:20" x14ac:dyDescent="0.2">
      <c r="N1109" s="84">
        <v>38139</v>
      </c>
      <c r="O1109">
        <v>88</v>
      </c>
      <c r="P1109">
        <v>88.48</v>
      </c>
      <c r="Q1109">
        <v>87.3</v>
      </c>
      <c r="R1109">
        <v>88.12</v>
      </c>
      <c r="S1109">
        <v>4884300</v>
      </c>
      <c r="T1109">
        <v>74.09</v>
      </c>
    </row>
    <row r="1110" spans="14:20" x14ac:dyDescent="0.2">
      <c r="N1110" s="84">
        <v>38140</v>
      </c>
      <c r="O1110">
        <v>88.64</v>
      </c>
      <c r="P1110">
        <v>88.64</v>
      </c>
      <c r="Q1110">
        <v>87.89</v>
      </c>
      <c r="R1110">
        <v>87.98</v>
      </c>
      <c r="S1110">
        <v>3912600</v>
      </c>
      <c r="T1110">
        <v>73.97</v>
      </c>
    </row>
    <row r="1111" spans="14:20" x14ac:dyDescent="0.2">
      <c r="N1111" s="84">
        <v>38141</v>
      </c>
      <c r="O1111">
        <v>87.85</v>
      </c>
      <c r="P1111">
        <v>88.1</v>
      </c>
      <c r="Q1111">
        <v>87.35</v>
      </c>
      <c r="R1111">
        <v>87.35</v>
      </c>
      <c r="S1111">
        <v>3011500</v>
      </c>
      <c r="T1111">
        <v>73.44</v>
      </c>
    </row>
    <row r="1112" spans="14:20" x14ac:dyDescent="0.2">
      <c r="N1112" s="84">
        <v>38142</v>
      </c>
      <c r="O1112">
        <v>87.95</v>
      </c>
      <c r="P1112">
        <v>88.49</v>
      </c>
      <c r="Q1112">
        <v>87.5</v>
      </c>
      <c r="R1112">
        <v>87.56</v>
      </c>
      <c r="S1112">
        <v>3803400</v>
      </c>
      <c r="T1112">
        <v>73.62</v>
      </c>
    </row>
    <row r="1113" spans="14:20" x14ac:dyDescent="0.2">
      <c r="N1113" s="84">
        <v>38145</v>
      </c>
      <c r="O1113">
        <v>88.75</v>
      </c>
      <c r="P1113">
        <v>88.99</v>
      </c>
      <c r="Q1113">
        <v>88.01</v>
      </c>
      <c r="R1113">
        <v>88.64</v>
      </c>
      <c r="S1113">
        <v>4264500</v>
      </c>
      <c r="T1113">
        <v>74.52</v>
      </c>
    </row>
    <row r="1114" spans="14:20" x14ac:dyDescent="0.2">
      <c r="N1114" s="84">
        <v>38146</v>
      </c>
      <c r="O1114">
        <v>88.64</v>
      </c>
      <c r="P1114">
        <v>90.5</v>
      </c>
      <c r="Q1114">
        <v>88.4</v>
      </c>
      <c r="R1114">
        <v>90.04</v>
      </c>
      <c r="S1114">
        <v>5400300</v>
      </c>
      <c r="T1114">
        <v>75.7</v>
      </c>
    </row>
    <row r="1115" spans="14:20" x14ac:dyDescent="0.2">
      <c r="N1115" s="84">
        <v>38147</v>
      </c>
      <c r="O1115">
        <v>89.9</v>
      </c>
      <c r="P1115">
        <v>90.55</v>
      </c>
      <c r="Q1115">
        <v>89.81</v>
      </c>
      <c r="R1115">
        <v>90.09</v>
      </c>
      <c r="S1115">
        <v>5233400</v>
      </c>
      <c r="T1115">
        <v>75.739999999999995</v>
      </c>
    </row>
    <row r="1116" spans="14:20" x14ac:dyDescent="0.2">
      <c r="N1116" s="84">
        <v>38148</v>
      </c>
      <c r="O1116">
        <v>90.23</v>
      </c>
      <c r="P1116">
        <v>90.75</v>
      </c>
      <c r="Q1116">
        <v>89.89</v>
      </c>
      <c r="R1116">
        <v>90.46</v>
      </c>
      <c r="S1116">
        <v>3468700</v>
      </c>
      <c r="T1116">
        <v>76.05</v>
      </c>
    </row>
    <row r="1117" spans="14:20" x14ac:dyDescent="0.2">
      <c r="N1117" s="84">
        <v>38152</v>
      </c>
      <c r="O1117">
        <v>90.05</v>
      </c>
      <c r="P1117">
        <v>90.58</v>
      </c>
      <c r="Q1117">
        <v>89.62</v>
      </c>
      <c r="R1117">
        <v>90.07</v>
      </c>
      <c r="S1117">
        <v>4121400</v>
      </c>
      <c r="T1117">
        <v>75.73</v>
      </c>
    </row>
    <row r="1118" spans="14:20" x14ac:dyDescent="0.2">
      <c r="N1118" s="84">
        <v>38153</v>
      </c>
      <c r="O1118">
        <v>90.49</v>
      </c>
      <c r="P1118">
        <v>91.21</v>
      </c>
      <c r="Q1118">
        <v>90.23</v>
      </c>
      <c r="R1118">
        <v>90.54</v>
      </c>
      <c r="S1118">
        <v>4508300</v>
      </c>
      <c r="T1118">
        <v>76.12</v>
      </c>
    </row>
    <row r="1119" spans="14:20" x14ac:dyDescent="0.2">
      <c r="N1119" s="84">
        <v>38154</v>
      </c>
      <c r="O1119">
        <v>90.25</v>
      </c>
      <c r="P1119">
        <v>90.93</v>
      </c>
      <c r="Q1119">
        <v>90.09</v>
      </c>
      <c r="R1119">
        <v>90.38</v>
      </c>
      <c r="S1119">
        <v>3145700</v>
      </c>
      <c r="T1119">
        <v>75.989999999999995</v>
      </c>
    </row>
    <row r="1120" spans="14:20" x14ac:dyDescent="0.2">
      <c r="N1120" s="84">
        <v>38155</v>
      </c>
      <c r="O1120">
        <v>90.5</v>
      </c>
      <c r="P1120">
        <v>90.56</v>
      </c>
      <c r="Q1120">
        <v>90.07</v>
      </c>
      <c r="R1120">
        <v>90.44</v>
      </c>
      <c r="S1120">
        <v>4180200</v>
      </c>
      <c r="T1120">
        <v>76.040000000000006</v>
      </c>
    </row>
    <row r="1121" spans="14:20" x14ac:dyDescent="0.2">
      <c r="N1121" s="84">
        <v>38156</v>
      </c>
      <c r="O1121">
        <v>90.2</v>
      </c>
      <c r="P1121">
        <v>90.8</v>
      </c>
      <c r="Q1121">
        <v>89.9</v>
      </c>
      <c r="R1121">
        <v>90.06</v>
      </c>
      <c r="S1121">
        <v>6470800</v>
      </c>
      <c r="T1121">
        <v>75.72</v>
      </c>
    </row>
    <row r="1122" spans="14:20" x14ac:dyDescent="0.2">
      <c r="N1122" s="84">
        <v>38159</v>
      </c>
      <c r="O1122">
        <v>90.4</v>
      </c>
      <c r="P1122">
        <v>90.43</v>
      </c>
      <c r="Q1122">
        <v>89.31</v>
      </c>
      <c r="R1122">
        <v>89.49</v>
      </c>
      <c r="S1122">
        <v>3843400</v>
      </c>
      <c r="T1122">
        <v>75.239999999999995</v>
      </c>
    </row>
    <row r="1123" spans="14:20" x14ac:dyDescent="0.2">
      <c r="N1123" s="84">
        <v>38160</v>
      </c>
      <c r="O1123">
        <v>89.28</v>
      </c>
      <c r="P1123">
        <v>90.24</v>
      </c>
      <c r="Q1123">
        <v>89.13</v>
      </c>
      <c r="R1123">
        <v>90.02</v>
      </c>
      <c r="S1123">
        <v>4149300</v>
      </c>
      <c r="T1123">
        <v>75.680000000000007</v>
      </c>
    </row>
    <row r="1124" spans="14:20" x14ac:dyDescent="0.2">
      <c r="N1124" s="84">
        <v>38161</v>
      </c>
      <c r="O1124">
        <v>90.1</v>
      </c>
      <c r="P1124">
        <v>90.84</v>
      </c>
      <c r="Q1124">
        <v>89.84</v>
      </c>
      <c r="R1124">
        <v>90.79</v>
      </c>
      <c r="S1124">
        <v>4354700</v>
      </c>
      <c r="T1124">
        <v>76.33</v>
      </c>
    </row>
    <row r="1125" spans="14:20" x14ac:dyDescent="0.2">
      <c r="N1125" s="84">
        <v>38162</v>
      </c>
      <c r="O1125">
        <v>90.28</v>
      </c>
      <c r="P1125">
        <v>90.92</v>
      </c>
      <c r="Q1125">
        <v>89.84</v>
      </c>
      <c r="R1125">
        <v>89.99</v>
      </c>
      <c r="S1125">
        <v>4069400</v>
      </c>
      <c r="T1125">
        <v>75.66</v>
      </c>
    </row>
    <row r="1126" spans="14:20" x14ac:dyDescent="0.2">
      <c r="N1126" s="84">
        <v>38163</v>
      </c>
      <c r="O1126">
        <v>89.95</v>
      </c>
      <c r="P1126">
        <v>90.23</v>
      </c>
      <c r="Q1126">
        <v>88.94</v>
      </c>
      <c r="R1126">
        <v>89.55</v>
      </c>
      <c r="S1126">
        <v>5604700</v>
      </c>
      <c r="T1126">
        <v>75.290000000000006</v>
      </c>
    </row>
    <row r="1127" spans="14:20" x14ac:dyDescent="0.2">
      <c r="N1127" s="84">
        <v>38166</v>
      </c>
      <c r="O1127">
        <v>89.71</v>
      </c>
      <c r="P1127">
        <v>89.9</v>
      </c>
      <c r="Q1127">
        <v>88.36</v>
      </c>
      <c r="R1127">
        <v>88.71</v>
      </c>
      <c r="S1127">
        <v>4423200</v>
      </c>
      <c r="T1127">
        <v>74.58</v>
      </c>
    </row>
    <row r="1128" spans="14:20" x14ac:dyDescent="0.2">
      <c r="N1128" s="84">
        <v>38167</v>
      </c>
      <c r="O1128">
        <v>88.35</v>
      </c>
      <c r="P1128">
        <v>88.49</v>
      </c>
      <c r="Q1128">
        <v>87.9</v>
      </c>
      <c r="R1128">
        <v>88.29</v>
      </c>
      <c r="S1128">
        <v>4394800</v>
      </c>
      <c r="T1128">
        <v>74.23</v>
      </c>
    </row>
    <row r="1129" spans="14:20" x14ac:dyDescent="0.2">
      <c r="N1129" s="84">
        <v>38168</v>
      </c>
      <c r="O1129">
        <v>88.3</v>
      </c>
      <c r="P1129">
        <v>88.5</v>
      </c>
      <c r="Q1129">
        <v>87.7</v>
      </c>
      <c r="R1129">
        <v>88.15</v>
      </c>
      <c r="S1129">
        <v>4724000</v>
      </c>
      <c r="T1129">
        <v>74.11</v>
      </c>
    </row>
    <row r="1130" spans="14:20" x14ac:dyDescent="0.2">
      <c r="N1130" s="84">
        <v>38169</v>
      </c>
      <c r="O1130">
        <v>88.28</v>
      </c>
      <c r="P1130">
        <v>88.44</v>
      </c>
      <c r="Q1130">
        <v>86.57</v>
      </c>
      <c r="R1130">
        <v>87.5</v>
      </c>
      <c r="S1130">
        <v>5093900</v>
      </c>
      <c r="T1130">
        <v>73.569999999999993</v>
      </c>
    </row>
    <row r="1131" spans="14:20" x14ac:dyDescent="0.2">
      <c r="N1131" s="84">
        <v>38170</v>
      </c>
      <c r="O1131">
        <v>87.45</v>
      </c>
      <c r="P1131">
        <v>87.55</v>
      </c>
      <c r="Q1131">
        <v>86.6</v>
      </c>
      <c r="R1131">
        <v>87.04</v>
      </c>
      <c r="S1131">
        <v>2874500</v>
      </c>
      <c r="T1131">
        <v>73.180000000000007</v>
      </c>
    </row>
    <row r="1132" spans="14:20" x14ac:dyDescent="0.2">
      <c r="N1132" s="84">
        <v>38174</v>
      </c>
      <c r="O1132">
        <v>86.5</v>
      </c>
      <c r="P1132">
        <v>86.73</v>
      </c>
      <c r="Q1132">
        <v>85.13</v>
      </c>
      <c r="R1132">
        <v>85.7</v>
      </c>
      <c r="S1132">
        <v>6408100</v>
      </c>
      <c r="T1132">
        <v>72.05</v>
      </c>
    </row>
    <row r="1133" spans="14:20" x14ac:dyDescent="0.2">
      <c r="N1133" s="84">
        <v>38175</v>
      </c>
      <c r="O1133">
        <v>85.3</v>
      </c>
      <c r="P1133">
        <v>85.94</v>
      </c>
      <c r="Q1133">
        <v>85.05</v>
      </c>
      <c r="R1133">
        <v>85.35</v>
      </c>
      <c r="S1133">
        <v>5677300</v>
      </c>
      <c r="T1133">
        <v>71.760000000000005</v>
      </c>
    </row>
    <row r="1134" spans="14:20" x14ac:dyDescent="0.2">
      <c r="N1134" s="84">
        <v>38176</v>
      </c>
      <c r="O1134">
        <v>85</v>
      </c>
      <c r="P1134">
        <v>85.01</v>
      </c>
      <c r="Q1134">
        <v>83.58</v>
      </c>
      <c r="R1134">
        <v>83.65</v>
      </c>
      <c r="S1134">
        <v>7529000</v>
      </c>
      <c r="T1134">
        <v>70.33</v>
      </c>
    </row>
    <row r="1135" spans="14:20" x14ac:dyDescent="0.2">
      <c r="N1135" s="84">
        <v>38177</v>
      </c>
      <c r="O1135">
        <v>84.4</v>
      </c>
      <c r="P1135">
        <v>84.5</v>
      </c>
      <c r="Q1135">
        <v>83.51</v>
      </c>
      <c r="R1135">
        <v>83.89</v>
      </c>
      <c r="S1135">
        <v>6595200</v>
      </c>
      <c r="T1135">
        <v>70.53</v>
      </c>
    </row>
    <row r="1136" spans="14:20" x14ac:dyDescent="0.2">
      <c r="N1136" s="84">
        <v>38180</v>
      </c>
      <c r="O1136">
        <v>84</v>
      </c>
      <c r="P1136">
        <v>85.25</v>
      </c>
      <c r="Q1136">
        <v>83.42</v>
      </c>
      <c r="R1136">
        <v>84.1</v>
      </c>
      <c r="S1136">
        <v>6009200</v>
      </c>
      <c r="T1136">
        <v>70.709999999999994</v>
      </c>
    </row>
    <row r="1137" spans="14:20" x14ac:dyDescent="0.2">
      <c r="N1137" s="84">
        <v>38181</v>
      </c>
      <c r="O1137">
        <v>85.9</v>
      </c>
      <c r="P1137">
        <v>86.09</v>
      </c>
      <c r="Q1137">
        <v>85.2</v>
      </c>
      <c r="R1137">
        <v>85.25</v>
      </c>
      <c r="S1137">
        <v>6001000</v>
      </c>
      <c r="T1137">
        <v>71.67</v>
      </c>
    </row>
    <row r="1138" spans="14:20" x14ac:dyDescent="0.2">
      <c r="N1138" s="84">
        <v>38182</v>
      </c>
      <c r="O1138">
        <v>84.84</v>
      </c>
      <c r="P1138">
        <v>85.24</v>
      </c>
      <c r="Q1138">
        <v>83.78</v>
      </c>
      <c r="R1138">
        <v>84.13</v>
      </c>
      <c r="S1138">
        <v>6298600</v>
      </c>
      <c r="T1138">
        <v>70.73</v>
      </c>
    </row>
    <row r="1139" spans="14:20" x14ac:dyDescent="0.2">
      <c r="N1139" s="84">
        <v>38183</v>
      </c>
      <c r="O1139">
        <v>84.13</v>
      </c>
      <c r="P1139">
        <v>84.63</v>
      </c>
      <c r="Q1139">
        <v>83.61</v>
      </c>
      <c r="R1139">
        <v>84.02</v>
      </c>
      <c r="S1139">
        <v>7086500</v>
      </c>
      <c r="T1139">
        <v>70.64</v>
      </c>
    </row>
    <row r="1140" spans="14:20" x14ac:dyDescent="0.2">
      <c r="N1140" s="84">
        <v>38184</v>
      </c>
      <c r="O1140">
        <v>86.05</v>
      </c>
      <c r="P1140">
        <v>86.48</v>
      </c>
      <c r="Q1140">
        <v>84.28</v>
      </c>
      <c r="R1140">
        <v>84.28</v>
      </c>
      <c r="S1140">
        <v>10441400</v>
      </c>
      <c r="T1140">
        <v>70.86</v>
      </c>
    </row>
    <row r="1141" spans="14:20" x14ac:dyDescent="0.2">
      <c r="N1141" s="84">
        <v>38187</v>
      </c>
      <c r="O1141">
        <v>84.5</v>
      </c>
      <c r="P1141">
        <v>85.85</v>
      </c>
      <c r="Q1141">
        <v>84.4</v>
      </c>
      <c r="R1141">
        <v>85.3</v>
      </c>
      <c r="S1141">
        <v>6596000</v>
      </c>
      <c r="T1141">
        <v>71.72</v>
      </c>
    </row>
    <row r="1142" spans="14:20" x14ac:dyDescent="0.2">
      <c r="N1142" s="84">
        <v>38188</v>
      </c>
      <c r="O1142">
        <v>85.63</v>
      </c>
      <c r="P1142">
        <v>86.49</v>
      </c>
      <c r="Q1142">
        <v>85.3</v>
      </c>
      <c r="R1142">
        <v>86.36</v>
      </c>
      <c r="S1142">
        <v>5651300</v>
      </c>
      <c r="T1142">
        <v>72.61</v>
      </c>
    </row>
    <row r="1143" spans="14:20" x14ac:dyDescent="0.2">
      <c r="N1143" s="84">
        <v>38189</v>
      </c>
      <c r="O1143">
        <v>86.75</v>
      </c>
      <c r="P1143">
        <v>87.11</v>
      </c>
      <c r="Q1143">
        <v>85.3</v>
      </c>
      <c r="R1143">
        <v>85.3</v>
      </c>
      <c r="S1143">
        <v>5534000</v>
      </c>
      <c r="T1143">
        <v>71.72</v>
      </c>
    </row>
    <row r="1144" spans="14:20" x14ac:dyDescent="0.2">
      <c r="N1144" s="84">
        <v>38190</v>
      </c>
      <c r="O1144">
        <v>85</v>
      </c>
      <c r="P1144">
        <v>86.4</v>
      </c>
      <c r="Q1144">
        <v>84.68</v>
      </c>
      <c r="R1144">
        <v>86.06</v>
      </c>
      <c r="S1144">
        <v>5972600</v>
      </c>
      <c r="T1144">
        <v>72.36</v>
      </c>
    </row>
    <row r="1145" spans="14:20" x14ac:dyDescent="0.2">
      <c r="N1145" s="84">
        <v>38191</v>
      </c>
      <c r="O1145">
        <v>85.7</v>
      </c>
      <c r="P1145">
        <v>86.06</v>
      </c>
      <c r="Q1145">
        <v>84.5</v>
      </c>
      <c r="R1145">
        <v>84.85</v>
      </c>
      <c r="S1145">
        <v>4309400</v>
      </c>
      <c r="T1145">
        <v>71.34</v>
      </c>
    </row>
    <row r="1146" spans="14:20" x14ac:dyDescent="0.2">
      <c r="N1146" s="84">
        <v>38194</v>
      </c>
      <c r="O1146">
        <v>84.85</v>
      </c>
      <c r="P1146">
        <v>85.58</v>
      </c>
      <c r="Q1146">
        <v>84.51</v>
      </c>
      <c r="R1146">
        <v>85.09</v>
      </c>
      <c r="S1146">
        <v>4517500</v>
      </c>
      <c r="T1146">
        <v>71.540000000000006</v>
      </c>
    </row>
    <row r="1147" spans="14:20" x14ac:dyDescent="0.2">
      <c r="N1147" s="84">
        <v>38195</v>
      </c>
      <c r="O1147">
        <v>85.6</v>
      </c>
      <c r="P1147">
        <v>86.3</v>
      </c>
      <c r="Q1147">
        <v>85.45</v>
      </c>
      <c r="R1147">
        <v>85.88</v>
      </c>
      <c r="S1147">
        <v>4098500</v>
      </c>
      <c r="T1147">
        <v>72.2</v>
      </c>
    </row>
    <row r="1148" spans="14:20" x14ac:dyDescent="0.2">
      <c r="N1148" s="84">
        <v>38196</v>
      </c>
      <c r="O1148">
        <v>85.88</v>
      </c>
      <c r="P1148">
        <v>86.28</v>
      </c>
      <c r="Q1148">
        <v>84.88</v>
      </c>
      <c r="R1148">
        <v>85.85</v>
      </c>
      <c r="S1148">
        <v>6566200</v>
      </c>
      <c r="T1148">
        <v>72.180000000000007</v>
      </c>
    </row>
    <row r="1149" spans="14:20" x14ac:dyDescent="0.2">
      <c r="N1149" s="84">
        <v>38197</v>
      </c>
      <c r="O1149">
        <v>86.25</v>
      </c>
      <c r="P1149">
        <v>87.22</v>
      </c>
      <c r="Q1149">
        <v>86.23</v>
      </c>
      <c r="R1149">
        <v>86.77</v>
      </c>
      <c r="S1149">
        <v>4232300</v>
      </c>
      <c r="T1149">
        <v>72.95</v>
      </c>
    </row>
    <row r="1150" spans="14:20" x14ac:dyDescent="0.2">
      <c r="N1150" s="84">
        <v>38198</v>
      </c>
      <c r="O1150">
        <v>86.45</v>
      </c>
      <c r="P1150">
        <v>87.4</v>
      </c>
      <c r="Q1150">
        <v>86.39</v>
      </c>
      <c r="R1150">
        <v>87.07</v>
      </c>
      <c r="S1150">
        <v>3508500</v>
      </c>
      <c r="T1150">
        <v>73.2</v>
      </c>
    </row>
    <row r="1151" spans="14:20" x14ac:dyDescent="0.2">
      <c r="N1151" s="84">
        <v>38201</v>
      </c>
      <c r="O1151">
        <v>86.87</v>
      </c>
      <c r="P1151">
        <v>87.39</v>
      </c>
      <c r="Q1151">
        <v>86.42</v>
      </c>
      <c r="R1151">
        <v>86.69</v>
      </c>
      <c r="S1151">
        <v>3408400</v>
      </c>
      <c r="T1151">
        <v>72.89</v>
      </c>
    </row>
    <row r="1152" spans="14:20" x14ac:dyDescent="0.2">
      <c r="N1152" s="84">
        <v>38202</v>
      </c>
      <c r="O1152">
        <v>86.7</v>
      </c>
      <c r="P1152">
        <v>86.8</v>
      </c>
      <c r="Q1152">
        <v>85.44</v>
      </c>
      <c r="R1152">
        <v>85.71</v>
      </c>
      <c r="S1152">
        <v>4147200</v>
      </c>
      <c r="T1152">
        <v>72.06</v>
      </c>
    </row>
    <row r="1153" spans="14:20" x14ac:dyDescent="0.2">
      <c r="N1153" s="84">
        <v>38203</v>
      </c>
      <c r="O1153">
        <v>85.3</v>
      </c>
      <c r="P1153">
        <v>86.65</v>
      </c>
      <c r="Q1153">
        <v>85.25</v>
      </c>
      <c r="R1153">
        <v>85.97</v>
      </c>
      <c r="S1153">
        <v>4160600</v>
      </c>
      <c r="T1153">
        <v>72.28</v>
      </c>
    </row>
    <row r="1154" spans="14:20" x14ac:dyDescent="0.2">
      <c r="N1154" s="84">
        <v>38204</v>
      </c>
      <c r="O1154">
        <v>85.97</v>
      </c>
      <c r="P1154">
        <v>86.42</v>
      </c>
      <c r="Q1154">
        <v>85.01</v>
      </c>
      <c r="R1154">
        <v>85.19</v>
      </c>
      <c r="S1154">
        <v>3879900</v>
      </c>
      <c r="T1154">
        <v>71.62</v>
      </c>
    </row>
    <row r="1155" spans="14:20" x14ac:dyDescent="0.2">
      <c r="N1155" s="84">
        <v>38205</v>
      </c>
      <c r="O1155">
        <v>84.38</v>
      </c>
      <c r="P1155">
        <v>84.76</v>
      </c>
      <c r="Q1155">
        <v>83.42</v>
      </c>
      <c r="R1155">
        <v>83.48</v>
      </c>
      <c r="S1155">
        <v>5219200</v>
      </c>
      <c r="T1155">
        <v>70.33</v>
      </c>
    </row>
    <row r="1156" spans="14:20" x14ac:dyDescent="0.2">
      <c r="N1156" s="84">
        <v>38208</v>
      </c>
      <c r="O1156">
        <v>83.48</v>
      </c>
      <c r="P1156">
        <v>83.96</v>
      </c>
      <c r="Q1156">
        <v>82.87</v>
      </c>
      <c r="R1156">
        <v>83.55</v>
      </c>
      <c r="S1156">
        <v>3621100</v>
      </c>
      <c r="T1156">
        <v>70.39</v>
      </c>
    </row>
    <row r="1157" spans="14:20" x14ac:dyDescent="0.2">
      <c r="N1157" s="84">
        <v>38209</v>
      </c>
      <c r="O1157">
        <v>84</v>
      </c>
      <c r="P1157">
        <v>84.99</v>
      </c>
      <c r="Q1157">
        <v>83.81</v>
      </c>
      <c r="R1157">
        <v>84.99</v>
      </c>
      <c r="S1157">
        <v>4351000</v>
      </c>
      <c r="T1157">
        <v>71.61</v>
      </c>
    </row>
    <row r="1158" spans="14:20" x14ac:dyDescent="0.2">
      <c r="N1158" s="84">
        <v>38210</v>
      </c>
      <c r="O1158">
        <v>83.7</v>
      </c>
      <c r="P1158">
        <v>83.98</v>
      </c>
      <c r="Q1158">
        <v>83.1</v>
      </c>
      <c r="R1158">
        <v>83.69</v>
      </c>
      <c r="S1158">
        <v>5288000</v>
      </c>
      <c r="T1158">
        <v>70.510000000000005</v>
      </c>
    </row>
    <row r="1159" spans="14:20" x14ac:dyDescent="0.2">
      <c r="N1159" s="84">
        <v>38211</v>
      </c>
      <c r="O1159">
        <v>83.05</v>
      </c>
      <c r="P1159">
        <v>83.05</v>
      </c>
      <c r="Q1159">
        <v>81.900000000000006</v>
      </c>
      <c r="R1159">
        <v>82.21</v>
      </c>
      <c r="S1159">
        <v>7134900</v>
      </c>
      <c r="T1159">
        <v>69.260000000000005</v>
      </c>
    </row>
    <row r="1160" spans="14:20" x14ac:dyDescent="0.2">
      <c r="N1160" s="84">
        <v>38212</v>
      </c>
      <c r="O1160">
        <v>82.54</v>
      </c>
      <c r="P1160">
        <v>83.94</v>
      </c>
      <c r="Q1160">
        <v>82.51</v>
      </c>
      <c r="R1160">
        <v>83.91</v>
      </c>
      <c r="S1160">
        <v>5801900</v>
      </c>
      <c r="T1160">
        <v>70.7</v>
      </c>
    </row>
    <row r="1161" spans="14:20" x14ac:dyDescent="0.2">
      <c r="N1161" s="84">
        <v>38215</v>
      </c>
      <c r="O1161">
        <v>83.7</v>
      </c>
      <c r="P1161">
        <v>84.56</v>
      </c>
      <c r="Q1161">
        <v>83.51</v>
      </c>
      <c r="R1161">
        <v>84.02</v>
      </c>
      <c r="S1161">
        <v>4361500</v>
      </c>
      <c r="T1161">
        <v>70.790000000000006</v>
      </c>
    </row>
    <row r="1162" spans="14:20" x14ac:dyDescent="0.2">
      <c r="N1162" s="84">
        <v>38216</v>
      </c>
      <c r="O1162">
        <v>84.1</v>
      </c>
      <c r="P1162">
        <v>84.54</v>
      </c>
      <c r="Q1162">
        <v>83.66</v>
      </c>
      <c r="R1162">
        <v>84.04</v>
      </c>
      <c r="S1162">
        <v>3559400</v>
      </c>
      <c r="T1162">
        <v>70.81</v>
      </c>
    </row>
    <row r="1163" spans="14:20" x14ac:dyDescent="0.2">
      <c r="N1163" s="84">
        <v>38217</v>
      </c>
      <c r="O1163">
        <v>83.6</v>
      </c>
      <c r="P1163">
        <v>85.13</v>
      </c>
      <c r="Q1163">
        <v>83.57</v>
      </c>
      <c r="R1163">
        <v>85.13</v>
      </c>
      <c r="S1163">
        <v>4397500</v>
      </c>
      <c r="T1163">
        <v>71.73</v>
      </c>
    </row>
    <row r="1164" spans="14:20" x14ac:dyDescent="0.2">
      <c r="N1164" s="84">
        <v>38218</v>
      </c>
      <c r="O1164">
        <v>84.75</v>
      </c>
      <c r="P1164">
        <v>85.35</v>
      </c>
      <c r="Q1164">
        <v>84.45</v>
      </c>
      <c r="R1164">
        <v>84.89</v>
      </c>
      <c r="S1164">
        <v>4704500</v>
      </c>
      <c r="T1164">
        <v>71.52</v>
      </c>
    </row>
    <row r="1165" spans="14:20" x14ac:dyDescent="0.2">
      <c r="N1165" s="84">
        <v>38219</v>
      </c>
      <c r="O1165">
        <v>84.52</v>
      </c>
      <c r="P1165">
        <v>85.25</v>
      </c>
      <c r="Q1165">
        <v>84.52</v>
      </c>
      <c r="R1165">
        <v>85.25</v>
      </c>
      <c r="S1165">
        <v>4501400</v>
      </c>
      <c r="T1165">
        <v>71.83</v>
      </c>
    </row>
    <row r="1166" spans="14:20" x14ac:dyDescent="0.2">
      <c r="N1166" s="84">
        <v>38222</v>
      </c>
      <c r="O1166">
        <v>85.23</v>
      </c>
      <c r="P1166">
        <v>85.45</v>
      </c>
      <c r="Q1166">
        <v>84.65</v>
      </c>
      <c r="R1166">
        <v>84.65</v>
      </c>
      <c r="S1166">
        <v>4260600</v>
      </c>
      <c r="T1166">
        <v>71.319999999999993</v>
      </c>
    </row>
    <row r="1167" spans="14:20" x14ac:dyDescent="0.2">
      <c r="N1167" s="84">
        <v>38223</v>
      </c>
      <c r="O1167">
        <v>85</v>
      </c>
      <c r="P1167">
        <v>85.15</v>
      </c>
      <c r="Q1167">
        <v>84.35</v>
      </c>
      <c r="R1167">
        <v>84.71</v>
      </c>
      <c r="S1167">
        <v>2710400</v>
      </c>
      <c r="T1167">
        <v>71.37</v>
      </c>
    </row>
    <row r="1168" spans="14:20" x14ac:dyDescent="0.2">
      <c r="N1168" s="84">
        <v>38224</v>
      </c>
      <c r="O1168">
        <v>85</v>
      </c>
      <c r="P1168">
        <v>85.27</v>
      </c>
      <c r="Q1168">
        <v>84.55</v>
      </c>
      <c r="R1168">
        <v>85.07</v>
      </c>
      <c r="S1168">
        <v>4405600</v>
      </c>
      <c r="T1168">
        <v>71.67</v>
      </c>
    </row>
    <row r="1169" spans="14:20" x14ac:dyDescent="0.2">
      <c r="N1169" s="84">
        <v>38225</v>
      </c>
      <c r="O1169">
        <v>85</v>
      </c>
      <c r="P1169">
        <v>85.04</v>
      </c>
      <c r="Q1169">
        <v>84.69</v>
      </c>
      <c r="R1169">
        <v>84.69</v>
      </c>
      <c r="S1169">
        <v>3134400</v>
      </c>
      <c r="T1169">
        <v>71.349999999999994</v>
      </c>
    </row>
    <row r="1170" spans="14:20" x14ac:dyDescent="0.2">
      <c r="N1170" s="84">
        <v>38226</v>
      </c>
      <c r="O1170">
        <v>84.65</v>
      </c>
      <c r="P1170">
        <v>84.95</v>
      </c>
      <c r="Q1170">
        <v>84.59</v>
      </c>
      <c r="R1170">
        <v>84.94</v>
      </c>
      <c r="S1170">
        <v>2444800</v>
      </c>
      <c r="T1170">
        <v>71.569999999999993</v>
      </c>
    </row>
    <row r="1171" spans="14:20" x14ac:dyDescent="0.2">
      <c r="N1171" s="84">
        <v>38229</v>
      </c>
      <c r="O1171">
        <v>84.57</v>
      </c>
      <c r="P1171">
        <v>84.99</v>
      </c>
      <c r="Q1171">
        <v>84.39</v>
      </c>
      <c r="R1171">
        <v>84.4</v>
      </c>
      <c r="S1171">
        <v>2277900</v>
      </c>
      <c r="T1171">
        <v>71.11</v>
      </c>
    </row>
    <row r="1172" spans="14:20" x14ac:dyDescent="0.2">
      <c r="N1172" s="84">
        <v>38230</v>
      </c>
      <c r="O1172">
        <v>84.55</v>
      </c>
      <c r="P1172">
        <v>84.69</v>
      </c>
      <c r="Q1172">
        <v>83.65</v>
      </c>
      <c r="R1172">
        <v>84.69</v>
      </c>
      <c r="S1172">
        <v>3399500</v>
      </c>
      <c r="T1172">
        <v>71.349999999999994</v>
      </c>
    </row>
    <row r="1173" spans="14:20" x14ac:dyDescent="0.2">
      <c r="N1173" s="84">
        <v>38231</v>
      </c>
      <c r="O1173">
        <v>84.05</v>
      </c>
      <c r="P1173">
        <v>85.09</v>
      </c>
      <c r="Q1173">
        <v>84.01</v>
      </c>
      <c r="R1173">
        <v>84.22</v>
      </c>
      <c r="S1173">
        <v>4748500</v>
      </c>
      <c r="T1173">
        <v>70.959999999999994</v>
      </c>
    </row>
    <row r="1174" spans="14:20" x14ac:dyDescent="0.2">
      <c r="N1174" s="84">
        <v>38232</v>
      </c>
      <c r="O1174">
        <v>84.22</v>
      </c>
      <c r="P1174">
        <v>84.78</v>
      </c>
      <c r="Q1174">
        <v>83.85</v>
      </c>
      <c r="R1174">
        <v>84.57</v>
      </c>
      <c r="S1174">
        <v>3380400</v>
      </c>
      <c r="T1174">
        <v>71.25</v>
      </c>
    </row>
    <row r="1175" spans="14:20" x14ac:dyDescent="0.2">
      <c r="N1175" s="84">
        <v>38233</v>
      </c>
      <c r="O1175">
        <v>84.3</v>
      </c>
      <c r="P1175">
        <v>84.69</v>
      </c>
      <c r="Q1175">
        <v>83.96</v>
      </c>
      <c r="R1175">
        <v>84.39</v>
      </c>
      <c r="S1175">
        <v>3479800</v>
      </c>
      <c r="T1175">
        <v>71.099999999999994</v>
      </c>
    </row>
    <row r="1176" spans="14:20" x14ac:dyDescent="0.2">
      <c r="N1176" s="84">
        <v>38237</v>
      </c>
      <c r="O1176">
        <v>84.7</v>
      </c>
      <c r="P1176">
        <v>85.44</v>
      </c>
      <c r="Q1176">
        <v>84.6</v>
      </c>
      <c r="R1176">
        <v>84.97</v>
      </c>
      <c r="S1176">
        <v>4002800</v>
      </c>
      <c r="T1176">
        <v>71.59</v>
      </c>
    </row>
    <row r="1177" spans="14:20" x14ac:dyDescent="0.2">
      <c r="N1177" s="84">
        <v>38238</v>
      </c>
      <c r="O1177">
        <v>84.9</v>
      </c>
      <c r="P1177">
        <v>86.51</v>
      </c>
      <c r="Q1177">
        <v>84.88</v>
      </c>
      <c r="R1177">
        <v>85.86</v>
      </c>
      <c r="S1177">
        <v>5721200</v>
      </c>
      <c r="T1177">
        <v>72.34</v>
      </c>
    </row>
    <row r="1178" spans="14:20" x14ac:dyDescent="0.2">
      <c r="N1178" s="84">
        <v>38239</v>
      </c>
      <c r="O1178">
        <v>85.86</v>
      </c>
      <c r="P1178">
        <v>86.79</v>
      </c>
      <c r="Q1178">
        <v>85.86</v>
      </c>
      <c r="R1178">
        <v>86.44</v>
      </c>
      <c r="S1178">
        <v>4517400</v>
      </c>
      <c r="T1178">
        <v>72.83</v>
      </c>
    </row>
    <row r="1179" spans="14:20" x14ac:dyDescent="0.2">
      <c r="N1179" s="84">
        <v>38240</v>
      </c>
      <c r="O1179">
        <v>86.43</v>
      </c>
      <c r="P1179">
        <v>87</v>
      </c>
      <c r="Q1179">
        <v>86.25</v>
      </c>
      <c r="R1179">
        <v>86.76</v>
      </c>
      <c r="S1179">
        <v>3753500</v>
      </c>
      <c r="T1179">
        <v>73.099999999999994</v>
      </c>
    </row>
    <row r="1180" spans="14:20" x14ac:dyDescent="0.2">
      <c r="N1180" s="84">
        <v>38243</v>
      </c>
      <c r="O1180">
        <v>87</v>
      </c>
      <c r="P1180">
        <v>87.28</v>
      </c>
      <c r="Q1180">
        <v>86.08</v>
      </c>
      <c r="R1180">
        <v>86.49</v>
      </c>
      <c r="S1180">
        <v>4801400</v>
      </c>
      <c r="T1180">
        <v>72.87</v>
      </c>
    </row>
    <row r="1181" spans="14:20" x14ac:dyDescent="0.2">
      <c r="N1181" s="84">
        <v>38244</v>
      </c>
      <c r="O1181">
        <v>86.6</v>
      </c>
      <c r="P1181">
        <v>86.88</v>
      </c>
      <c r="Q1181">
        <v>86.15</v>
      </c>
      <c r="R1181">
        <v>86.72</v>
      </c>
      <c r="S1181">
        <v>3953500</v>
      </c>
      <c r="T1181">
        <v>73.06</v>
      </c>
    </row>
    <row r="1182" spans="14:20" x14ac:dyDescent="0.2">
      <c r="N1182" s="84">
        <v>38245</v>
      </c>
      <c r="O1182">
        <v>85.94</v>
      </c>
      <c r="P1182">
        <v>86.5</v>
      </c>
      <c r="Q1182">
        <v>85.89</v>
      </c>
      <c r="R1182">
        <v>86.37</v>
      </c>
      <c r="S1182">
        <v>4631200</v>
      </c>
      <c r="T1182">
        <v>72.77</v>
      </c>
    </row>
    <row r="1183" spans="14:20" x14ac:dyDescent="0.2">
      <c r="N1183" s="84">
        <v>38246</v>
      </c>
      <c r="O1183">
        <v>86.2</v>
      </c>
      <c r="P1183">
        <v>86.96</v>
      </c>
      <c r="Q1183">
        <v>85.93</v>
      </c>
      <c r="R1183">
        <v>86.12</v>
      </c>
      <c r="S1183">
        <v>3623000</v>
      </c>
      <c r="T1183">
        <v>72.56</v>
      </c>
    </row>
    <row r="1184" spans="14:20" x14ac:dyDescent="0.2">
      <c r="N1184" s="84">
        <v>38247</v>
      </c>
      <c r="O1184">
        <v>86.4</v>
      </c>
      <c r="P1184">
        <v>86.5</v>
      </c>
      <c r="Q1184">
        <v>85.44</v>
      </c>
      <c r="R1184">
        <v>85.74</v>
      </c>
      <c r="S1184">
        <v>6198700</v>
      </c>
      <c r="T1184">
        <v>72.239999999999995</v>
      </c>
    </row>
    <row r="1185" spans="14:20" x14ac:dyDescent="0.2">
      <c r="N1185" s="84">
        <v>38250</v>
      </c>
      <c r="O1185">
        <v>85.4</v>
      </c>
      <c r="P1185">
        <v>86.43</v>
      </c>
      <c r="Q1185">
        <v>85.4</v>
      </c>
      <c r="R1185">
        <v>85.7</v>
      </c>
      <c r="S1185">
        <v>4380400</v>
      </c>
      <c r="T1185">
        <v>72.209999999999994</v>
      </c>
    </row>
    <row r="1186" spans="14:20" x14ac:dyDescent="0.2">
      <c r="N1186" s="84">
        <v>38251</v>
      </c>
      <c r="O1186">
        <v>85.7</v>
      </c>
      <c r="P1186">
        <v>86.11</v>
      </c>
      <c r="Q1186">
        <v>85.34</v>
      </c>
      <c r="R1186">
        <v>85.72</v>
      </c>
      <c r="S1186">
        <v>4049700</v>
      </c>
      <c r="T1186">
        <v>72.22</v>
      </c>
    </row>
    <row r="1187" spans="14:20" x14ac:dyDescent="0.2">
      <c r="N1187" s="84">
        <v>38252</v>
      </c>
      <c r="O1187">
        <v>85.35</v>
      </c>
      <c r="P1187">
        <v>85.44</v>
      </c>
      <c r="Q1187">
        <v>84.17</v>
      </c>
      <c r="R1187">
        <v>84.31</v>
      </c>
      <c r="S1187">
        <v>5037100</v>
      </c>
      <c r="T1187">
        <v>71.03</v>
      </c>
    </row>
    <row r="1188" spans="14:20" x14ac:dyDescent="0.2">
      <c r="N1188" s="84">
        <v>38253</v>
      </c>
      <c r="O1188">
        <v>84.04</v>
      </c>
      <c r="P1188">
        <v>84.27</v>
      </c>
      <c r="Q1188">
        <v>83.24</v>
      </c>
      <c r="R1188">
        <v>83.88</v>
      </c>
      <c r="S1188">
        <v>4801200</v>
      </c>
      <c r="T1188">
        <v>70.67</v>
      </c>
    </row>
    <row r="1189" spans="14:20" x14ac:dyDescent="0.2">
      <c r="N1189" s="84">
        <v>38254</v>
      </c>
      <c r="O1189">
        <v>83.8</v>
      </c>
      <c r="P1189">
        <v>84.74</v>
      </c>
      <c r="Q1189">
        <v>83.78</v>
      </c>
      <c r="R1189">
        <v>84.43</v>
      </c>
      <c r="S1189">
        <v>4899500</v>
      </c>
      <c r="T1189">
        <v>71.14</v>
      </c>
    </row>
    <row r="1190" spans="14:20" x14ac:dyDescent="0.2">
      <c r="N1190" s="84">
        <v>38257</v>
      </c>
      <c r="O1190">
        <v>84.1</v>
      </c>
      <c r="P1190">
        <v>84.44</v>
      </c>
      <c r="Q1190">
        <v>83.98</v>
      </c>
      <c r="R1190">
        <v>84.16</v>
      </c>
      <c r="S1190">
        <v>4650300</v>
      </c>
      <c r="T1190">
        <v>70.91</v>
      </c>
    </row>
    <row r="1191" spans="14:20" x14ac:dyDescent="0.2">
      <c r="N1191" s="84">
        <v>38258</v>
      </c>
      <c r="O1191">
        <v>84.35</v>
      </c>
      <c r="P1191">
        <v>84.65</v>
      </c>
      <c r="Q1191">
        <v>83.88</v>
      </c>
      <c r="R1191">
        <v>84.48</v>
      </c>
      <c r="S1191">
        <v>3874200</v>
      </c>
      <c r="T1191">
        <v>71.180000000000007</v>
      </c>
    </row>
    <row r="1192" spans="14:20" x14ac:dyDescent="0.2">
      <c r="N1192" s="84">
        <v>38259</v>
      </c>
      <c r="O1192">
        <v>84.48</v>
      </c>
      <c r="P1192">
        <v>84.98</v>
      </c>
      <c r="Q1192">
        <v>84.15</v>
      </c>
      <c r="R1192">
        <v>84.98</v>
      </c>
      <c r="S1192">
        <v>4204500</v>
      </c>
      <c r="T1192">
        <v>71.599999999999994</v>
      </c>
    </row>
    <row r="1193" spans="14:20" x14ac:dyDescent="0.2">
      <c r="N1193" s="84">
        <v>38260</v>
      </c>
      <c r="O1193">
        <v>85.14</v>
      </c>
      <c r="P1193">
        <v>85.98</v>
      </c>
      <c r="Q1193">
        <v>85.01</v>
      </c>
      <c r="R1193">
        <v>85.74</v>
      </c>
      <c r="S1193">
        <v>5198000</v>
      </c>
      <c r="T1193">
        <v>72.239999999999995</v>
      </c>
    </row>
    <row r="1194" spans="14:20" x14ac:dyDescent="0.2">
      <c r="N1194" s="84">
        <v>38261</v>
      </c>
      <c r="O1194">
        <v>85.95</v>
      </c>
      <c r="P1194">
        <v>86.98</v>
      </c>
      <c r="Q1194">
        <v>85.88</v>
      </c>
      <c r="R1194">
        <v>86.72</v>
      </c>
      <c r="S1194">
        <v>4538000</v>
      </c>
      <c r="T1194">
        <v>73.06</v>
      </c>
    </row>
    <row r="1195" spans="14:20" x14ac:dyDescent="0.2">
      <c r="N1195" s="84">
        <v>38264</v>
      </c>
      <c r="O1195">
        <v>87</v>
      </c>
      <c r="P1195">
        <v>88.1</v>
      </c>
      <c r="Q1195">
        <v>86.72</v>
      </c>
      <c r="R1195">
        <v>87.16</v>
      </c>
      <c r="S1195">
        <v>5001400</v>
      </c>
      <c r="T1195">
        <v>73.44</v>
      </c>
    </row>
    <row r="1196" spans="14:20" x14ac:dyDescent="0.2">
      <c r="N1196" s="84">
        <v>38265</v>
      </c>
      <c r="O1196">
        <v>87.95</v>
      </c>
      <c r="P1196">
        <v>88.03</v>
      </c>
      <c r="Q1196">
        <v>87.13</v>
      </c>
      <c r="R1196">
        <v>87.32</v>
      </c>
      <c r="S1196">
        <v>5150700</v>
      </c>
      <c r="T1196">
        <v>73.569999999999993</v>
      </c>
    </row>
    <row r="1197" spans="14:20" x14ac:dyDescent="0.2">
      <c r="N1197" s="84">
        <v>38266</v>
      </c>
      <c r="O1197">
        <v>87.14</v>
      </c>
      <c r="P1197">
        <v>88.1</v>
      </c>
      <c r="Q1197">
        <v>87.1</v>
      </c>
      <c r="R1197">
        <v>88.04</v>
      </c>
      <c r="S1197">
        <v>3984400</v>
      </c>
      <c r="T1197">
        <v>74.180000000000007</v>
      </c>
    </row>
    <row r="1198" spans="14:20" x14ac:dyDescent="0.2">
      <c r="N1198" s="84">
        <v>38267</v>
      </c>
      <c r="O1198">
        <v>88.04</v>
      </c>
      <c r="P1198">
        <v>88.1</v>
      </c>
      <c r="Q1198">
        <v>87.4</v>
      </c>
      <c r="R1198">
        <v>87.42</v>
      </c>
      <c r="S1198">
        <v>3076900</v>
      </c>
      <c r="T1198">
        <v>73.650000000000006</v>
      </c>
    </row>
    <row r="1199" spans="14:20" x14ac:dyDescent="0.2">
      <c r="N1199" s="84">
        <v>38268</v>
      </c>
      <c r="O1199">
        <v>87.43</v>
      </c>
      <c r="P1199">
        <v>87.91</v>
      </c>
      <c r="Q1199">
        <v>86.51</v>
      </c>
      <c r="R1199">
        <v>86.71</v>
      </c>
      <c r="S1199">
        <v>4090000</v>
      </c>
      <c r="T1199">
        <v>73.06</v>
      </c>
    </row>
    <row r="1200" spans="14:20" x14ac:dyDescent="0.2">
      <c r="N1200" s="84">
        <v>38271</v>
      </c>
      <c r="O1200">
        <v>86.77</v>
      </c>
      <c r="P1200">
        <v>87.2</v>
      </c>
      <c r="Q1200">
        <v>86.27</v>
      </c>
      <c r="R1200">
        <v>86.63</v>
      </c>
      <c r="S1200">
        <v>3016300</v>
      </c>
      <c r="T1200">
        <v>72.989999999999995</v>
      </c>
    </row>
    <row r="1201" spans="14:20" x14ac:dyDescent="0.2">
      <c r="N1201" s="84">
        <v>38272</v>
      </c>
      <c r="O1201">
        <v>86.02</v>
      </c>
      <c r="P1201">
        <v>86.2</v>
      </c>
      <c r="Q1201">
        <v>85.58</v>
      </c>
      <c r="R1201">
        <v>86</v>
      </c>
      <c r="S1201">
        <v>4626600</v>
      </c>
      <c r="T1201">
        <v>72.459999999999994</v>
      </c>
    </row>
    <row r="1202" spans="14:20" x14ac:dyDescent="0.2">
      <c r="N1202" s="84">
        <v>38273</v>
      </c>
      <c r="O1202">
        <v>86.26</v>
      </c>
      <c r="P1202">
        <v>86.48</v>
      </c>
      <c r="Q1202">
        <v>84.43</v>
      </c>
      <c r="R1202">
        <v>84.98</v>
      </c>
      <c r="S1202">
        <v>6651400</v>
      </c>
      <c r="T1202">
        <v>71.599999999999994</v>
      </c>
    </row>
    <row r="1203" spans="14:20" x14ac:dyDescent="0.2">
      <c r="N1203" s="84">
        <v>38274</v>
      </c>
      <c r="O1203">
        <v>84.75</v>
      </c>
      <c r="P1203">
        <v>84.98</v>
      </c>
      <c r="Q1203">
        <v>84.3</v>
      </c>
      <c r="R1203">
        <v>84.78</v>
      </c>
      <c r="S1203">
        <v>4233700</v>
      </c>
      <c r="T1203">
        <v>71.430000000000007</v>
      </c>
    </row>
    <row r="1204" spans="14:20" x14ac:dyDescent="0.2">
      <c r="N1204" s="84">
        <v>38275</v>
      </c>
      <c r="O1204">
        <v>84.78</v>
      </c>
      <c r="P1204">
        <v>85.25</v>
      </c>
      <c r="Q1204">
        <v>84.6</v>
      </c>
      <c r="R1204">
        <v>84.85</v>
      </c>
      <c r="S1204">
        <v>5928500</v>
      </c>
      <c r="T1204">
        <v>71.489999999999995</v>
      </c>
    </row>
    <row r="1205" spans="14:20" x14ac:dyDescent="0.2">
      <c r="N1205" s="84">
        <v>38278</v>
      </c>
      <c r="O1205">
        <v>84.3</v>
      </c>
      <c r="P1205">
        <v>86.15</v>
      </c>
      <c r="Q1205">
        <v>84.29</v>
      </c>
      <c r="R1205">
        <v>85.92</v>
      </c>
      <c r="S1205">
        <v>7182600</v>
      </c>
      <c r="T1205">
        <v>72.39</v>
      </c>
    </row>
    <row r="1206" spans="14:20" x14ac:dyDescent="0.2">
      <c r="N1206" s="84">
        <v>38279</v>
      </c>
      <c r="O1206">
        <v>88.2</v>
      </c>
      <c r="P1206">
        <v>89.73</v>
      </c>
      <c r="Q1206">
        <v>88</v>
      </c>
      <c r="R1206">
        <v>89.37</v>
      </c>
      <c r="S1206">
        <v>13692200</v>
      </c>
      <c r="T1206">
        <v>75.3</v>
      </c>
    </row>
    <row r="1207" spans="14:20" x14ac:dyDescent="0.2">
      <c r="N1207" s="84">
        <v>38280</v>
      </c>
      <c r="O1207">
        <v>88.45</v>
      </c>
      <c r="P1207">
        <v>89.19</v>
      </c>
      <c r="Q1207">
        <v>88.29</v>
      </c>
      <c r="R1207">
        <v>88.82</v>
      </c>
      <c r="S1207">
        <v>6926800</v>
      </c>
      <c r="T1207">
        <v>74.83</v>
      </c>
    </row>
    <row r="1208" spans="14:20" x14ac:dyDescent="0.2">
      <c r="N1208" s="84">
        <v>38281</v>
      </c>
      <c r="O1208">
        <v>88.4</v>
      </c>
      <c r="P1208">
        <v>88.76</v>
      </c>
      <c r="Q1208">
        <v>87.66</v>
      </c>
      <c r="R1208">
        <v>88.1</v>
      </c>
      <c r="S1208">
        <v>6137500</v>
      </c>
      <c r="T1208">
        <v>74.23</v>
      </c>
    </row>
    <row r="1209" spans="14:20" x14ac:dyDescent="0.2">
      <c r="N1209" s="84">
        <v>38282</v>
      </c>
      <c r="O1209">
        <v>88.22</v>
      </c>
      <c r="P1209">
        <v>88.45</v>
      </c>
      <c r="Q1209">
        <v>87.29</v>
      </c>
      <c r="R1209">
        <v>87.39</v>
      </c>
      <c r="S1209">
        <v>5988700</v>
      </c>
      <c r="T1209">
        <v>73.63</v>
      </c>
    </row>
    <row r="1210" spans="14:20" x14ac:dyDescent="0.2">
      <c r="N1210" s="84">
        <v>38285</v>
      </c>
      <c r="O1210">
        <v>87.36</v>
      </c>
      <c r="P1210">
        <v>88.9</v>
      </c>
      <c r="Q1210">
        <v>87.31</v>
      </c>
      <c r="R1210">
        <v>88.43</v>
      </c>
      <c r="S1210">
        <v>5774500</v>
      </c>
      <c r="T1210">
        <v>74.510000000000005</v>
      </c>
    </row>
    <row r="1211" spans="14:20" x14ac:dyDescent="0.2">
      <c r="N1211" s="84">
        <v>38286</v>
      </c>
      <c r="O1211">
        <v>88.33</v>
      </c>
      <c r="P1211">
        <v>89.57</v>
      </c>
      <c r="Q1211">
        <v>88.25</v>
      </c>
      <c r="R1211">
        <v>89</v>
      </c>
      <c r="S1211">
        <v>7335800</v>
      </c>
      <c r="T1211">
        <v>74.989999999999995</v>
      </c>
    </row>
    <row r="1212" spans="14:20" x14ac:dyDescent="0.2">
      <c r="N1212" s="84">
        <v>38287</v>
      </c>
      <c r="O1212">
        <v>88.58</v>
      </c>
      <c r="P1212">
        <v>90.27</v>
      </c>
      <c r="Q1212">
        <v>88.5</v>
      </c>
      <c r="R1212">
        <v>90</v>
      </c>
      <c r="S1212">
        <v>6035100</v>
      </c>
      <c r="T1212">
        <v>75.83</v>
      </c>
    </row>
    <row r="1213" spans="14:20" x14ac:dyDescent="0.2">
      <c r="N1213" s="84">
        <v>38288</v>
      </c>
      <c r="O1213">
        <v>89.8</v>
      </c>
      <c r="P1213">
        <v>90.24</v>
      </c>
      <c r="Q1213">
        <v>89.43</v>
      </c>
      <c r="R1213">
        <v>89.5</v>
      </c>
      <c r="S1213">
        <v>4226500</v>
      </c>
      <c r="T1213">
        <v>75.41</v>
      </c>
    </row>
    <row r="1214" spans="14:20" x14ac:dyDescent="0.2">
      <c r="N1214" s="84">
        <v>38289</v>
      </c>
      <c r="O1214">
        <v>89.4</v>
      </c>
      <c r="P1214">
        <v>89.9</v>
      </c>
      <c r="Q1214">
        <v>88.95</v>
      </c>
      <c r="R1214">
        <v>89.75</v>
      </c>
      <c r="S1214">
        <v>4518500</v>
      </c>
      <c r="T1214">
        <v>75.62</v>
      </c>
    </row>
    <row r="1215" spans="14:20" x14ac:dyDescent="0.2">
      <c r="N1215" s="84">
        <v>38292</v>
      </c>
      <c r="O1215">
        <v>89.33</v>
      </c>
      <c r="P1215">
        <v>90.6</v>
      </c>
      <c r="Q1215">
        <v>89.23</v>
      </c>
      <c r="R1215">
        <v>90.11</v>
      </c>
      <c r="S1215">
        <v>5160600</v>
      </c>
      <c r="T1215">
        <v>75.92</v>
      </c>
    </row>
    <row r="1216" spans="14:20" x14ac:dyDescent="0.2">
      <c r="N1216" s="84">
        <v>38293</v>
      </c>
      <c r="O1216">
        <v>89.55</v>
      </c>
      <c r="P1216">
        <v>91.22</v>
      </c>
      <c r="Q1216">
        <v>89.5</v>
      </c>
      <c r="R1216">
        <v>90.47</v>
      </c>
      <c r="S1216">
        <v>5388700</v>
      </c>
      <c r="T1216">
        <v>76.22</v>
      </c>
    </row>
    <row r="1217" spans="14:20" x14ac:dyDescent="0.2">
      <c r="N1217" s="84">
        <v>38294</v>
      </c>
      <c r="O1217">
        <v>91.25</v>
      </c>
      <c r="P1217">
        <v>91.9</v>
      </c>
      <c r="Q1217">
        <v>90.97</v>
      </c>
      <c r="R1217">
        <v>91.2</v>
      </c>
      <c r="S1217">
        <v>6553300</v>
      </c>
      <c r="T1217">
        <v>76.84</v>
      </c>
    </row>
    <row r="1218" spans="14:20" x14ac:dyDescent="0.2">
      <c r="N1218" s="84">
        <v>38295</v>
      </c>
      <c r="O1218">
        <v>91.05</v>
      </c>
      <c r="P1218">
        <v>92.7</v>
      </c>
      <c r="Q1218">
        <v>90.82</v>
      </c>
      <c r="R1218">
        <v>92.38</v>
      </c>
      <c r="S1218">
        <v>6951600</v>
      </c>
      <c r="T1218">
        <v>77.83</v>
      </c>
    </row>
    <row r="1219" spans="14:20" x14ac:dyDescent="0.2">
      <c r="N1219" s="84">
        <v>38296</v>
      </c>
      <c r="O1219">
        <v>92.4</v>
      </c>
      <c r="P1219">
        <v>93.52</v>
      </c>
      <c r="Q1219">
        <v>92.4</v>
      </c>
      <c r="R1219">
        <v>93.28</v>
      </c>
      <c r="S1219">
        <v>6708400</v>
      </c>
      <c r="T1219">
        <v>78.59</v>
      </c>
    </row>
    <row r="1220" spans="14:20" x14ac:dyDescent="0.2">
      <c r="N1220" s="84">
        <v>38299</v>
      </c>
      <c r="O1220">
        <v>92.5</v>
      </c>
      <c r="P1220">
        <v>93.7</v>
      </c>
      <c r="Q1220">
        <v>92.5</v>
      </c>
      <c r="R1220">
        <v>93.37</v>
      </c>
      <c r="S1220">
        <v>4907300</v>
      </c>
      <c r="T1220">
        <v>78.819999999999993</v>
      </c>
    </row>
    <row r="1221" spans="14:20" x14ac:dyDescent="0.2">
      <c r="N1221" s="84">
        <v>38300</v>
      </c>
      <c r="O1221">
        <v>93</v>
      </c>
      <c r="P1221">
        <v>93.95</v>
      </c>
      <c r="Q1221">
        <v>93</v>
      </c>
      <c r="R1221">
        <v>93.37</v>
      </c>
      <c r="S1221">
        <v>4513100</v>
      </c>
      <c r="T1221">
        <v>78.819999999999993</v>
      </c>
    </row>
    <row r="1222" spans="14:20" x14ac:dyDescent="0.2">
      <c r="N1222" s="84">
        <v>38301</v>
      </c>
      <c r="O1222">
        <v>92.92</v>
      </c>
      <c r="P1222">
        <v>94.3</v>
      </c>
      <c r="Q1222">
        <v>92.92</v>
      </c>
      <c r="R1222">
        <v>93.61</v>
      </c>
      <c r="S1222">
        <v>6258400</v>
      </c>
      <c r="T1222">
        <v>79.02</v>
      </c>
    </row>
    <row r="1223" spans="14:20" x14ac:dyDescent="0.2">
      <c r="N1223" s="84">
        <v>38302</v>
      </c>
      <c r="O1223">
        <v>93.6</v>
      </c>
      <c r="P1223">
        <v>95.22</v>
      </c>
      <c r="Q1223">
        <v>93.54</v>
      </c>
      <c r="R1223">
        <v>94.79</v>
      </c>
      <c r="S1223">
        <v>7453400</v>
      </c>
      <c r="T1223">
        <v>80.02</v>
      </c>
    </row>
    <row r="1224" spans="14:20" x14ac:dyDescent="0.2">
      <c r="N1224" s="84">
        <v>38303</v>
      </c>
      <c r="O1224">
        <v>94.66</v>
      </c>
      <c r="P1224">
        <v>95.5</v>
      </c>
      <c r="Q1224">
        <v>94.56</v>
      </c>
      <c r="R1224">
        <v>95.32</v>
      </c>
      <c r="S1224">
        <v>4958400</v>
      </c>
      <c r="T1224">
        <v>80.47</v>
      </c>
    </row>
    <row r="1225" spans="14:20" x14ac:dyDescent="0.2">
      <c r="N1225" s="84">
        <v>38306</v>
      </c>
      <c r="O1225">
        <v>95.08</v>
      </c>
      <c r="P1225">
        <v>96</v>
      </c>
      <c r="Q1225">
        <v>94.8</v>
      </c>
      <c r="R1225">
        <v>95.92</v>
      </c>
      <c r="S1225">
        <v>4887600</v>
      </c>
      <c r="T1225">
        <v>80.97</v>
      </c>
    </row>
    <row r="1226" spans="14:20" x14ac:dyDescent="0.2">
      <c r="N1226" s="84">
        <v>38307</v>
      </c>
      <c r="O1226">
        <v>95.25</v>
      </c>
      <c r="P1226">
        <v>95.5</v>
      </c>
      <c r="Q1226">
        <v>94.65</v>
      </c>
      <c r="R1226">
        <v>94.89</v>
      </c>
      <c r="S1226">
        <v>5684100</v>
      </c>
      <c r="T1226">
        <v>80.099999999999994</v>
      </c>
    </row>
    <row r="1227" spans="14:20" x14ac:dyDescent="0.2">
      <c r="N1227" s="84">
        <v>38308</v>
      </c>
      <c r="O1227">
        <v>95.3</v>
      </c>
      <c r="P1227">
        <v>96.63</v>
      </c>
      <c r="Q1227">
        <v>95.3</v>
      </c>
      <c r="R1227">
        <v>95.46</v>
      </c>
      <c r="S1227">
        <v>6353200</v>
      </c>
      <c r="T1227">
        <v>80.58</v>
      </c>
    </row>
    <row r="1228" spans="14:20" x14ac:dyDescent="0.2">
      <c r="N1228" s="84">
        <v>38309</v>
      </c>
      <c r="O1228">
        <v>95.36</v>
      </c>
      <c r="P1228">
        <v>95.7</v>
      </c>
      <c r="Q1228">
        <v>95.03</v>
      </c>
      <c r="R1228">
        <v>95.1</v>
      </c>
      <c r="S1228">
        <v>4655900</v>
      </c>
      <c r="T1228">
        <v>80.28</v>
      </c>
    </row>
    <row r="1229" spans="14:20" x14ac:dyDescent="0.2">
      <c r="N1229" s="84">
        <v>38310</v>
      </c>
      <c r="O1229">
        <v>94.95</v>
      </c>
      <c r="P1229">
        <v>95.16</v>
      </c>
      <c r="Q1229">
        <v>94.25</v>
      </c>
      <c r="R1229">
        <v>94.45</v>
      </c>
      <c r="S1229">
        <v>5679100</v>
      </c>
      <c r="T1229">
        <v>79.73</v>
      </c>
    </row>
    <row r="1230" spans="14:20" x14ac:dyDescent="0.2">
      <c r="N1230" s="84">
        <v>38313</v>
      </c>
      <c r="O1230">
        <v>94.3</v>
      </c>
      <c r="P1230">
        <v>95.4</v>
      </c>
      <c r="Q1230">
        <v>94.16</v>
      </c>
      <c r="R1230">
        <v>95.11</v>
      </c>
      <c r="S1230">
        <v>5814100</v>
      </c>
      <c r="T1230">
        <v>80.290000000000006</v>
      </c>
    </row>
    <row r="1231" spans="14:20" x14ac:dyDescent="0.2">
      <c r="N1231" s="84">
        <v>38314</v>
      </c>
      <c r="O1231">
        <v>94.7</v>
      </c>
      <c r="P1231">
        <v>95.37</v>
      </c>
      <c r="Q1231">
        <v>94.55</v>
      </c>
      <c r="R1231">
        <v>95.28</v>
      </c>
      <c r="S1231">
        <v>5529900</v>
      </c>
      <c r="T1231">
        <v>80.430000000000007</v>
      </c>
    </row>
    <row r="1232" spans="14:20" x14ac:dyDescent="0.2">
      <c r="N1232" s="84">
        <v>38315</v>
      </c>
      <c r="O1232">
        <v>95.04</v>
      </c>
      <c r="P1232">
        <v>95.79</v>
      </c>
      <c r="Q1232">
        <v>95.04</v>
      </c>
      <c r="R1232">
        <v>95.46</v>
      </c>
      <c r="S1232">
        <v>3750600</v>
      </c>
      <c r="T1232">
        <v>80.58</v>
      </c>
    </row>
    <row r="1233" spans="14:20" x14ac:dyDescent="0.2">
      <c r="N1233" s="84">
        <v>38317</v>
      </c>
      <c r="O1233">
        <v>95.05</v>
      </c>
      <c r="P1233">
        <v>95.38</v>
      </c>
      <c r="Q1233">
        <v>94.58</v>
      </c>
      <c r="R1233">
        <v>94.72</v>
      </c>
      <c r="S1233">
        <v>2204300</v>
      </c>
      <c r="T1233">
        <v>79.959999999999994</v>
      </c>
    </row>
    <row r="1234" spans="14:20" x14ac:dyDescent="0.2">
      <c r="N1234" s="84">
        <v>38320</v>
      </c>
      <c r="O1234">
        <v>94.94</v>
      </c>
      <c r="P1234">
        <v>96.38</v>
      </c>
      <c r="Q1234">
        <v>94.94</v>
      </c>
      <c r="R1234">
        <v>95.5</v>
      </c>
      <c r="S1234">
        <v>5699800</v>
      </c>
      <c r="T1234">
        <v>80.62</v>
      </c>
    </row>
    <row r="1235" spans="14:20" x14ac:dyDescent="0.2">
      <c r="N1235" s="84">
        <v>38321</v>
      </c>
      <c r="O1235">
        <v>95.15</v>
      </c>
      <c r="P1235">
        <v>95.65</v>
      </c>
      <c r="Q1235">
        <v>94.24</v>
      </c>
      <c r="R1235">
        <v>94.24</v>
      </c>
      <c r="S1235">
        <v>5870300</v>
      </c>
      <c r="T1235">
        <v>79.55</v>
      </c>
    </row>
    <row r="1236" spans="14:20" x14ac:dyDescent="0.2">
      <c r="N1236" s="84">
        <v>38322</v>
      </c>
      <c r="O1236">
        <v>94.5</v>
      </c>
      <c r="P1236">
        <v>96.07</v>
      </c>
      <c r="Q1236">
        <v>94.47</v>
      </c>
      <c r="R1236">
        <v>95.88</v>
      </c>
      <c r="S1236">
        <v>5664500</v>
      </c>
      <c r="T1236">
        <v>80.94</v>
      </c>
    </row>
    <row r="1237" spans="14:20" x14ac:dyDescent="0.2">
      <c r="N1237" s="84">
        <v>38323</v>
      </c>
      <c r="O1237">
        <v>95.65</v>
      </c>
      <c r="P1237">
        <v>96.78</v>
      </c>
      <c r="Q1237">
        <v>95.49</v>
      </c>
      <c r="R1237">
        <v>95.76</v>
      </c>
      <c r="S1237">
        <v>5152300</v>
      </c>
      <c r="T1237">
        <v>80.84</v>
      </c>
    </row>
    <row r="1238" spans="14:20" x14ac:dyDescent="0.2">
      <c r="N1238" s="84">
        <v>38324</v>
      </c>
      <c r="O1238">
        <v>96.55</v>
      </c>
      <c r="P1238">
        <v>97.63</v>
      </c>
      <c r="Q1238">
        <v>96.55</v>
      </c>
      <c r="R1238">
        <v>97.08</v>
      </c>
      <c r="S1238">
        <v>7026800</v>
      </c>
      <c r="T1238">
        <v>81.95</v>
      </c>
    </row>
    <row r="1239" spans="14:20" x14ac:dyDescent="0.2">
      <c r="N1239" s="84">
        <v>38327</v>
      </c>
      <c r="O1239">
        <v>96.88</v>
      </c>
      <c r="P1239">
        <v>97.9</v>
      </c>
      <c r="Q1239">
        <v>96.65</v>
      </c>
      <c r="R1239">
        <v>97.67</v>
      </c>
      <c r="S1239">
        <v>5263000</v>
      </c>
      <c r="T1239">
        <v>82.45</v>
      </c>
    </row>
    <row r="1240" spans="14:20" x14ac:dyDescent="0.2">
      <c r="N1240" s="84">
        <v>38328</v>
      </c>
      <c r="O1240">
        <v>97.7</v>
      </c>
      <c r="P1240">
        <v>98.25</v>
      </c>
      <c r="Q1240">
        <v>95.99</v>
      </c>
      <c r="R1240">
        <v>96.1</v>
      </c>
      <c r="S1240">
        <v>6477100</v>
      </c>
      <c r="T1240">
        <v>81.12</v>
      </c>
    </row>
    <row r="1241" spans="14:20" x14ac:dyDescent="0.2">
      <c r="N1241" s="84">
        <v>38329</v>
      </c>
      <c r="O1241">
        <v>96.43</v>
      </c>
      <c r="P1241">
        <v>97.35</v>
      </c>
      <c r="Q1241">
        <v>95.77</v>
      </c>
      <c r="R1241">
        <v>96.65</v>
      </c>
      <c r="S1241">
        <v>5310700</v>
      </c>
      <c r="T1241">
        <v>81.59</v>
      </c>
    </row>
    <row r="1242" spans="14:20" x14ac:dyDescent="0.2">
      <c r="N1242" s="84">
        <v>38330</v>
      </c>
      <c r="O1242">
        <v>96.2</v>
      </c>
      <c r="P1242">
        <v>97.6</v>
      </c>
      <c r="Q1242">
        <v>95.71</v>
      </c>
      <c r="R1242">
        <v>97.51</v>
      </c>
      <c r="S1242">
        <v>5713700</v>
      </c>
      <c r="T1242">
        <v>82.31</v>
      </c>
    </row>
    <row r="1243" spans="14:20" x14ac:dyDescent="0.2">
      <c r="N1243" s="84">
        <v>38331</v>
      </c>
      <c r="O1243">
        <v>96.1</v>
      </c>
      <c r="P1243">
        <v>97.99</v>
      </c>
      <c r="Q1243">
        <v>96.1</v>
      </c>
      <c r="R1243">
        <v>96.67</v>
      </c>
      <c r="S1243">
        <v>4188300</v>
      </c>
      <c r="T1243">
        <v>81.61</v>
      </c>
    </row>
    <row r="1244" spans="14:20" x14ac:dyDescent="0.2">
      <c r="N1244" s="84">
        <v>38334</v>
      </c>
      <c r="O1244">
        <v>96.85</v>
      </c>
      <c r="P1244">
        <v>97.2</v>
      </c>
      <c r="Q1244">
        <v>96.08</v>
      </c>
      <c r="R1244">
        <v>96.45</v>
      </c>
      <c r="S1244">
        <v>4799500</v>
      </c>
      <c r="T1244">
        <v>81.42</v>
      </c>
    </row>
    <row r="1245" spans="14:20" x14ac:dyDescent="0.2">
      <c r="N1245" s="84">
        <v>38335</v>
      </c>
      <c r="O1245">
        <v>96.3</v>
      </c>
      <c r="P1245">
        <v>97.7</v>
      </c>
      <c r="Q1245">
        <v>96.29</v>
      </c>
      <c r="R1245">
        <v>97.31</v>
      </c>
      <c r="S1245">
        <v>4493200</v>
      </c>
      <c r="T1245">
        <v>82.15</v>
      </c>
    </row>
    <row r="1246" spans="14:20" x14ac:dyDescent="0.2">
      <c r="N1246" s="84">
        <v>38336</v>
      </c>
      <c r="O1246">
        <v>96.92</v>
      </c>
      <c r="P1246">
        <v>97.7</v>
      </c>
      <c r="Q1246">
        <v>96.81</v>
      </c>
      <c r="R1246">
        <v>97.33</v>
      </c>
      <c r="S1246">
        <v>3914500</v>
      </c>
      <c r="T1246">
        <v>82.16</v>
      </c>
    </row>
    <row r="1247" spans="14:20" x14ac:dyDescent="0.2">
      <c r="N1247" s="84">
        <v>38337</v>
      </c>
      <c r="O1247">
        <v>96.8</v>
      </c>
      <c r="P1247">
        <v>98.15</v>
      </c>
      <c r="Q1247">
        <v>96.8</v>
      </c>
      <c r="R1247">
        <v>97.45</v>
      </c>
      <c r="S1247">
        <v>5660100</v>
      </c>
      <c r="T1247">
        <v>82.26</v>
      </c>
    </row>
    <row r="1248" spans="14:20" x14ac:dyDescent="0.2">
      <c r="N1248" s="84">
        <v>38338</v>
      </c>
      <c r="O1248">
        <v>97</v>
      </c>
      <c r="P1248">
        <v>98</v>
      </c>
      <c r="Q1248">
        <v>96.2</v>
      </c>
      <c r="R1248">
        <v>96.2</v>
      </c>
      <c r="S1248">
        <v>8853100</v>
      </c>
      <c r="T1248">
        <v>81.209999999999994</v>
      </c>
    </row>
    <row r="1249" spans="14:20" x14ac:dyDescent="0.2">
      <c r="N1249" s="84">
        <v>38341</v>
      </c>
      <c r="O1249">
        <v>96.35</v>
      </c>
      <c r="P1249">
        <v>97.57</v>
      </c>
      <c r="Q1249">
        <v>96.35</v>
      </c>
      <c r="R1249">
        <v>96.55</v>
      </c>
      <c r="S1249">
        <v>4769900</v>
      </c>
      <c r="T1249">
        <v>81.5</v>
      </c>
    </row>
    <row r="1250" spans="14:20" x14ac:dyDescent="0.2">
      <c r="N1250" s="84">
        <v>38342</v>
      </c>
      <c r="O1250">
        <v>96.59</v>
      </c>
      <c r="P1250">
        <v>97.15</v>
      </c>
      <c r="Q1250">
        <v>96.51</v>
      </c>
      <c r="R1250">
        <v>97.02</v>
      </c>
      <c r="S1250">
        <v>4841800</v>
      </c>
      <c r="T1250">
        <v>81.900000000000006</v>
      </c>
    </row>
    <row r="1251" spans="14:20" x14ac:dyDescent="0.2">
      <c r="N1251" s="84">
        <v>38343</v>
      </c>
      <c r="O1251">
        <v>97.35</v>
      </c>
      <c r="P1251">
        <v>97.98</v>
      </c>
      <c r="Q1251">
        <v>97.29</v>
      </c>
      <c r="R1251">
        <v>97.61</v>
      </c>
      <c r="S1251">
        <v>4950100</v>
      </c>
      <c r="T1251">
        <v>82.4</v>
      </c>
    </row>
    <row r="1252" spans="14:20" x14ac:dyDescent="0.2">
      <c r="N1252" s="84">
        <v>38344</v>
      </c>
      <c r="O1252">
        <v>97.5</v>
      </c>
      <c r="P1252">
        <v>98</v>
      </c>
      <c r="Q1252">
        <v>97.5</v>
      </c>
      <c r="R1252">
        <v>97.72</v>
      </c>
      <c r="S1252">
        <v>3590600</v>
      </c>
      <c r="T1252">
        <v>82.49</v>
      </c>
    </row>
    <row r="1253" spans="14:20" x14ac:dyDescent="0.2">
      <c r="N1253" s="84">
        <v>38348</v>
      </c>
      <c r="O1253">
        <v>97.69</v>
      </c>
      <c r="P1253">
        <v>97.97</v>
      </c>
      <c r="Q1253">
        <v>97.38</v>
      </c>
      <c r="R1253">
        <v>97.5</v>
      </c>
      <c r="S1253">
        <v>3262900</v>
      </c>
      <c r="T1253">
        <v>82.31</v>
      </c>
    </row>
    <row r="1254" spans="14:20" x14ac:dyDescent="0.2">
      <c r="N1254" s="84">
        <v>38349</v>
      </c>
      <c r="O1254">
        <v>97.4</v>
      </c>
      <c r="P1254">
        <v>98.55</v>
      </c>
      <c r="Q1254">
        <v>97.37</v>
      </c>
      <c r="R1254">
        <v>98.3</v>
      </c>
      <c r="S1254">
        <v>4336400</v>
      </c>
      <c r="T1254">
        <v>82.98</v>
      </c>
    </row>
    <row r="1255" spans="14:20" x14ac:dyDescent="0.2">
      <c r="N1255" s="84">
        <v>38350</v>
      </c>
      <c r="O1255">
        <v>97.81</v>
      </c>
      <c r="P1255">
        <v>98.47</v>
      </c>
      <c r="Q1255">
        <v>97.8</v>
      </c>
      <c r="R1255">
        <v>98.18</v>
      </c>
      <c r="S1255">
        <v>3296300</v>
      </c>
      <c r="T1255">
        <v>82.88</v>
      </c>
    </row>
    <row r="1256" spans="14:20" x14ac:dyDescent="0.2">
      <c r="N1256" s="84">
        <v>38351</v>
      </c>
      <c r="O1256">
        <v>98.1</v>
      </c>
      <c r="P1256">
        <v>99</v>
      </c>
      <c r="Q1256">
        <v>98.07</v>
      </c>
      <c r="R1256">
        <v>98.3</v>
      </c>
      <c r="S1256">
        <v>3812400</v>
      </c>
      <c r="T1256">
        <v>82.98</v>
      </c>
    </row>
    <row r="1257" spans="14:20" x14ac:dyDescent="0.2">
      <c r="N1257" s="84">
        <v>38352</v>
      </c>
      <c r="O1257">
        <v>98.6</v>
      </c>
      <c r="P1257">
        <v>98.91</v>
      </c>
      <c r="Q1257">
        <v>98.49</v>
      </c>
      <c r="R1257">
        <v>98.58</v>
      </c>
      <c r="S1257">
        <v>2793200</v>
      </c>
      <c r="T1257">
        <v>83.22</v>
      </c>
    </row>
    <row r="1258" spans="14:20" x14ac:dyDescent="0.2">
      <c r="N1258" s="84">
        <v>38355</v>
      </c>
      <c r="O1258">
        <v>98.97</v>
      </c>
      <c r="P1258">
        <v>99.1</v>
      </c>
      <c r="Q1258">
        <v>97.25</v>
      </c>
      <c r="R1258">
        <v>97.75</v>
      </c>
      <c r="S1258">
        <v>5295200</v>
      </c>
      <c r="T1258">
        <v>82.52</v>
      </c>
    </row>
    <row r="1259" spans="14:20" x14ac:dyDescent="0.2">
      <c r="N1259" s="84">
        <v>38356</v>
      </c>
      <c r="O1259">
        <v>97.74</v>
      </c>
      <c r="P1259">
        <v>98.42</v>
      </c>
      <c r="Q1259">
        <v>96.52</v>
      </c>
      <c r="R1259">
        <v>96.7</v>
      </c>
      <c r="S1259">
        <v>5711000</v>
      </c>
      <c r="T1259">
        <v>81.63</v>
      </c>
    </row>
    <row r="1260" spans="14:20" x14ac:dyDescent="0.2">
      <c r="N1260" s="84">
        <v>38357</v>
      </c>
      <c r="O1260">
        <v>96.6</v>
      </c>
      <c r="P1260">
        <v>97.83</v>
      </c>
      <c r="Q1260">
        <v>96.4</v>
      </c>
      <c r="R1260">
        <v>96.5</v>
      </c>
      <c r="S1260">
        <v>5646700</v>
      </c>
      <c r="T1260">
        <v>81.459999999999994</v>
      </c>
    </row>
    <row r="1261" spans="14:20" x14ac:dyDescent="0.2">
      <c r="N1261" s="84">
        <v>38358</v>
      </c>
      <c r="O1261">
        <v>96.54</v>
      </c>
      <c r="P1261">
        <v>96.98</v>
      </c>
      <c r="Q1261">
        <v>96.05</v>
      </c>
      <c r="R1261">
        <v>96.2</v>
      </c>
      <c r="S1261">
        <v>4561700</v>
      </c>
      <c r="T1261">
        <v>81.209999999999994</v>
      </c>
    </row>
    <row r="1262" spans="14:20" x14ac:dyDescent="0.2">
      <c r="N1262" s="84">
        <v>38359</v>
      </c>
      <c r="O1262">
        <v>96.5</v>
      </c>
      <c r="P1262">
        <v>96.8</v>
      </c>
      <c r="Q1262">
        <v>95.47</v>
      </c>
      <c r="R1262">
        <v>95.78</v>
      </c>
      <c r="S1262">
        <v>6200700</v>
      </c>
      <c r="T1262">
        <v>80.849999999999994</v>
      </c>
    </row>
    <row r="1263" spans="14:20" x14ac:dyDescent="0.2">
      <c r="N1263" s="84">
        <v>38362</v>
      </c>
      <c r="O1263">
        <v>95.78</v>
      </c>
      <c r="P1263">
        <v>96.09</v>
      </c>
      <c r="Q1263">
        <v>95.24</v>
      </c>
      <c r="R1263">
        <v>95.68</v>
      </c>
      <c r="S1263">
        <v>4625100</v>
      </c>
      <c r="T1263">
        <v>80.77</v>
      </c>
    </row>
    <row r="1264" spans="14:20" x14ac:dyDescent="0.2">
      <c r="N1264" s="84">
        <v>38363</v>
      </c>
      <c r="O1264">
        <v>95.68</v>
      </c>
      <c r="P1264">
        <v>95.79</v>
      </c>
      <c r="Q1264">
        <v>94.71</v>
      </c>
      <c r="R1264">
        <v>95</v>
      </c>
      <c r="S1264">
        <v>4746400</v>
      </c>
      <c r="T1264">
        <v>80.2</v>
      </c>
    </row>
    <row r="1265" spans="14:20" x14ac:dyDescent="0.2">
      <c r="N1265" s="84">
        <v>38364</v>
      </c>
      <c r="O1265">
        <v>95</v>
      </c>
      <c r="P1265">
        <v>95.28</v>
      </c>
      <c r="Q1265">
        <v>94.06</v>
      </c>
      <c r="R1265">
        <v>95.21</v>
      </c>
      <c r="S1265">
        <v>5828600</v>
      </c>
      <c r="T1265">
        <v>80.37</v>
      </c>
    </row>
    <row r="1266" spans="14:20" x14ac:dyDescent="0.2">
      <c r="N1266" s="84">
        <v>38365</v>
      </c>
      <c r="O1266">
        <v>95.39</v>
      </c>
      <c r="P1266">
        <v>96.2</v>
      </c>
      <c r="Q1266">
        <v>93.7</v>
      </c>
      <c r="R1266">
        <v>94.45</v>
      </c>
      <c r="S1266">
        <v>5339400</v>
      </c>
      <c r="T1266">
        <v>79.73</v>
      </c>
    </row>
    <row r="1267" spans="14:20" x14ac:dyDescent="0.2">
      <c r="N1267" s="84">
        <v>38366</v>
      </c>
      <c r="O1267">
        <v>94.01</v>
      </c>
      <c r="P1267">
        <v>94.25</v>
      </c>
      <c r="Q1267">
        <v>93.55</v>
      </c>
      <c r="R1267">
        <v>94.1</v>
      </c>
      <c r="S1267">
        <v>5520800</v>
      </c>
      <c r="T1267">
        <v>79.44</v>
      </c>
    </row>
    <row r="1268" spans="14:20" x14ac:dyDescent="0.2">
      <c r="N1268" s="84">
        <v>38370</v>
      </c>
      <c r="O1268">
        <v>93.65</v>
      </c>
      <c r="P1268">
        <v>95.34</v>
      </c>
      <c r="Q1268">
        <v>93.62</v>
      </c>
      <c r="R1268">
        <v>94.9</v>
      </c>
      <c r="S1268">
        <v>8492100</v>
      </c>
      <c r="T1268">
        <v>80.11</v>
      </c>
    </row>
    <row r="1269" spans="14:20" x14ac:dyDescent="0.2">
      <c r="N1269" s="84">
        <v>38371</v>
      </c>
      <c r="O1269">
        <v>94.95</v>
      </c>
      <c r="P1269">
        <v>95.15</v>
      </c>
      <c r="Q1269">
        <v>92.93</v>
      </c>
      <c r="R1269">
        <v>93.1</v>
      </c>
      <c r="S1269">
        <v>7352700</v>
      </c>
      <c r="T1269">
        <v>78.59</v>
      </c>
    </row>
    <row r="1270" spans="14:20" x14ac:dyDescent="0.2">
      <c r="N1270" s="84">
        <v>38372</v>
      </c>
      <c r="O1270">
        <v>92.61</v>
      </c>
      <c r="P1270">
        <v>93.84</v>
      </c>
      <c r="Q1270">
        <v>92.6</v>
      </c>
      <c r="R1270">
        <v>93</v>
      </c>
      <c r="S1270">
        <v>5708600</v>
      </c>
      <c r="T1270">
        <v>78.510000000000005</v>
      </c>
    </row>
    <row r="1271" spans="14:20" x14ac:dyDescent="0.2">
      <c r="N1271" s="84">
        <v>38373</v>
      </c>
      <c r="O1271">
        <v>93</v>
      </c>
      <c r="P1271">
        <v>93.3</v>
      </c>
      <c r="Q1271">
        <v>92.23</v>
      </c>
      <c r="R1271">
        <v>92.38</v>
      </c>
      <c r="S1271">
        <v>7002600</v>
      </c>
      <c r="T1271">
        <v>77.98</v>
      </c>
    </row>
    <row r="1272" spans="14:20" x14ac:dyDescent="0.2">
      <c r="N1272" s="84">
        <v>38376</v>
      </c>
      <c r="O1272">
        <v>92.7</v>
      </c>
      <c r="P1272">
        <v>92.85</v>
      </c>
      <c r="Q1272">
        <v>91.76</v>
      </c>
      <c r="R1272">
        <v>91.79</v>
      </c>
      <c r="S1272">
        <v>6537300</v>
      </c>
      <c r="T1272">
        <v>77.489999999999995</v>
      </c>
    </row>
    <row r="1273" spans="14:20" x14ac:dyDescent="0.2">
      <c r="N1273" s="84">
        <v>38377</v>
      </c>
      <c r="O1273">
        <v>91.98</v>
      </c>
      <c r="P1273">
        <v>92.59</v>
      </c>
      <c r="Q1273">
        <v>91.95</v>
      </c>
      <c r="R1273">
        <v>92.19</v>
      </c>
      <c r="S1273">
        <v>5070700</v>
      </c>
      <c r="T1273">
        <v>77.819999999999993</v>
      </c>
    </row>
    <row r="1274" spans="14:20" x14ac:dyDescent="0.2">
      <c r="N1274" s="84">
        <v>38378</v>
      </c>
      <c r="O1274">
        <v>92.3</v>
      </c>
      <c r="P1274">
        <v>92.87</v>
      </c>
      <c r="Q1274">
        <v>91.94</v>
      </c>
      <c r="R1274">
        <v>91.95</v>
      </c>
      <c r="S1274">
        <v>5352000</v>
      </c>
      <c r="T1274">
        <v>77.62</v>
      </c>
    </row>
    <row r="1275" spans="14:20" x14ac:dyDescent="0.2">
      <c r="N1275" s="84">
        <v>38379</v>
      </c>
      <c r="O1275">
        <v>91.5</v>
      </c>
      <c r="P1275">
        <v>92.22</v>
      </c>
      <c r="Q1275">
        <v>91.44</v>
      </c>
      <c r="R1275">
        <v>91.98</v>
      </c>
      <c r="S1275">
        <v>4746900</v>
      </c>
      <c r="T1275">
        <v>77.650000000000006</v>
      </c>
    </row>
    <row r="1276" spans="14:20" x14ac:dyDescent="0.2">
      <c r="N1276" s="84">
        <v>38380</v>
      </c>
      <c r="O1276">
        <v>92.68</v>
      </c>
      <c r="P1276">
        <v>93.59</v>
      </c>
      <c r="Q1276">
        <v>92.48</v>
      </c>
      <c r="R1276">
        <v>92.89</v>
      </c>
      <c r="S1276">
        <v>5960600</v>
      </c>
      <c r="T1276">
        <v>78.41</v>
      </c>
    </row>
    <row r="1277" spans="14:20" x14ac:dyDescent="0.2">
      <c r="N1277" s="84">
        <v>38383</v>
      </c>
      <c r="O1277">
        <v>93.65</v>
      </c>
      <c r="P1277">
        <v>93.95</v>
      </c>
      <c r="Q1277">
        <v>93.05</v>
      </c>
      <c r="R1277">
        <v>93.42</v>
      </c>
      <c r="S1277">
        <v>4759900</v>
      </c>
      <c r="T1277">
        <v>78.86</v>
      </c>
    </row>
    <row r="1278" spans="14:20" x14ac:dyDescent="0.2">
      <c r="N1278" s="84">
        <v>38384</v>
      </c>
      <c r="O1278">
        <v>93.67</v>
      </c>
      <c r="P1278">
        <v>94</v>
      </c>
      <c r="Q1278">
        <v>93.37</v>
      </c>
      <c r="R1278">
        <v>93.86</v>
      </c>
      <c r="S1278">
        <v>3637400</v>
      </c>
      <c r="T1278">
        <v>79.23</v>
      </c>
    </row>
    <row r="1279" spans="14:20" x14ac:dyDescent="0.2">
      <c r="N1279" s="84">
        <v>38385</v>
      </c>
      <c r="O1279">
        <v>93.78</v>
      </c>
      <c r="P1279">
        <v>94.35</v>
      </c>
      <c r="Q1279">
        <v>93.63</v>
      </c>
      <c r="R1279">
        <v>94.3</v>
      </c>
      <c r="S1279">
        <v>3597400</v>
      </c>
      <c r="T1279">
        <v>79.599999999999994</v>
      </c>
    </row>
    <row r="1280" spans="14:20" x14ac:dyDescent="0.2">
      <c r="N1280" s="84">
        <v>38386</v>
      </c>
      <c r="O1280">
        <v>93.87</v>
      </c>
      <c r="P1280">
        <v>93.94</v>
      </c>
      <c r="Q1280">
        <v>93.06</v>
      </c>
      <c r="R1280">
        <v>93.54</v>
      </c>
      <c r="S1280">
        <v>3928700</v>
      </c>
      <c r="T1280">
        <v>78.959999999999994</v>
      </c>
    </row>
    <row r="1281" spans="14:20" x14ac:dyDescent="0.2">
      <c r="N1281" s="84">
        <v>38387</v>
      </c>
      <c r="O1281">
        <v>93.01</v>
      </c>
      <c r="P1281">
        <v>94.74</v>
      </c>
      <c r="Q1281">
        <v>93</v>
      </c>
      <c r="R1281">
        <v>94.51</v>
      </c>
      <c r="S1281">
        <v>3807600</v>
      </c>
      <c r="T1281">
        <v>79.78</v>
      </c>
    </row>
    <row r="1282" spans="14:20" x14ac:dyDescent="0.2">
      <c r="N1282" s="84">
        <v>38390</v>
      </c>
      <c r="O1282">
        <v>94.35</v>
      </c>
      <c r="P1282">
        <v>94.9</v>
      </c>
      <c r="Q1282">
        <v>94.33</v>
      </c>
      <c r="R1282">
        <v>94.53</v>
      </c>
      <c r="S1282">
        <v>2837800</v>
      </c>
      <c r="T1282">
        <v>79.8</v>
      </c>
    </row>
    <row r="1283" spans="14:20" x14ac:dyDescent="0.2">
      <c r="N1283" s="84">
        <v>38391</v>
      </c>
      <c r="O1283">
        <v>94.21</v>
      </c>
      <c r="P1283">
        <v>94.64</v>
      </c>
      <c r="Q1283">
        <v>94.13</v>
      </c>
      <c r="R1283">
        <v>94.13</v>
      </c>
      <c r="S1283">
        <v>3541100</v>
      </c>
      <c r="T1283">
        <v>79.61</v>
      </c>
    </row>
    <row r="1284" spans="14:20" x14ac:dyDescent="0.2">
      <c r="N1284" s="84">
        <v>38392</v>
      </c>
      <c r="O1284">
        <v>94.14</v>
      </c>
      <c r="P1284">
        <v>94.83</v>
      </c>
      <c r="Q1284">
        <v>92.54</v>
      </c>
      <c r="R1284">
        <v>92.7</v>
      </c>
      <c r="S1284">
        <v>5657100</v>
      </c>
      <c r="T1284">
        <v>78.400000000000006</v>
      </c>
    </row>
    <row r="1285" spans="14:20" x14ac:dyDescent="0.2">
      <c r="N1285" s="84">
        <v>38393</v>
      </c>
      <c r="O1285">
        <v>92.95</v>
      </c>
      <c r="P1285">
        <v>93.1</v>
      </c>
      <c r="Q1285">
        <v>92.3</v>
      </c>
      <c r="R1285">
        <v>92.76</v>
      </c>
      <c r="S1285">
        <v>4838400</v>
      </c>
      <c r="T1285">
        <v>78.45</v>
      </c>
    </row>
    <row r="1286" spans="14:20" x14ac:dyDescent="0.2">
      <c r="N1286" s="84">
        <v>38394</v>
      </c>
      <c r="O1286">
        <v>92.7</v>
      </c>
      <c r="P1286">
        <v>93.97</v>
      </c>
      <c r="Q1286">
        <v>92.5</v>
      </c>
      <c r="R1286">
        <v>93.3</v>
      </c>
      <c r="S1286">
        <v>4229300</v>
      </c>
      <c r="T1286">
        <v>78.91</v>
      </c>
    </row>
    <row r="1287" spans="14:20" x14ac:dyDescent="0.2">
      <c r="N1287" s="84">
        <v>38397</v>
      </c>
      <c r="O1287">
        <v>93.16</v>
      </c>
      <c r="P1287">
        <v>94.02</v>
      </c>
      <c r="Q1287">
        <v>93.16</v>
      </c>
      <c r="R1287">
        <v>93.57</v>
      </c>
      <c r="S1287">
        <v>2868800</v>
      </c>
      <c r="T1287">
        <v>79.14</v>
      </c>
    </row>
    <row r="1288" spans="14:20" x14ac:dyDescent="0.2">
      <c r="N1288" s="84">
        <v>38398</v>
      </c>
      <c r="O1288">
        <v>93.5</v>
      </c>
      <c r="P1288">
        <v>94.67</v>
      </c>
      <c r="Q1288">
        <v>93.48</v>
      </c>
      <c r="R1288">
        <v>94.33</v>
      </c>
      <c r="S1288">
        <v>4148000</v>
      </c>
      <c r="T1288">
        <v>79.78</v>
      </c>
    </row>
    <row r="1289" spans="14:20" x14ac:dyDescent="0.2">
      <c r="N1289" s="84">
        <v>38399</v>
      </c>
      <c r="O1289">
        <v>94.23</v>
      </c>
      <c r="P1289">
        <v>94.97</v>
      </c>
      <c r="Q1289">
        <v>94.2</v>
      </c>
      <c r="R1289">
        <v>94.62</v>
      </c>
      <c r="S1289">
        <v>4466500</v>
      </c>
      <c r="T1289">
        <v>80.03</v>
      </c>
    </row>
    <row r="1290" spans="14:20" x14ac:dyDescent="0.2">
      <c r="N1290" s="84">
        <v>38400</v>
      </c>
      <c r="O1290">
        <v>94.5</v>
      </c>
      <c r="P1290">
        <v>94.76</v>
      </c>
      <c r="Q1290">
        <v>93.74</v>
      </c>
      <c r="R1290">
        <v>93.75</v>
      </c>
      <c r="S1290">
        <v>4254200</v>
      </c>
      <c r="T1290">
        <v>79.290000000000006</v>
      </c>
    </row>
    <row r="1291" spans="14:20" x14ac:dyDescent="0.2">
      <c r="N1291" s="84">
        <v>38401</v>
      </c>
      <c r="O1291">
        <v>93.75</v>
      </c>
      <c r="P1291">
        <v>94.25</v>
      </c>
      <c r="Q1291">
        <v>92.9</v>
      </c>
      <c r="R1291">
        <v>93.27</v>
      </c>
      <c r="S1291">
        <v>4265300</v>
      </c>
      <c r="T1291">
        <v>78.89</v>
      </c>
    </row>
    <row r="1292" spans="14:20" x14ac:dyDescent="0.2">
      <c r="N1292" s="84">
        <v>38405</v>
      </c>
      <c r="O1292">
        <v>92.67</v>
      </c>
      <c r="P1292">
        <v>93.5</v>
      </c>
      <c r="Q1292">
        <v>92.23</v>
      </c>
      <c r="R1292">
        <v>92.32</v>
      </c>
      <c r="S1292">
        <v>4825100</v>
      </c>
      <c r="T1292">
        <v>78.08</v>
      </c>
    </row>
    <row r="1293" spans="14:20" x14ac:dyDescent="0.2">
      <c r="N1293" s="84">
        <v>38406</v>
      </c>
      <c r="O1293">
        <v>92.29</v>
      </c>
      <c r="P1293">
        <v>92.44</v>
      </c>
      <c r="Q1293">
        <v>91.55</v>
      </c>
      <c r="R1293">
        <v>92.1</v>
      </c>
      <c r="S1293">
        <v>5622800</v>
      </c>
      <c r="T1293">
        <v>77.900000000000006</v>
      </c>
    </row>
    <row r="1294" spans="14:20" x14ac:dyDescent="0.2">
      <c r="N1294" s="84">
        <v>38407</v>
      </c>
      <c r="O1294">
        <v>91.98</v>
      </c>
      <c r="P1294">
        <v>93.09</v>
      </c>
      <c r="Q1294">
        <v>91.85</v>
      </c>
      <c r="R1294">
        <v>92.64</v>
      </c>
      <c r="S1294">
        <v>4153900</v>
      </c>
      <c r="T1294">
        <v>78.349999999999994</v>
      </c>
    </row>
    <row r="1295" spans="14:20" x14ac:dyDescent="0.2">
      <c r="N1295" s="84">
        <v>38408</v>
      </c>
      <c r="O1295">
        <v>92.35</v>
      </c>
      <c r="P1295">
        <v>92.8</v>
      </c>
      <c r="Q1295">
        <v>92.29</v>
      </c>
      <c r="R1295">
        <v>92.8</v>
      </c>
      <c r="S1295">
        <v>4078500</v>
      </c>
      <c r="T1295">
        <v>78.489999999999995</v>
      </c>
    </row>
    <row r="1296" spans="14:20" x14ac:dyDescent="0.2">
      <c r="N1296" s="84">
        <v>38411</v>
      </c>
      <c r="O1296">
        <v>92.53</v>
      </c>
      <c r="P1296">
        <v>92.76</v>
      </c>
      <c r="Q1296">
        <v>92.41</v>
      </c>
      <c r="R1296">
        <v>92.58</v>
      </c>
      <c r="S1296">
        <v>4949800</v>
      </c>
      <c r="T1296">
        <v>78.3</v>
      </c>
    </row>
    <row r="1297" spans="14:20" x14ac:dyDescent="0.2">
      <c r="N1297" s="84">
        <v>38412</v>
      </c>
      <c r="O1297">
        <v>92.64</v>
      </c>
      <c r="P1297">
        <v>93.43</v>
      </c>
      <c r="Q1297">
        <v>92.59</v>
      </c>
      <c r="R1297">
        <v>93.3</v>
      </c>
      <c r="S1297">
        <v>3819900</v>
      </c>
      <c r="T1297">
        <v>78.91</v>
      </c>
    </row>
    <row r="1298" spans="14:20" x14ac:dyDescent="0.2">
      <c r="N1298" s="84">
        <v>38413</v>
      </c>
      <c r="O1298">
        <v>92.75</v>
      </c>
      <c r="P1298">
        <v>93.73</v>
      </c>
      <c r="Q1298">
        <v>92.75</v>
      </c>
      <c r="R1298">
        <v>92.92</v>
      </c>
      <c r="S1298">
        <v>4467400</v>
      </c>
      <c r="T1298">
        <v>78.59</v>
      </c>
    </row>
    <row r="1299" spans="14:20" x14ac:dyDescent="0.2">
      <c r="N1299" s="84">
        <v>38414</v>
      </c>
      <c r="O1299">
        <v>93.15</v>
      </c>
      <c r="P1299">
        <v>93.21</v>
      </c>
      <c r="Q1299">
        <v>92.2</v>
      </c>
      <c r="R1299">
        <v>92.41</v>
      </c>
      <c r="S1299">
        <v>4037800</v>
      </c>
      <c r="T1299">
        <v>78.16</v>
      </c>
    </row>
    <row r="1300" spans="14:20" x14ac:dyDescent="0.2">
      <c r="N1300" s="84">
        <v>38415</v>
      </c>
      <c r="O1300">
        <v>92.94</v>
      </c>
      <c r="P1300">
        <v>93.18</v>
      </c>
      <c r="Q1300">
        <v>92.36</v>
      </c>
      <c r="R1300">
        <v>92.37</v>
      </c>
      <c r="S1300">
        <v>4754000</v>
      </c>
      <c r="T1300">
        <v>78.12</v>
      </c>
    </row>
    <row r="1301" spans="14:20" x14ac:dyDescent="0.2">
      <c r="N1301" s="84">
        <v>38418</v>
      </c>
      <c r="O1301">
        <v>92.35</v>
      </c>
      <c r="P1301">
        <v>92.51</v>
      </c>
      <c r="Q1301">
        <v>91.59</v>
      </c>
      <c r="R1301">
        <v>91.6</v>
      </c>
      <c r="S1301">
        <v>7046900</v>
      </c>
      <c r="T1301">
        <v>77.47</v>
      </c>
    </row>
    <row r="1302" spans="14:20" x14ac:dyDescent="0.2">
      <c r="N1302" s="84">
        <v>38419</v>
      </c>
      <c r="O1302">
        <v>91.7</v>
      </c>
      <c r="P1302">
        <v>92.56</v>
      </c>
      <c r="Q1302">
        <v>91.7</v>
      </c>
      <c r="R1302">
        <v>92.13</v>
      </c>
      <c r="S1302">
        <v>5087800</v>
      </c>
      <c r="T1302">
        <v>77.92</v>
      </c>
    </row>
    <row r="1303" spans="14:20" x14ac:dyDescent="0.2">
      <c r="N1303" s="84">
        <v>38420</v>
      </c>
      <c r="O1303">
        <v>92.02</v>
      </c>
      <c r="P1303">
        <v>93</v>
      </c>
      <c r="Q1303">
        <v>92.01</v>
      </c>
      <c r="R1303">
        <v>92.35</v>
      </c>
      <c r="S1303">
        <v>4511200</v>
      </c>
      <c r="T1303">
        <v>78.11</v>
      </c>
    </row>
    <row r="1304" spans="14:20" x14ac:dyDescent="0.2">
      <c r="N1304" s="84">
        <v>38421</v>
      </c>
      <c r="O1304">
        <v>92.35</v>
      </c>
      <c r="P1304">
        <v>92.8</v>
      </c>
      <c r="Q1304">
        <v>92.09</v>
      </c>
      <c r="R1304">
        <v>92.41</v>
      </c>
      <c r="S1304">
        <v>3422500</v>
      </c>
      <c r="T1304">
        <v>78.16</v>
      </c>
    </row>
    <row r="1305" spans="14:20" x14ac:dyDescent="0.2">
      <c r="N1305" s="84">
        <v>38422</v>
      </c>
      <c r="O1305">
        <v>92.25</v>
      </c>
      <c r="P1305">
        <v>92.41</v>
      </c>
      <c r="Q1305">
        <v>91.2</v>
      </c>
      <c r="R1305">
        <v>91.51</v>
      </c>
      <c r="S1305">
        <v>4494300</v>
      </c>
      <c r="T1305">
        <v>77.400000000000006</v>
      </c>
    </row>
    <row r="1306" spans="14:20" x14ac:dyDescent="0.2">
      <c r="N1306" s="84">
        <v>38425</v>
      </c>
      <c r="O1306">
        <v>91.5</v>
      </c>
      <c r="P1306">
        <v>92.04</v>
      </c>
      <c r="Q1306">
        <v>91.5</v>
      </c>
      <c r="R1306">
        <v>91.9</v>
      </c>
      <c r="S1306">
        <v>3935500</v>
      </c>
      <c r="T1306">
        <v>77.73</v>
      </c>
    </row>
    <row r="1307" spans="14:20" x14ac:dyDescent="0.2">
      <c r="N1307" s="84">
        <v>38426</v>
      </c>
      <c r="O1307">
        <v>92</v>
      </c>
      <c r="P1307">
        <v>92.27</v>
      </c>
      <c r="Q1307">
        <v>91.2</v>
      </c>
      <c r="R1307">
        <v>91.38</v>
      </c>
      <c r="S1307">
        <v>3663100</v>
      </c>
      <c r="T1307">
        <v>77.290000000000006</v>
      </c>
    </row>
    <row r="1308" spans="14:20" x14ac:dyDescent="0.2">
      <c r="N1308" s="84">
        <v>38427</v>
      </c>
      <c r="O1308">
        <v>90.74</v>
      </c>
      <c r="P1308">
        <v>91.4</v>
      </c>
      <c r="Q1308">
        <v>90.25</v>
      </c>
      <c r="R1308">
        <v>90.65</v>
      </c>
      <c r="S1308">
        <v>5065300</v>
      </c>
      <c r="T1308">
        <v>76.67</v>
      </c>
    </row>
    <row r="1309" spans="14:20" x14ac:dyDescent="0.2">
      <c r="N1309" s="84">
        <v>38428</v>
      </c>
      <c r="O1309">
        <v>90.49</v>
      </c>
      <c r="P1309">
        <v>90.68</v>
      </c>
      <c r="Q1309">
        <v>89.7</v>
      </c>
      <c r="R1309">
        <v>89.86</v>
      </c>
      <c r="S1309">
        <v>5562100</v>
      </c>
      <c r="T1309">
        <v>76</v>
      </c>
    </row>
    <row r="1310" spans="14:20" x14ac:dyDescent="0.2">
      <c r="N1310" s="84">
        <v>38429</v>
      </c>
      <c r="O1310">
        <v>89.86</v>
      </c>
      <c r="P1310">
        <v>89.9</v>
      </c>
      <c r="Q1310">
        <v>89.09</v>
      </c>
      <c r="R1310">
        <v>89.28</v>
      </c>
      <c r="S1310">
        <v>7541500</v>
      </c>
      <c r="T1310">
        <v>75.510000000000005</v>
      </c>
    </row>
    <row r="1311" spans="14:20" x14ac:dyDescent="0.2">
      <c r="N1311" s="84">
        <v>38432</v>
      </c>
      <c r="O1311">
        <v>89.42</v>
      </c>
      <c r="P1311">
        <v>90.28</v>
      </c>
      <c r="Q1311">
        <v>89.27</v>
      </c>
      <c r="R1311">
        <v>89.51</v>
      </c>
      <c r="S1311">
        <v>4402400</v>
      </c>
      <c r="T1311">
        <v>75.709999999999994</v>
      </c>
    </row>
    <row r="1312" spans="14:20" x14ac:dyDescent="0.2">
      <c r="N1312" s="84">
        <v>38433</v>
      </c>
      <c r="O1312">
        <v>89.61</v>
      </c>
      <c r="P1312">
        <v>90.34</v>
      </c>
      <c r="Q1312">
        <v>89.26</v>
      </c>
      <c r="R1312">
        <v>89.5</v>
      </c>
      <c r="S1312">
        <v>4452500</v>
      </c>
      <c r="T1312">
        <v>75.7</v>
      </c>
    </row>
    <row r="1313" spans="14:20" x14ac:dyDescent="0.2">
      <c r="N1313" s="84">
        <v>38434</v>
      </c>
      <c r="O1313">
        <v>89.97</v>
      </c>
      <c r="P1313">
        <v>91.17</v>
      </c>
      <c r="Q1313">
        <v>89.82</v>
      </c>
      <c r="R1313">
        <v>90.52</v>
      </c>
      <c r="S1313">
        <v>5472100</v>
      </c>
      <c r="T1313">
        <v>76.56</v>
      </c>
    </row>
    <row r="1314" spans="14:20" x14ac:dyDescent="0.2">
      <c r="N1314" s="84">
        <v>38435</v>
      </c>
      <c r="O1314">
        <v>90.8</v>
      </c>
      <c r="P1314">
        <v>91.55</v>
      </c>
      <c r="Q1314">
        <v>90.7</v>
      </c>
      <c r="R1314">
        <v>90.7</v>
      </c>
      <c r="S1314">
        <v>4577100</v>
      </c>
      <c r="T1314">
        <v>76.709999999999994</v>
      </c>
    </row>
    <row r="1315" spans="14:20" x14ac:dyDescent="0.2">
      <c r="N1315" s="84">
        <v>38439</v>
      </c>
      <c r="O1315">
        <v>90.71</v>
      </c>
      <c r="P1315">
        <v>91.63</v>
      </c>
      <c r="Q1315">
        <v>90.62</v>
      </c>
      <c r="R1315">
        <v>91.04</v>
      </c>
      <c r="S1315">
        <v>4088900</v>
      </c>
      <c r="T1315">
        <v>77</v>
      </c>
    </row>
    <row r="1316" spans="14:20" x14ac:dyDescent="0.2">
      <c r="N1316" s="84">
        <v>38440</v>
      </c>
      <c r="O1316">
        <v>90.74</v>
      </c>
      <c r="P1316">
        <v>91.07</v>
      </c>
      <c r="Q1316">
        <v>90.18</v>
      </c>
      <c r="R1316">
        <v>90.6</v>
      </c>
      <c r="S1316">
        <v>6070400</v>
      </c>
      <c r="T1316">
        <v>76.63</v>
      </c>
    </row>
    <row r="1317" spans="14:20" x14ac:dyDescent="0.2">
      <c r="N1317" s="84">
        <v>38441</v>
      </c>
      <c r="O1317">
        <v>90.32</v>
      </c>
      <c r="P1317">
        <v>90.88</v>
      </c>
      <c r="Q1317">
        <v>90.32</v>
      </c>
      <c r="R1317">
        <v>90.68</v>
      </c>
      <c r="S1317">
        <v>5253900</v>
      </c>
      <c r="T1317">
        <v>76.69</v>
      </c>
    </row>
    <row r="1318" spans="14:20" x14ac:dyDescent="0.2">
      <c r="N1318" s="84">
        <v>38442</v>
      </c>
      <c r="O1318">
        <v>90.46</v>
      </c>
      <c r="P1318">
        <v>91.41</v>
      </c>
      <c r="Q1318">
        <v>90.22</v>
      </c>
      <c r="R1318">
        <v>91.38</v>
      </c>
      <c r="S1318">
        <v>4418600</v>
      </c>
      <c r="T1318">
        <v>77.290000000000006</v>
      </c>
    </row>
    <row r="1319" spans="14:20" x14ac:dyDescent="0.2">
      <c r="N1319" s="84">
        <v>38443</v>
      </c>
      <c r="O1319">
        <v>91.49</v>
      </c>
      <c r="P1319">
        <v>91.76</v>
      </c>
      <c r="Q1319">
        <v>90.04</v>
      </c>
      <c r="R1319">
        <v>90.44</v>
      </c>
      <c r="S1319">
        <v>5721200</v>
      </c>
      <c r="T1319">
        <v>76.489999999999995</v>
      </c>
    </row>
    <row r="1320" spans="14:20" x14ac:dyDescent="0.2">
      <c r="N1320" s="84">
        <v>38446</v>
      </c>
      <c r="O1320">
        <v>90.08</v>
      </c>
      <c r="P1320">
        <v>90.62</v>
      </c>
      <c r="Q1320">
        <v>89.77</v>
      </c>
      <c r="R1320">
        <v>90.32</v>
      </c>
      <c r="S1320">
        <v>3737800</v>
      </c>
      <c r="T1320">
        <v>76.39</v>
      </c>
    </row>
    <row r="1321" spans="14:20" x14ac:dyDescent="0.2">
      <c r="N1321" s="84">
        <v>38447</v>
      </c>
      <c r="O1321">
        <v>90.23</v>
      </c>
      <c r="P1321">
        <v>90.33</v>
      </c>
      <c r="Q1321">
        <v>89.26</v>
      </c>
      <c r="R1321">
        <v>89.57</v>
      </c>
      <c r="S1321">
        <v>4568400</v>
      </c>
      <c r="T1321">
        <v>75.760000000000005</v>
      </c>
    </row>
    <row r="1322" spans="14:20" x14ac:dyDescent="0.2">
      <c r="N1322" s="84">
        <v>38448</v>
      </c>
      <c r="O1322">
        <v>89.05</v>
      </c>
      <c r="P1322">
        <v>89.38</v>
      </c>
      <c r="Q1322">
        <v>88.71</v>
      </c>
      <c r="R1322">
        <v>89</v>
      </c>
      <c r="S1322">
        <v>7836800</v>
      </c>
      <c r="T1322">
        <v>75.27</v>
      </c>
    </row>
    <row r="1323" spans="14:20" x14ac:dyDescent="0.2">
      <c r="N1323" s="84">
        <v>38449</v>
      </c>
      <c r="O1323">
        <v>89</v>
      </c>
      <c r="P1323">
        <v>89.2</v>
      </c>
      <c r="Q1323">
        <v>88.1</v>
      </c>
      <c r="R1323">
        <v>88.44</v>
      </c>
      <c r="S1323">
        <v>6355700</v>
      </c>
      <c r="T1323">
        <v>74.8</v>
      </c>
    </row>
    <row r="1324" spans="14:20" x14ac:dyDescent="0.2">
      <c r="N1324" s="84">
        <v>38450</v>
      </c>
      <c r="O1324">
        <v>88.28</v>
      </c>
      <c r="P1324">
        <v>88.46</v>
      </c>
      <c r="Q1324">
        <v>87.5</v>
      </c>
      <c r="R1324">
        <v>87.6</v>
      </c>
      <c r="S1324">
        <v>5179200</v>
      </c>
      <c r="T1324">
        <v>74.09</v>
      </c>
    </row>
    <row r="1325" spans="14:20" x14ac:dyDescent="0.2">
      <c r="N1325" s="84">
        <v>38453</v>
      </c>
      <c r="O1325">
        <v>87.35</v>
      </c>
      <c r="P1325">
        <v>87.56</v>
      </c>
      <c r="Q1325">
        <v>86.09</v>
      </c>
      <c r="R1325">
        <v>86.2</v>
      </c>
      <c r="S1325">
        <v>8296500</v>
      </c>
      <c r="T1325">
        <v>72.91</v>
      </c>
    </row>
    <row r="1326" spans="14:20" x14ac:dyDescent="0.2">
      <c r="N1326" s="84">
        <v>38454</v>
      </c>
      <c r="O1326">
        <v>85.9</v>
      </c>
      <c r="P1326">
        <v>86.24</v>
      </c>
      <c r="Q1326">
        <v>85.17</v>
      </c>
      <c r="R1326">
        <v>85.75</v>
      </c>
      <c r="S1326">
        <v>8429700</v>
      </c>
      <c r="T1326">
        <v>72.53</v>
      </c>
    </row>
    <row r="1327" spans="14:20" x14ac:dyDescent="0.2">
      <c r="N1327" s="84">
        <v>38455</v>
      </c>
      <c r="O1327">
        <v>85.76</v>
      </c>
      <c r="P1327">
        <v>85.97</v>
      </c>
      <c r="Q1327">
        <v>84.24</v>
      </c>
      <c r="R1327">
        <v>84.57</v>
      </c>
      <c r="S1327">
        <v>7090700</v>
      </c>
      <c r="T1327">
        <v>71.53</v>
      </c>
    </row>
    <row r="1328" spans="14:20" x14ac:dyDescent="0.2">
      <c r="N1328" s="84">
        <v>38456</v>
      </c>
      <c r="O1328">
        <v>84.51</v>
      </c>
      <c r="P1328">
        <v>85.41</v>
      </c>
      <c r="Q1328">
        <v>83.47</v>
      </c>
      <c r="R1328">
        <v>83.64</v>
      </c>
      <c r="S1328">
        <v>10421200</v>
      </c>
      <c r="T1328">
        <v>70.739999999999995</v>
      </c>
    </row>
    <row r="1329" spans="14:20" x14ac:dyDescent="0.2">
      <c r="N1329" s="84">
        <v>38457</v>
      </c>
      <c r="O1329">
        <v>79</v>
      </c>
      <c r="P1329">
        <v>79.66</v>
      </c>
      <c r="Q1329">
        <v>76.33</v>
      </c>
      <c r="R1329">
        <v>76.7</v>
      </c>
      <c r="S1329">
        <v>27906300</v>
      </c>
      <c r="T1329">
        <v>64.87</v>
      </c>
    </row>
    <row r="1330" spans="14:20" x14ac:dyDescent="0.2">
      <c r="N1330" s="84">
        <v>38460</v>
      </c>
      <c r="O1330">
        <v>77.150000000000006</v>
      </c>
      <c r="P1330">
        <v>77.75</v>
      </c>
      <c r="Q1330">
        <v>76.14</v>
      </c>
      <c r="R1330">
        <v>76.650000000000006</v>
      </c>
      <c r="S1330">
        <v>13255000</v>
      </c>
      <c r="T1330">
        <v>64.83</v>
      </c>
    </row>
    <row r="1331" spans="14:20" x14ac:dyDescent="0.2">
      <c r="N1331" s="84">
        <v>38461</v>
      </c>
      <c r="O1331">
        <v>76.98</v>
      </c>
      <c r="P1331">
        <v>77.2</v>
      </c>
      <c r="Q1331">
        <v>75.25</v>
      </c>
      <c r="R1331">
        <v>75.48</v>
      </c>
      <c r="S1331">
        <v>9259900</v>
      </c>
      <c r="T1331">
        <v>63.84</v>
      </c>
    </row>
    <row r="1332" spans="14:20" x14ac:dyDescent="0.2">
      <c r="N1332" s="84">
        <v>38462</v>
      </c>
      <c r="O1332">
        <v>75.48</v>
      </c>
      <c r="P1332">
        <v>75.87</v>
      </c>
      <c r="Q1332">
        <v>71.849999999999994</v>
      </c>
      <c r="R1332">
        <v>72.010000000000005</v>
      </c>
      <c r="S1332">
        <v>20366300</v>
      </c>
      <c r="T1332">
        <v>60.9</v>
      </c>
    </row>
    <row r="1333" spans="14:20" x14ac:dyDescent="0.2">
      <c r="N1333" s="84">
        <v>38463</v>
      </c>
      <c r="O1333">
        <v>73</v>
      </c>
      <c r="P1333">
        <v>74.099999999999994</v>
      </c>
      <c r="Q1333">
        <v>72.8</v>
      </c>
      <c r="R1333">
        <v>74.03</v>
      </c>
      <c r="S1333">
        <v>16224400</v>
      </c>
      <c r="T1333">
        <v>62.61</v>
      </c>
    </row>
    <row r="1334" spans="14:20" x14ac:dyDescent="0.2">
      <c r="N1334" s="84">
        <v>38464</v>
      </c>
      <c r="O1334">
        <v>74.23</v>
      </c>
      <c r="P1334">
        <v>74.7</v>
      </c>
      <c r="Q1334">
        <v>73.260000000000005</v>
      </c>
      <c r="R1334">
        <v>74.209999999999994</v>
      </c>
      <c r="S1334">
        <v>10984400</v>
      </c>
      <c r="T1334">
        <v>62.77</v>
      </c>
    </row>
    <row r="1335" spans="14:20" x14ac:dyDescent="0.2">
      <c r="N1335" s="84">
        <v>38467</v>
      </c>
      <c r="O1335">
        <v>75.099999999999994</v>
      </c>
      <c r="P1335">
        <v>75.72</v>
      </c>
      <c r="Q1335">
        <v>74.05</v>
      </c>
      <c r="R1335">
        <v>74.61</v>
      </c>
      <c r="S1335">
        <v>10219400</v>
      </c>
      <c r="T1335">
        <v>63.1</v>
      </c>
    </row>
    <row r="1336" spans="14:20" x14ac:dyDescent="0.2">
      <c r="N1336" s="84">
        <v>38468</v>
      </c>
      <c r="O1336">
        <v>74.680000000000007</v>
      </c>
      <c r="P1336">
        <v>76.98</v>
      </c>
      <c r="Q1336">
        <v>74.650000000000006</v>
      </c>
      <c r="R1336">
        <v>75.430000000000007</v>
      </c>
      <c r="S1336">
        <v>12484300</v>
      </c>
      <c r="T1336">
        <v>63.8</v>
      </c>
    </row>
    <row r="1337" spans="14:20" x14ac:dyDescent="0.2">
      <c r="N1337" s="84">
        <v>38469</v>
      </c>
      <c r="O1337">
        <v>75.599999999999994</v>
      </c>
      <c r="P1337">
        <v>77.180000000000007</v>
      </c>
      <c r="Q1337">
        <v>75.5</v>
      </c>
      <c r="R1337">
        <v>77.05</v>
      </c>
      <c r="S1337">
        <v>11631400</v>
      </c>
      <c r="T1337">
        <v>65.17</v>
      </c>
    </row>
    <row r="1338" spans="14:20" x14ac:dyDescent="0.2">
      <c r="N1338" s="84">
        <v>38470</v>
      </c>
      <c r="O1338">
        <v>77.05</v>
      </c>
      <c r="P1338">
        <v>77.11</v>
      </c>
      <c r="Q1338">
        <v>75.650000000000006</v>
      </c>
      <c r="R1338">
        <v>75.91</v>
      </c>
      <c r="S1338">
        <v>8629200</v>
      </c>
      <c r="T1338">
        <v>64.2</v>
      </c>
    </row>
    <row r="1339" spans="14:20" x14ac:dyDescent="0.2">
      <c r="N1339" s="84">
        <v>38471</v>
      </c>
      <c r="O1339">
        <v>77.05</v>
      </c>
      <c r="P1339">
        <v>77.08</v>
      </c>
      <c r="Q1339">
        <v>75.91</v>
      </c>
      <c r="R1339">
        <v>76.38</v>
      </c>
      <c r="S1339">
        <v>8147700</v>
      </c>
      <c r="T1339">
        <v>64.599999999999994</v>
      </c>
    </row>
    <row r="1340" spans="14:20" x14ac:dyDescent="0.2">
      <c r="N1340" s="84">
        <v>38474</v>
      </c>
      <c r="O1340">
        <v>76.88</v>
      </c>
      <c r="P1340">
        <v>77.290000000000006</v>
      </c>
      <c r="Q1340">
        <v>76.03</v>
      </c>
      <c r="R1340">
        <v>76.510000000000005</v>
      </c>
      <c r="S1340">
        <v>7232500</v>
      </c>
      <c r="T1340">
        <v>64.709999999999994</v>
      </c>
    </row>
    <row r="1341" spans="14:20" x14ac:dyDescent="0.2">
      <c r="N1341" s="84">
        <v>38475</v>
      </c>
      <c r="O1341">
        <v>76.78</v>
      </c>
      <c r="P1341">
        <v>76.959999999999994</v>
      </c>
      <c r="Q1341">
        <v>75.930000000000007</v>
      </c>
      <c r="R1341">
        <v>76.47</v>
      </c>
      <c r="S1341">
        <v>6196300</v>
      </c>
      <c r="T1341">
        <v>64.680000000000007</v>
      </c>
    </row>
    <row r="1342" spans="14:20" x14ac:dyDescent="0.2">
      <c r="N1342" s="84">
        <v>38476</v>
      </c>
      <c r="O1342">
        <v>76.599999999999994</v>
      </c>
      <c r="P1342">
        <v>77.2</v>
      </c>
      <c r="Q1342">
        <v>76.5</v>
      </c>
      <c r="R1342">
        <v>77.08</v>
      </c>
      <c r="S1342">
        <v>5512300</v>
      </c>
      <c r="T1342">
        <v>65.19</v>
      </c>
    </row>
    <row r="1343" spans="14:20" x14ac:dyDescent="0.2">
      <c r="N1343" s="84">
        <v>38477</v>
      </c>
      <c r="O1343">
        <v>78</v>
      </c>
      <c r="P1343">
        <v>78.11</v>
      </c>
      <c r="Q1343">
        <v>75.33</v>
      </c>
      <c r="R1343">
        <v>75.5</v>
      </c>
      <c r="S1343">
        <v>12371800</v>
      </c>
      <c r="T1343">
        <v>63.86</v>
      </c>
    </row>
    <row r="1344" spans="14:20" x14ac:dyDescent="0.2">
      <c r="N1344" s="84">
        <v>38478</v>
      </c>
      <c r="O1344">
        <v>75.56</v>
      </c>
      <c r="P1344">
        <v>75.92</v>
      </c>
      <c r="Q1344">
        <v>74.97</v>
      </c>
      <c r="R1344">
        <v>75.260000000000005</v>
      </c>
      <c r="S1344">
        <v>7750300</v>
      </c>
      <c r="T1344">
        <v>63.82</v>
      </c>
    </row>
    <row r="1345" spans="14:20" x14ac:dyDescent="0.2">
      <c r="N1345" s="84">
        <v>38481</v>
      </c>
      <c r="O1345">
        <v>75.260000000000005</v>
      </c>
      <c r="P1345">
        <v>75.459999999999994</v>
      </c>
      <c r="Q1345">
        <v>74.709999999999994</v>
      </c>
      <c r="R1345">
        <v>74.98</v>
      </c>
      <c r="S1345">
        <v>5616700</v>
      </c>
      <c r="T1345">
        <v>63.58</v>
      </c>
    </row>
    <row r="1346" spans="14:20" x14ac:dyDescent="0.2">
      <c r="N1346" s="84">
        <v>38482</v>
      </c>
      <c r="O1346">
        <v>74.75</v>
      </c>
      <c r="P1346">
        <v>74.760000000000005</v>
      </c>
      <c r="Q1346">
        <v>73.040000000000006</v>
      </c>
      <c r="R1346">
        <v>73.3</v>
      </c>
      <c r="S1346">
        <v>7982200</v>
      </c>
      <c r="T1346">
        <v>62.16</v>
      </c>
    </row>
    <row r="1347" spans="14:20" x14ac:dyDescent="0.2">
      <c r="N1347" s="84">
        <v>38483</v>
      </c>
      <c r="O1347">
        <v>73.63</v>
      </c>
      <c r="P1347">
        <v>73.69</v>
      </c>
      <c r="Q1347">
        <v>72.510000000000005</v>
      </c>
      <c r="R1347">
        <v>73.28</v>
      </c>
      <c r="S1347">
        <v>6915700</v>
      </c>
      <c r="T1347">
        <v>62.14</v>
      </c>
    </row>
    <row r="1348" spans="14:20" x14ac:dyDescent="0.2">
      <c r="N1348" s="84">
        <v>38484</v>
      </c>
      <c r="O1348">
        <v>73.53</v>
      </c>
      <c r="P1348">
        <v>73.8</v>
      </c>
      <c r="Q1348">
        <v>72.5</v>
      </c>
      <c r="R1348">
        <v>72.62</v>
      </c>
      <c r="S1348">
        <v>6061900</v>
      </c>
      <c r="T1348">
        <v>61.58</v>
      </c>
    </row>
    <row r="1349" spans="14:20" x14ac:dyDescent="0.2">
      <c r="N1349" s="84">
        <v>38485</v>
      </c>
      <c r="O1349">
        <v>72.53</v>
      </c>
      <c r="P1349">
        <v>73.86</v>
      </c>
      <c r="Q1349">
        <v>72.52</v>
      </c>
      <c r="R1349">
        <v>73.16</v>
      </c>
      <c r="S1349">
        <v>7150600</v>
      </c>
      <c r="T1349">
        <v>62.04</v>
      </c>
    </row>
    <row r="1350" spans="14:20" x14ac:dyDescent="0.2">
      <c r="N1350" s="84">
        <v>38488</v>
      </c>
      <c r="O1350">
        <v>73.09</v>
      </c>
      <c r="P1350">
        <v>74.489999999999995</v>
      </c>
      <c r="Q1350">
        <v>73.09</v>
      </c>
      <c r="R1350">
        <v>74.34</v>
      </c>
      <c r="S1350">
        <v>5501500</v>
      </c>
      <c r="T1350">
        <v>63.04</v>
      </c>
    </row>
    <row r="1351" spans="14:20" x14ac:dyDescent="0.2">
      <c r="N1351" s="84">
        <v>38489</v>
      </c>
      <c r="O1351">
        <v>73.930000000000007</v>
      </c>
      <c r="P1351">
        <v>74.430000000000007</v>
      </c>
      <c r="Q1351">
        <v>73.33</v>
      </c>
      <c r="R1351">
        <v>74.290000000000006</v>
      </c>
      <c r="S1351">
        <v>5135600</v>
      </c>
      <c r="T1351">
        <v>63</v>
      </c>
    </row>
    <row r="1352" spans="14:20" x14ac:dyDescent="0.2">
      <c r="N1352" s="84">
        <v>38490</v>
      </c>
      <c r="O1352">
        <v>75</v>
      </c>
      <c r="P1352">
        <v>76.819999999999993</v>
      </c>
      <c r="Q1352">
        <v>74.69</v>
      </c>
      <c r="R1352">
        <v>76.36</v>
      </c>
      <c r="S1352">
        <v>10309600</v>
      </c>
      <c r="T1352">
        <v>64.760000000000005</v>
      </c>
    </row>
    <row r="1353" spans="14:20" x14ac:dyDescent="0.2">
      <c r="N1353" s="84">
        <v>38491</v>
      </c>
      <c r="O1353">
        <v>76.5</v>
      </c>
      <c r="P1353">
        <v>77.64</v>
      </c>
      <c r="Q1353">
        <v>76.37</v>
      </c>
      <c r="R1353">
        <v>77.16</v>
      </c>
      <c r="S1353">
        <v>7030400</v>
      </c>
      <c r="T1353">
        <v>65.430000000000007</v>
      </c>
    </row>
    <row r="1354" spans="14:20" x14ac:dyDescent="0.2">
      <c r="N1354" s="84">
        <v>38492</v>
      </c>
      <c r="O1354">
        <v>77.28</v>
      </c>
      <c r="P1354">
        <v>77.28</v>
      </c>
      <c r="Q1354">
        <v>76.36</v>
      </c>
      <c r="R1354">
        <v>76.41</v>
      </c>
      <c r="S1354">
        <v>6329800</v>
      </c>
      <c r="T1354">
        <v>64.8</v>
      </c>
    </row>
    <row r="1355" spans="14:20" x14ac:dyDescent="0.2">
      <c r="N1355" s="84">
        <v>38495</v>
      </c>
      <c r="O1355">
        <v>76.3</v>
      </c>
      <c r="P1355">
        <v>76.95</v>
      </c>
      <c r="Q1355">
        <v>76</v>
      </c>
      <c r="R1355">
        <v>76.510000000000005</v>
      </c>
      <c r="S1355">
        <v>4759800</v>
      </c>
      <c r="T1355">
        <v>64.88</v>
      </c>
    </row>
    <row r="1356" spans="14:20" x14ac:dyDescent="0.2">
      <c r="N1356" s="84">
        <v>38496</v>
      </c>
      <c r="O1356">
        <v>76.14</v>
      </c>
      <c r="P1356">
        <v>76.510000000000005</v>
      </c>
      <c r="Q1356">
        <v>75.56</v>
      </c>
      <c r="R1356">
        <v>75.81</v>
      </c>
      <c r="S1356">
        <v>5660700</v>
      </c>
      <c r="T1356">
        <v>64.290000000000006</v>
      </c>
    </row>
    <row r="1357" spans="14:20" x14ac:dyDescent="0.2">
      <c r="N1357" s="84">
        <v>38497</v>
      </c>
      <c r="O1357">
        <v>75.42</v>
      </c>
      <c r="P1357">
        <v>76.03</v>
      </c>
      <c r="Q1357">
        <v>75.17</v>
      </c>
      <c r="R1357">
        <v>76</v>
      </c>
      <c r="S1357">
        <v>5483400</v>
      </c>
      <c r="T1357">
        <v>64.45</v>
      </c>
    </row>
    <row r="1358" spans="14:20" x14ac:dyDescent="0.2">
      <c r="N1358" s="84">
        <v>38498</v>
      </c>
      <c r="O1358">
        <v>76.45</v>
      </c>
      <c r="P1358">
        <v>77.41</v>
      </c>
      <c r="Q1358">
        <v>76.290000000000006</v>
      </c>
      <c r="R1358">
        <v>77.14</v>
      </c>
      <c r="S1358">
        <v>5832000</v>
      </c>
      <c r="T1358">
        <v>65.42</v>
      </c>
    </row>
    <row r="1359" spans="14:20" x14ac:dyDescent="0.2">
      <c r="N1359" s="84">
        <v>38499</v>
      </c>
      <c r="O1359">
        <v>77.11</v>
      </c>
      <c r="P1359">
        <v>77.239999999999995</v>
      </c>
      <c r="Q1359">
        <v>76.53</v>
      </c>
      <c r="R1359">
        <v>77.099999999999994</v>
      </c>
      <c r="S1359">
        <v>3163900</v>
      </c>
      <c r="T1359">
        <v>65.38</v>
      </c>
    </row>
    <row r="1360" spans="14:20" x14ac:dyDescent="0.2">
      <c r="N1360" s="84">
        <v>38503</v>
      </c>
      <c r="O1360">
        <v>77.3</v>
      </c>
      <c r="P1360">
        <v>77.41</v>
      </c>
      <c r="Q1360">
        <v>75.5</v>
      </c>
      <c r="R1360">
        <v>75.55</v>
      </c>
      <c r="S1360">
        <v>6419000</v>
      </c>
      <c r="T1360">
        <v>64.069999999999993</v>
      </c>
    </row>
    <row r="1361" spans="14:20" x14ac:dyDescent="0.2">
      <c r="N1361" s="84">
        <v>38504</v>
      </c>
      <c r="O1361">
        <v>75.569999999999993</v>
      </c>
      <c r="P1361">
        <v>77.5</v>
      </c>
      <c r="Q1361">
        <v>75.569999999999993</v>
      </c>
      <c r="R1361">
        <v>76.84</v>
      </c>
      <c r="S1361">
        <v>7380600</v>
      </c>
      <c r="T1361">
        <v>65.16</v>
      </c>
    </row>
    <row r="1362" spans="14:20" x14ac:dyDescent="0.2">
      <c r="N1362" s="84">
        <v>38505</v>
      </c>
      <c r="O1362">
        <v>76.75</v>
      </c>
      <c r="P1362">
        <v>77.39</v>
      </c>
      <c r="Q1362">
        <v>76.680000000000007</v>
      </c>
      <c r="R1362">
        <v>77.349999999999994</v>
      </c>
      <c r="S1362">
        <v>4025600</v>
      </c>
      <c r="T1362">
        <v>65.59</v>
      </c>
    </row>
    <row r="1363" spans="14:20" x14ac:dyDescent="0.2">
      <c r="N1363" s="84">
        <v>38506</v>
      </c>
      <c r="O1363">
        <v>77.06</v>
      </c>
      <c r="P1363">
        <v>77.099999999999994</v>
      </c>
      <c r="Q1363">
        <v>75.739999999999995</v>
      </c>
      <c r="R1363">
        <v>75.790000000000006</v>
      </c>
      <c r="S1363">
        <v>6149900</v>
      </c>
      <c r="T1363">
        <v>64.27</v>
      </c>
    </row>
    <row r="1364" spans="14:20" x14ac:dyDescent="0.2">
      <c r="N1364" s="84">
        <v>38509</v>
      </c>
      <c r="O1364">
        <v>75.8</v>
      </c>
      <c r="P1364">
        <v>75.900000000000006</v>
      </c>
      <c r="Q1364">
        <v>74.92</v>
      </c>
      <c r="R1364">
        <v>75</v>
      </c>
      <c r="S1364">
        <v>5978600</v>
      </c>
      <c r="T1364">
        <v>63.6</v>
      </c>
    </row>
    <row r="1365" spans="14:20" x14ac:dyDescent="0.2">
      <c r="N1365" s="84">
        <v>38510</v>
      </c>
      <c r="O1365">
        <v>75</v>
      </c>
      <c r="P1365">
        <v>76.09</v>
      </c>
      <c r="Q1365">
        <v>75</v>
      </c>
      <c r="R1365">
        <v>75.040000000000006</v>
      </c>
      <c r="S1365">
        <v>5226600</v>
      </c>
      <c r="T1365">
        <v>63.64</v>
      </c>
    </row>
    <row r="1366" spans="14:20" x14ac:dyDescent="0.2">
      <c r="N1366" s="84">
        <v>38511</v>
      </c>
      <c r="O1366">
        <v>75.040000000000006</v>
      </c>
      <c r="P1366">
        <v>75.400000000000006</v>
      </c>
      <c r="Q1366">
        <v>74.63</v>
      </c>
      <c r="R1366">
        <v>74.8</v>
      </c>
      <c r="S1366">
        <v>4280000</v>
      </c>
      <c r="T1366">
        <v>63.43</v>
      </c>
    </row>
    <row r="1367" spans="14:20" x14ac:dyDescent="0.2">
      <c r="N1367" s="84">
        <v>38512</v>
      </c>
      <c r="O1367">
        <v>74.58</v>
      </c>
      <c r="P1367">
        <v>75.47</v>
      </c>
      <c r="Q1367">
        <v>74.23</v>
      </c>
      <c r="R1367">
        <v>74.930000000000007</v>
      </c>
      <c r="S1367">
        <v>4423200</v>
      </c>
      <c r="T1367">
        <v>63.54</v>
      </c>
    </row>
    <row r="1368" spans="14:20" x14ac:dyDescent="0.2">
      <c r="N1368" s="84">
        <v>38513</v>
      </c>
      <c r="O1368">
        <v>74.75</v>
      </c>
      <c r="P1368">
        <v>75.05</v>
      </c>
      <c r="Q1368">
        <v>74.099999999999994</v>
      </c>
      <c r="R1368">
        <v>74.77</v>
      </c>
      <c r="S1368">
        <v>4895800</v>
      </c>
      <c r="T1368">
        <v>63.41</v>
      </c>
    </row>
    <row r="1369" spans="14:20" x14ac:dyDescent="0.2">
      <c r="N1369" s="84">
        <v>38516</v>
      </c>
      <c r="O1369">
        <v>74.5</v>
      </c>
      <c r="P1369">
        <v>75.930000000000007</v>
      </c>
      <c r="Q1369">
        <v>74.45</v>
      </c>
      <c r="R1369">
        <v>75.05</v>
      </c>
      <c r="S1369">
        <v>5715700</v>
      </c>
      <c r="T1369">
        <v>63.64</v>
      </c>
    </row>
    <row r="1370" spans="14:20" x14ac:dyDescent="0.2">
      <c r="N1370" s="84">
        <v>38517</v>
      </c>
      <c r="O1370">
        <v>75.05</v>
      </c>
      <c r="P1370">
        <v>75.430000000000007</v>
      </c>
      <c r="Q1370">
        <v>74.73</v>
      </c>
      <c r="R1370">
        <v>74.89</v>
      </c>
      <c r="S1370">
        <v>4314900</v>
      </c>
      <c r="T1370">
        <v>63.51</v>
      </c>
    </row>
    <row r="1371" spans="14:20" x14ac:dyDescent="0.2">
      <c r="N1371" s="84">
        <v>38518</v>
      </c>
      <c r="O1371">
        <v>75.7</v>
      </c>
      <c r="P1371">
        <v>76.5</v>
      </c>
      <c r="Q1371">
        <v>75.150000000000006</v>
      </c>
      <c r="R1371">
        <v>76.3</v>
      </c>
      <c r="S1371">
        <v>7103600</v>
      </c>
      <c r="T1371">
        <v>64.7</v>
      </c>
    </row>
    <row r="1372" spans="14:20" x14ac:dyDescent="0.2">
      <c r="N1372" s="84">
        <v>38519</v>
      </c>
      <c r="O1372">
        <v>76.400000000000006</v>
      </c>
      <c r="P1372">
        <v>77.25</v>
      </c>
      <c r="Q1372">
        <v>76.31</v>
      </c>
      <c r="R1372">
        <v>77.05</v>
      </c>
      <c r="S1372">
        <v>7840000</v>
      </c>
      <c r="T1372">
        <v>65.34</v>
      </c>
    </row>
    <row r="1373" spans="14:20" x14ac:dyDescent="0.2">
      <c r="N1373" s="84">
        <v>38520</v>
      </c>
      <c r="O1373">
        <v>77.7</v>
      </c>
      <c r="P1373">
        <v>77.73</v>
      </c>
      <c r="Q1373">
        <v>76.38</v>
      </c>
      <c r="R1373">
        <v>76.39</v>
      </c>
      <c r="S1373">
        <v>8593800</v>
      </c>
      <c r="T1373">
        <v>64.78</v>
      </c>
    </row>
    <row r="1374" spans="14:20" x14ac:dyDescent="0.2">
      <c r="N1374" s="84">
        <v>38523</v>
      </c>
      <c r="O1374">
        <v>76.03</v>
      </c>
      <c r="P1374">
        <v>76.98</v>
      </c>
      <c r="Q1374">
        <v>75.569999999999993</v>
      </c>
      <c r="R1374">
        <v>76.55</v>
      </c>
      <c r="S1374">
        <v>3745600</v>
      </c>
      <c r="T1374">
        <v>64.92</v>
      </c>
    </row>
    <row r="1375" spans="14:20" x14ac:dyDescent="0.2">
      <c r="N1375" s="84">
        <v>38524</v>
      </c>
      <c r="O1375">
        <v>76.7</v>
      </c>
      <c r="P1375">
        <v>77</v>
      </c>
      <c r="Q1375">
        <v>76.11</v>
      </c>
      <c r="R1375">
        <v>76.41</v>
      </c>
      <c r="S1375">
        <v>5339100</v>
      </c>
      <c r="T1375">
        <v>64.8</v>
      </c>
    </row>
    <row r="1376" spans="14:20" x14ac:dyDescent="0.2">
      <c r="N1376" s="84">
        <v>38525</v>
      </c>
      <c r="O1376">
        <v>76.83</v>
      </c>
      <c r="P1376">
        <v>77.489999999999995</v>
      </c>
      <c r="Q1376">
        <v>76.67</v>
      </c>
      <c r="R1376">
        <v>77.23</v>
      </c>
      <c r="S1376">
        <v>5646300</v>
      </c>
      <c r="T1376">
        <v>65.489999999999995</v>
      </c>
    </row>
    <row r="1377" spans="14:20" x14ac:dyDescent="0.2">
      <c r="N1377" s="84">
        <v>38526</v>
      </c>
      <c r="O1377">
        <v>76.81</v>
      </c>
      <c r="P1377">
        <v>76.97</v>
      </c>
      <c r="Q1377">
        <v>75.06</v>
      </c>
      <c r="R1377">
        <v>75.41</v>
      </c>
      <c r="S1377">
        <v>7766700</v>
      </c>
      <c r="T1377">
        <v>63.95</v>
      </c>
    </row>
    <row r="1378" spans="14:20" x14ac:dyDescent="0.2">
      <c r="N1378" s="84">
        <v>38527</v>
      </c>
      <c r="O1378">
        <v>75.17</v>
      </c>
      <c r="P1378">
        <v>75.400000000000006</v>
      </c>
      <c r="Q1378">
        <v>74</v>
      </c>
      <c r="R1378">
        <v>74.010000000000005</v>
      </c>
      <c r="S1378">
        <v>10792100</v>
      </c>
      <c r="T1378">
        <v>62.76</v>
      </c>
    </row>
    <row r="1379" spans="14:20" x14ac:dyDescent="0.2">
      <c r="N1379" s="84">
        <v>38530</v>
      </c>
      <c r="O1379">
        <v>74.010000000000005</v>
      </c>
      <c r="P1379">
        <v>74.77</v>
      </c>
      <c r="Q1379">
        <v>73.5</v>
      </c>
      <c r="R1379">
        <v>73.88</v>
      </c>
      <c r="S1379">
        <v>6489800</v>
      </c>
      <c r="T1379">
        <v>62.65</v>
      </c>
    </row>
    <row r="1380" spans="14:20" x14ac:dyDescent="0.2">
      <c r="N1380" s="84">
        <v>38531</v>
      </c>
      <c r="O1380">
        <v>73.83</v>
      </c>
      <c r="P1380">
        <v>75.3</v>
      </c>
      <c r="Q1380">
        <v>73.45</v>
      </c>
      <c r="R1380">
        <v>75.3</v>
      </c>
      <c r="S1380">
        <v>8188800</v>
      </c>
      <c r="T1380">
        <v>63.86</v>
      </c>
    </row>
    <row r="1381" spans="14:20" x14ac:dyDescent="0.2">
      <c r="N1381" s="84">
        <v>38532</v>
      </c>
      <c r="O1381">
        <v>75.260000000000005</v>
      </c>
      <c r="P1381">
        <v>75.680000000000007</v>
      </c>
      <c r="Q1381">
        <v>74.62</v>
      </c>
      <c r="R1381">
        <v>74.73</v>
      </c>
      <c r="S1381">
        <v>5519100</v>
      </c>
      <c r="T1381">
        <v>63.37</v>
      </c>
    </row>
    <row r="1382" spans="14:20" x14ac:dyDescent="0.2">
      <c r="N1382" s="84">
        <v>38533</v>
      </c>
      <c r="O1382">
        <v>74.8</v>
      </c>
      <c r="P1382">
        <v>75.489999999999995</v>
      </c>
      <c r="Q1382">
        <v>74.069999999999993</v>
      </c>
      <c r="R1382">
        <v>74.2</v>
      </c>
      <c r="S1382">
        <v>6127000</v>
      </c>
      <c r="T1382">
        <v>62.92</v>
      </c>
    </row>
    <row r="1383" spans="14:20" x14ac:dyDescent="0.2">
      <c r="N1383" s="84">
        <v>38534</v>
      </c>
      <c r="O1383">
        <v>74.3</v>
      </c>
      <c r="P1383">
        <v>75.33</v>
      </c>
      <c r="Q1383">
        <v>74.3</v>
      </c>
      <c r="R1383">
        <v>74.67</v>
      </c>
      <c r="S1383">
        <v>4353100</v>
      </c>
      <c r="T1383">
        <v>63.32</v>
      </c>
    </row>
    <row r="1384" spans="14:20" x14ac:dyDescent="0.2">
      <c r="N1384" s="84">
        <v>38538</v>
      </c>
      <c r="O1384">
        <v>74.38</v>
      </c>
      <c r="P1384">
        <v>74.97</v>
      </c>
      <c r="Q1384">
        <v>74.16</v>
      </c>
      <c r="R1384">
        <v>74.790000000000006</v>
      </c>
      <c r="S1384">
        <v>5181800</v>
      </c>
      <c r="T1384">
        <v>63.42</v>
      </c>
    </row>
    <row r="1385" spans="14:20" x14ac:dyDescent="0.2">
      <c r="N1385" s="84">
        <v>38539</v>
      </c>
      <c r="O1385">
        <v>74.8</v>
      </c>
      <c r="P1385">
        <v>76.150000000000006</v>
      </c>
      <c r="Q1385">
        <v>74.400000000000006</v>
      </c>
      <c r="R1385">
        <v>75.81</v>
      </c>
      <c r="S1385">
        <v>8009300</v>
      </c>
      <c r="T1385">
        <v>64.290000000000006</v>
      </c>
    </row>
    <row r="1386" spans="14:20" x14ac:dyDescent="0.2">
      <c r="N1386" s="84">
        <v>38540</v>
      </c>
      <c r="O1386">
        <v>75.150000000000006</v>
      </c>
      <c r="P1386">
        <v>77.53</v>
      </c>
      <c r="Q1386">
        <v>75</v>
      </c>
      <c r="R1386">
        <v>77.38</v>
      </c>
      <c r="S1386">
        <v>10757200</v>
      </c>
      <c r="T1386">
        <v>65.62</v>
      </c>
    </row>
    <row r="1387" spans="14:20" x14ac:dyDescent="0.2">
      <c r="N1387" s="84">
        <v>38541</v>
      </c>
      <c r="O1387">
        <v>77.38</v>
      </c>
      <c r="P1387">
        <v>79.52</v>
      </c>
      <c r="Q1387">
        <v>77.14</v>
      </c>
      <c r="R1387">
        <v>79.3</v>
      </c>
      <c r="S1387">
        <v>13440500</v>
      </c>
      <c r="T1387">
        <v>67.25</v>
      </c>
    </row>
    <row r="1388" spans="14:20" x14ac:dyDescent="0.2">
      <c r="N1388" s="84">
        <v>38544</v>
      </c>
      <c r="O1388">
        <v>79.400000000000006</v>
      </c>
      <c r="P1388">
        <v>79.52</v>
      </c>
      <c r="Q1388">
        <v>78.52</v>
      </c>
      <c r="R1388">
        <v>78.959999999999994</v>
      </c>
      <c r="S1388">
        <v>7186700</v>
      </c>
      <c r="T1388">
        <v>66.959999999999994</v>
      </c>
    </row>
    <row r="1389" spans="14:20" x14ac:dyDescent="0.2">
      <c r="N1389" s="84">
        <v>38545</v>
      </c>
      <c r="O1389">
        <v>79.2</v>
      </c>
      <c r="P1389">
        <v>80.489999999999995</v>
      </c>
      <c r="Q1389">
        <v>79.180000000000007</v>
      </c>
      <c r="R1389">
        <v>80.040000000000006</v>
      </c>
      <c r="S1389">
        <v>10945500</v>
      </c>
      <c r="T1389">
        <v>67.88</v>
      </c>
    </row>
    <row r="1390" spans="14:20" x14ac:dyDescent="0.2">
      <c r="N1390" s="84">
        <v>38546</v>
      </c>
      <c r="O1390">
        <v>81.16</v>
      </c>
      <c r="P1390">
        <v>81.75</v>
      </c>
      <c r="Q1390">
        <v>81.16</v>
      </c>
      <c r="R1390">
        <v>81.45</v>
      </c>
      <c r="S1390">
        <v>11340000</v>
      </c>
      <c r="T1390">
        <v>69.069999999999993</v>
      </c>
    </row>
    <row r="1391" spans="14:20" x14ac:dyDescent="0.2">
      <c r="N1391" s="84">
        <v>38547</v>
      </c>
      <c r="O1391">
        <v>82</v>
      </c>
      <c r="P1391">
        <v>82.67</v>
      </c>
      <c r="Q1391">
        <v>82</v>
      </c>
      <c r="R1391">
        <v>82.42</v>
      </c>
      <c r="S1391">
        <v>8546200</v>
      </c>
      <c r="T1391">
        <v>69.89</v>
      </c>
    </row>
    <row r="1392" spans="14:20" x14ac:dyDescent="0.2">
      <c r="N1392" s="84">
        <v>38548</v>
      </c>
      <c r="O1392">
        <v>82.43</v>
      </c>
      <c r="P1392">
        <v>82.75</v>
      </c>
      <c r="Q1392">
        <v>81.52</v>
      </c>
      <c r="R1392">
        <v>82.38</v>
      </c>
      <c r="S1392">
        <v>7644100</v>
      </c>
      <c r="T1392">
        <v>69.86</v>
      </c>
    </row>
    <row r="1393" spans="14:20" x14ac:dyDescent="0.2">
      <c r="N1393" s="84">
        <v>38551</v>
      </c>
      <c r="O1393">
        <v>81.99</v>
      </c>
      <c r="P1393">
        <v>83.94</v>
      </c>
      <c r="Q1393">
        <v>81.680000000000007</v>
      </c>
      <c r="R1393">
        <v>81.81</v>
      </c>
      <c r="S1393">
        <v>8705600</v>
      </c>
      <c r="T1393">
        <v>69.38</v>
      </c>
    </row>
    <row r="1394" spans="14:20" x14ac:dyDescent="0.2">
      <c r="N1394" s="84">
        <v>38552</v>
      </c>
      <c r="O1394">
        <v>84.72</v>
      </c>
      <c r="P1394">
        <v>85.11</v>
      </c>
      <c r="Q1394">
        <v>83.7</v>
      </c>
      <c r="R1394">
        <v>83.7</v>
      </c>
      <c r="S1394">
        <v>14149700</v>
      </c>
      <c r="T1394">
        <v>70.98</v>
      </c>
    </row>
    <row r="1395" spans="14:20" x14ac:dyDescent="0.2">
      <c r="N1395" s="84">
        <v>38553</v>
      </c>
      <c r="O1395">
        <v>83.2</v>
      </c>
      <c r="P1395">
        <v>84.96</v>
      </c>
      <c r="Q1395">
        <v>82.99</v>
      </c>
      <c r="R1395">
        <v>84.6</v>
      </c>
      <c r="S1395">
        <v>9323200</v>
      </c>
      <c r="T1395">
        <v>71.739999999999995</v>
      </c>
    </row>
    <row r="1396" spans="14:20" x14ac:dyDescent="0.2">
      <c r="N1396" s="84">
        <v>38554</v>
      </c>
      <c r="O1396">
        <v>84.6</v>
      </c>
      <c r="P1396">
        <v>84.95</v>
      </c>
      <c r="Q1396">
        <v>83.4</v>
      </c>
      <c r="R1396">
        <v>84.4</v>
      </c>
      <c r="S1396">
        <v>8265300</v>
      </c>
      <c r="T1396">
        <v>71.569999999999993</v>
      </c>
    </row>
    <row r="1397" spans="14:20" x14ac:dyDescent="0.2">
      <c r="N1397" s="84">
        <v>38555</v>
      </c>
      <c r="O1397">
        <v>83.98</v>
      </c>
      <c r="P1397">
        <v>84.63</v>
      </c>
      <c r="Q1397">
        <v>83.86</v>
      </c>
      <c r="R1397">
        <v>84.44</v>
      </c>
      <c r="S1397">
        <v>4570400</v>
      </c>
      <c r="T1397">
        <v>71.61</v>
      </c>
    </row>
    <row r="1398" spans="14:20" x14ac:dyDescent="0.2">
      <c r="N1398" s="84">
        <v>38558</v>
      </c>
      <c r="O1398">
        <v>83.98</v>
      </c>
      <c r="P1398">
        <v>84.52</v>
      </c>
      <c r="Q1398">
        <v>83.92</v>
      </c>
      <c r="R1398">
        <v>84.2</v>
      </c>
      <c r="S1398">
        <v>4457800</v>
      </c>
      <c r="T1398">
        <v>71.400000000000006</v>
      </c>
    </row>
    <row r="1399" spans="14:20" x14ac:dyDescent="0.2">
      <c r="N1399" s="84">
        <v>38559</v>
      </c>
      <c r="O1399">
        <v>84.15</v>
      </c>
      <c r="P1399">
        <v>84.35</v>
      </c>
      <c r="Q1399">
        <v>83.85</v>
      </c>
      <c r="R1399">
        <v>84.12</v>
      </c>
      <c r="S1399">
        <v>4542900</v>
      </c>
      <c r="T1399">
        <v>71.34</v>
      </c>
    </row>
    <row r="1400" spans="14:20" x14ac:dyDescent="0.2">
      <c r="N1400" s="84">
        <v>38560</v>
      </c>
      <c r="O1400">
        <v>83.8</v>
      </c>
      <c r="P1400">
        <v>84.13</v>
      </c>
      <c r="Q1400">
        <v>82.81</v>
      </c>
      <c r="R1400">
        <v>83.87</v>
      </c>
      <c r="S1400">
        <v>4862200</v>
      </c>
      <c r="T1400">
        <v>71.12</v>
      </c>
    </row>
    <row r="1401" spans="14:20" x14ac:dyDescent="0.2">
      <c r="N1401" s="84">
        <v>38561</v>
      </c>
      <c r="O1401">
        <v>83.55</v>
      </c>
      <c r="P1401">
        <v>83.97</v>
      </c>
      <c r="Q1401">
        <v>83.27</v>
      </c>
      <c r="R1401">
        <v>83.8</v>
      </c>
      <c r="S1401">
        <v>6189700</v>
      </c>
      <c r="T1401">
        <v>71.06</v>
      </c>
    </row>
    <row r="1402" spans="14:20" x14ac:dyDescent="0.2">
      <c r="N1402" s="84">
        <v>38562</v>
      </c>
      <c r="O1402">
        <v>83.3</v>
      </c>
      <c r="P1402">
        <v>83.95</v>
      </c>
      <c r="Q1402">
        <v>83.22</v>
      </c>
      <c r="R1402">
        <v>83.46</v>
      </c>
      <c r="S1402">
        <v>4330300</v>
      </c>
      <c r="T1402">
        <v>70.78</v>
      </c>
    </row>
    <row r="1403" spans="14:20" x14ac:dyDescent="0.2">
      <c r="N1403" s="84">
        <v>38565</v>
      </c>
      <c r="O1403">
        <v>83</v>
      </c>
      <c r="P1403">
        <v>83.85</v>
      </c>
      <c r="Q1403">
        <v>82.85</v>
      </c>
      <c r="R1403">
        <v>83.43</v>
      </c>
      <c r="S1403">
        <v>3664300</v>
      </c>
      <c r="T1403">
        <v>70.75</v>
      </c>
    </row>
    <row r="1404" spans="14:20" x14ac:dyDescent="0.2">
      <c r="N1404" s="84">
        <v>38566</v>
      </c>
      <c r="O1404">
        <v>83.27</v>
      </c>
      <c r="P1404">
        <v>83.86</v>
      </c>
      <c r="Q1404">
        <v>83.04</v>
      </c>
      <c r="R1404">
        <v>83.31</v>
      </c>
      <c r="S1404">
        <v>5380700</v>
      </c>
      <c r="T1404">
        <v>70.650000000000006</v>
      </c>
    </row>
    <row r="1405" spans="14:20" x14ac:dyDescent="0.2">
      <c r="N1405" s="84">
        <v>38567</v>
      </c>
      <c r="O1405">
        <v>83.31</v>
      </c>
      <c r="P1405">
        <v>84.2</v>
      </c>
      <c r="Q1405">
        <v>83.11</v>
      </c>
      <c r="R1405">
        <v>84.06</v>
      </c>
      <c r="S1405">
        <v>4256200</v>
      </c>
      <c r="T1405">
        <v>71.28</v>
      </c>
    </row>
    <row r="1406" spans="14:20" x14ac:dyDescent="0.2">
      <c r="N1406" s="84">
        <v>38568</v>
      </c>
      <c r="O1406">
        <v>83.75</v>
      </c>
      <c r="P1406">
        <v>83.89</v>
      </c>
      <c r="Q1406">
        <v>82.98</v>
      </c>
      <c r="R1406">
        <v>83.12</v>
      </c>
      <c r="S1406">
        <v>5249900</v>
      </c>
      <c r="T1406">
        <v>70.489999999999995</v>
      </c>
    </row>
    <row r="1407" spans="14:20" x14ac:dyDescent="0.2">
      <c r="N1407" s="84">
        <v>38569</v>
      </c>
      <c r="O1407">
        <v>82.75</v>
      </c>
      <c r="P1407">
        <v>83.74</v>
      </c>
      <c r="Q1407">
        <v>82.73</v>
      </c>
      <c r="R1407">
        <v>83.36</v>
      </c>
      <c r="S1407">
        <v>3714600</v>
      </c>
      <c r="T1407">
        <v>70.69</v>
      </c>
    </row>
    <row r="1408" spans="14:20" x14ac:dyDescent="0.2">
      <c r="N1408" s="84">
        <v>38572</v>
      </c>
      <c r="O1408">
        <v>83.41</v>
      </c>
      <c r="P1408">
        <v>83.89</v>
      </c>
      <c r="Q1408">
        <v>83.02</v>
      </c>
      <c r="R1408">
        <v>83.36</v>
      </c>
      <c r="S1408">
        <v>4424300</v>
      </c>
      <c r="T1408">
        <v>70.86</v>
      </c>
    </row>
    <row r="1409" spans="14:20" x14ac:dyDescent="0.2">
      <c r="N1409" s="84">
        <v>38573</v>
      </c>
      <c r="O1409">
        <v>83.4</v>
      </c>
      <c r="P1409">
        <v>83.95</v>
      </c>
      <c r="Q1409">
        <v>82.94</v>
      </c>
      <c r="R1409">
        <v>83.5</v>
      </c>
      <c r="S1409">
        <v>3793500</v>
      </c>
      <c r="T1409">
        <v>70.98</v>
      </c>
    </row>
    <row r="1410" spans="14:20" x14ac:dyDescent="0.2">
      <c r="N1410" s="84">
        <v>38574</v>
      </c>
      <c r="O1410">
        <v>83.65</v>
      </c>
      <c r="P1410">
        <v>84.01</v>
      </c>
      <c r="Q1410">
        <v>81.97</v>
      </c>
      <c r="R1410">
        <v>82.02</v>
      </c>
      <c r="S1410">
        <v>5402400</v>
      </c>
      <c r="T1410">
        <v>69.72</v>
      </c>
    </row>
    <row r="1411" spans="14:20" x14ac:dyDescent="0.2">
      <c r="N1411" s="84">
        <v>38575</v>
      </c>
      <c r="O1411">
        <v>81.93</v>
      </c>
      <c r="P1411">
        <v>82.75</v>
      </c>
      <c r="Q1411">
        <v>81.62</v>
      </c>
      <c r="R1411">
        <v>82.66</v>
      </c>
      <c r="S1411">
        <v>4570400</v>
      </c>
      <c r="T1411">
        <v>70.27</v>
      </c>
    </row>
    <row r="1412" spans="14:20" x14ac:dyDescent="0.2">
      <c r="N1412" s="84">
        <v>38576</v>
      </c>
      <c r="O1412">
        <v>82.15</v>
      </c>
      <c r="P1412">
        <v>82.58</v>
      </c>
      <c r="Q1412">
        <v>82.06</v>
      </c>
      <c r="R1412">
        <v>82.19</v>
      </c>
      <c r="S1412">
        <v>4378200</v>
      </c>
      <c r="T1412">
        <v>69.87</v>
      </c>
    </row>
    <row r="1413" spans="14:20" x14ac:dyDescent="0.2">
      <c r="N1413" s="84">
        <v>38579</v>
      </c>
      <c r="O1413">
        <v>81.900000000000006</v>
      </c>
      <c r="P1413">
        <v>82.94</v>
      </c>
      <c r="Q1413">
        <v>81.61</v>
      </c>
      <c r="R1413">
        <v>82.5</v>
      </c>
      <c r="S1413">
        <v>3431100</v>
      </c>
      <c r="T1413">
        <v>70.13</v>
      </c>
    </row>
    <row r="1414" spans="14:20" x14ac:dyDescent="0.2">
      <c r="N1414" s="84">
        <v>38580</v>
      </c>
      <c r="O1414">
        <v>82.07</v>
      </c>
      <c r="P1414">
        <v>82.43</v>
      </c>
      <c r="Q1414">
        <v>81.09</v>
      </c>
      <c r="R1414">
        <v>81.3</v>
      </c>
      <c r="S1414">
        <v>4407400</v>
      </c>
      <c r="T1414">
        <v>69.11</v>
      </c>
    </row>
    <row r="1415" spans="14:20" x14ac:dyDescent="0.2">
      <c r="N1415" s="84">
        <v>38581</v>
      </c>
      <c r="O1415">
        <v>81.400000000000006</v>
      </c>
      <c r="P1415">
        <v>81.94</v>
      </c>
      <c r="Q1415">
        <v>80.84</v>
      </c>
      <c r="R1415">
        <v>81.3</v>
      </c>
      <c r="S1415">
        <v>4853000</v>
      </c>
      <c r="T1415">
        <v>69.11</v>
      </c>
    </row>
    <row r="1416" spans="14:20" x14ac:dyDescent="0.2">
      <c r="N1416" s="84">
        <v>38582</v>
      </c>
      <c r="O1416">
        <v>81.099999999999994</v>
      </c>
      <c r="P1416">
        <v>82</v>
      </c>
      <c r="Q1416">
        <v>80.8</v>
      </c>
      <c r="R1416">
        <v>81.150000000000006</v>
      </c>
      <c r="S1416">
        <v>3713300</v>
      </c>
      <c r="T1416">
        <v>68.98</v>
      </c>
    </row>
    <row r="1417" spans="14:20" x14ac:dyDescent="0.2">
      <c r="N1417" s="84">
        <v>38583</v>
      </c>
      <c r="O1417">
        <v>81.36</v>
      </c>
      <c r="P1417">
        <v>83.3</v>
      </c>
      <c r="Q1417">
        <v>81.36</v>
      </c>
      <c r="R1417">
        <v>82.76</v>
      </c>
      <c r="S1417">
        <v>6481000</v>
      </c>
      <c r="T1417">
        <v>70.349999999999994</v>
      </c>
    </row>
    <row r="1418" spans="14:20" x14ac:dyDescent="0.2">
      <c r="N1418" s="84">
        <v>38586</v>
      </c>
      <c r="O1418">
        <v>82.75</v>
      </c>
      <c r="P1418">
        <v>83.35</v>
      </c>
      <c r="Q1418">
        <v>81.849999999999994</v>
      </c>
      <c r="R1418">
        <v>82.6</v>
      </c>
      <c r="S1418">
        <v>5157200</v>
      </c>
      <c r="T1418">
        <v>70.22</v>
      </c>
    </row>
    <row r="1419" spans="14:20" x14ac:dyDescent="0.2">
      <c r="N1419" s="84">
        <v>38587</v>
      </c>
      <c r="O1419">
        <v>82.7</v>
      </c>
      <c r="P1419">
        <v>83.14</v>
      </c>
      <c r="Q1419">
        <v>81.599999999999994</v>
      </c>
      <c r="R1419">
        <v>82.03</v>
      </c>
      <c r="S1419">
        <v>4000300</v>
      </c>
      <c r="T1419">
        <v>69.73</v>
      </c>
    </row>
    <row r="1420" spans="14:20" x14ac:dyDescent="0.2">
      <c r="N1420" s="84">
        <v>38588</v>
      </c>
      <c r="O1420">
        <v>81.53</v>
      </c>
      <c r="P1420">
        <v>82.4</v>
      </c>
      <c r="Q1420">
        <v>81.23</v>
      </c>
      <c r="R1420">
        <v>81.319999999999993</v>
      </c>
      <c r="S1420">
        <v>4417600</v>
      </c>
      <c r="T1420">
        <v>69.13</v>
      </c>
    </row>
    <row r="1421" spans="14:20" x14ac:dyDescent="0.2">
      <c r="N1421" s="84">
        <v>38589</v>
      </c>
      <c r="O1421">
        <v>81.45</v>
      </c>
      <c r="P1421">
        <v>81.45</v>
      </c>
      <c r="Q1421">
        <v>80.72</v>
      </c>
      <c r="R1421">
        <v>81.099999999999994</v>
      </c>
      <c r="S1421">
        <v>3606100</v>
      </c>
      <c r="T1421">
        <v>68.94</v>
      </c>
    </row>
    <row r="1422" spans="14:20" x14ac:dyDescent="0.2">
      <c r="N1422" s="84">
        <v>38590</v>
      </c>
      <c r="O1422">
        <v>80.81</v>
      </c>
      <c r="P1422">
        <v>81.02</v>
      </c>
      <c r="Q1422">
        <v>80.260000000000005</v>
      </c>
      <c r="R1422">
        <v>80.38</v>
      </c>
      <c r="S1422">
        <v>5029300</v>
      </c>
      <c r="T1422">
        <v>68.33</v>
      </c>
    </row>
    <row r="1423" spans="14:20" x14ac:dyDescent="0.2">
      <c r="N1423" s="84">
        <v>38593</v>
      </c>
      <c r="O1423">
        <v>80</v>
      </c>
      <c r="P1423">
        <v>81.75</v>
      </c>
      <c r="Q1423">
        <v>79.900000000000006</v>
      </c>
      <c r="R1423">
        <v>81.34</v>
      </c>
      <c r="S1423">
        <v>4025300</v>
      </c>
      <c r="T1423">
        <v>69.14</v>
      </c>
    </row>
    <row r="1424" spans="14:20" x14ac:dyDescent="0.2">
      <c r="N1424" s="84">
        <v>38594</v>
      </c>
      <c r="O1424">
        <v>81</v>
      </c>
      <c r="P1424">
        <v>81</v>
      </c>
      <c r="Q1424">
        <v>79.98</v>
      </c>
      <c r="R1424">
        <v>80.540000000000006</v>
      </c>
      <c r="S1424">
        <v>5674200</v>
      </c>
      <c r="T1424">
        <v>68.459999999999994</v>
      </c>
    </row>
    <row r="1425" spans="14:20" x14ac:dyDescent="0.2">
      <c r="N1425" s="84">
        <v>38595</v>
      </c>
      <c r="O1425">
        <v>80.349999999999994</v>
      </c>
      <c r="P1425">
        <v>80.790000000000006</v>
      </c>
      <c r="Q1425">
        <v>79.87</v>
      </c>
      <c r="R1425">
        <v>80.62</v>
      </c>
      <c r="S1425">
        <v>5400800</v>
      </c>
      <c r="T1425">
        <v>68.53</v>
      </c>
    </row>
    <row r="1426" spans="14:20" x14ac:dyDescent="0.2">
      <c r="N1426" s="84">
        <v>38596</v>
      </c>
      <c r="O1426">
        <v>80.16</v>
      </c>
      <c r="P1426">
        <v>80.319999999999993</v>
      </c>
      <c r="Q1426">
        <v>79.34</v>
      </c>
      <c r="R1426">
        <v>79.540000000000006</v>
      </c>
      <c r="S1426">
        <v>6390600</v>
      </c>
      <c r="T1426">
        <v>67.61</v>
      </c>
    </row>
    <row r="1427" spans="14:20" x14ac:dyDescent="0.2">
      <c r="N1427" s="84">
        <v>38597</v>
      </c>
      <c r="O1427">
        <v>79.5</v>
      </c>
      <c r="P1427">
        <v>80.010000000000005</v>
      </c>
      <c r="Q1427">
        <v>79.459999999999994</v>
      </c>
      <c r="R1427">
        <v>79.459999999999994</v>
      </c>
      <c r="S1427">
        <v>3680600</v>
      </c>
      <c r="T1427">
        <v>67.55</v>
      </c>
    </row>
    <row r="1428" spans="14:20" x14ac:dyDescent="0.2">
      <c r="N1428" s="84">
        <v>38601</v>
      </c>
      <c r="O1428">
        <v>79.7</v>
      </c>
      <c r="P1428">
        <v>81.19</v>
      </c>
      <c r="Q1428">
        <v>79.7</v>
      </c>
      <c r="R1428">
        <v>81.02</v>
      </c>
      <c r="S1428">
        <v>6305500</v>
      </c>
      <c r="T1428">
        <v>68.87</v>
      </c>
    </row>
    <row r="1429" spans="14:20" x14ac:dyDescent="0.2">
      <c r="N1429" s="84">
        <v>38602</v>
      </c>
      <c r="O1429">
        <v>80.7</v>
      </c>
      <c r="P1429">
        <v>81.13</v>
      </c>
      <c r="Q1429">
        <v>80.319999999999993</v>
      </c>
      <c r="R1429">
        <v>80.98</v>
      </c>
      <c r="S1429">
        <v>4116300</v>
      </c>
      <c r="T1429">
        <v>68.84</v>
      </c>
    </row>
    <row r="1430" spans="14:20" x14ac:dyDescent="0.2">
      <c r="N1430" s="84">
        <v>38603</v>
      </c>
      <c r="O1430">
        <v>81.28</v>
      </c>
      <c r="P1430">
        <v>81.52</v>
      </c>
      <c r="Q1430">
        <v>80.5</v>
      </c>
      <c r="R1430">
        <v>80.8</v>
      </c>
      <c r="S1430">
        <v>4277300</v>
      </c>
      <c r="T1430">
        <v>68.69</v>
      </c>
    </row>
    <row r="1431" spans="14:20" x14ac:dyDescent="0.2">
      <c r="N1431" s="84">
        <v>38604</v>
      </c>
      <c r="O1431">
        <v>80.86</v>
      </c>
      <c r="P1431">
        <v>81.489999999999995</v>
      </c>
      <c r="Q1431">
        <v>80.52</v>
      </c>
      <c r="R1431">
        <v>81.44</v>
      </c>
      <c r="S1431">
        <v>3982200</v>
      </c>
      <c r="T1431">
        <v>69.23</v>
      </c>
    </row>
    <row r="1432" spans="14:20" x14ac:dyDescent="0.2">
      <c r="N1432" s="84">
        <v>38607</v>
      </c>
      <c r="O1432">
        <v>81.03</v>
      </c>
      <c r="P1432">
        <v>82.11</v>
      </c>
      <c r="Q1432">
        <v>81</v>
      </c>
      <c r="R1432">
        <v>81.48</v>
      </c>
      <c r="S1432">
        <v>3692800</v>
      </c>
      <c r="T1432">
        <v>69.260000000000005</v>
      </c>
    </row>
    <row r="1433" spans="14:20" x14ac:dyDescent="0.2">
      <c r="N1433" s="84">
        <v>38608</v>
      </c>
      <c r="O1433">
        <v>81.489999999999995</v>
      </c>
      <c r="P1433">
        <v>81.489999999999995</v>
      </c>
      <c r="Q1433">
        <v>80.52</v>
      </c>
      <c r="R1433">
        <v>80.75</v>
      </c>
      <c r="S1433">
        <v>5040900</v>
      </c>
      <c r="T1433">
        <v>68.64</v>
      </c>
    </row>
    <row r="1434" spans="14:20" x14ac:dyDescent="0.2">
      <c r="N1434" s="84">
        <v>38609</v>
      </c>
      <c r="O1434">
        <v>80.75</v>
      </c>
      <c r="P1434">
        <v>81.400000000000006</v>
      </c>
      <c r="Q1434">
        <v>80.42</v>
      </c>
      <c r="R1434">
        <v>80.48</v>
      </c>
      <c r="S1434">
        <v>3887700</v>
      </c>
      <c r="T1434">
        <v>68.41</v>
      </c>
    </row>
    <row r="1435" spans="14:20" x14ac:dyDescent="0.2">
      <c r="N1435" s="84">
        <v>38610</v>
      </c>
      <c r="O1435">
        <v>80.430000000000007</v>
      </c>
      <c r="P1435">
        <v>80.650000000000006</v>
      </c>
      <c r="Q1435">
        <v>79.67</v>
      </c>
      <c r="R1435">
        <v>80.010000000000005</v>
      </c>
      <c r="S1435">
        <v>4864100</v>
      </c>
      <c r="T1435">
        <v>68.010000000000005</v>
      </c>
    </row>
    <row r="1436" spans="14:20" x14ac:dyDescent="0.2">
      <c r="N1436" s="84">
        <v>38611</v>
      </c>
      <c r="O1436">
        <v>80.38</v>
      </c>
      <c r="P1436">
        <v>80.5</v>
      </c>
      <c r="Q1436">
        <v>79.83</v>
      </c>
      <c r="R1436">
        <v>80.33</v>
      </c>
      <c r="S1436">
        <v>7624900</v>
      </c>
      <c r="T1436">
        <v>68.290000000000006</v>
      </c>
    </row>
    <row r="1437" spans="14:20" x14ac:dyDescent="0.2">
      <c r="N1437" s="84">
        <v>38614</v>
      </c>
      <c r="O1437">
        <v>79.739999999999995</v>
      </c>
      <c r="P1437">
        <v>79.98</v>
      </c>
      <c r="Q1437">
        <v>79.010000000000005</v>
      </c>
      <c r="R1437">
        <v>79.430000000000007</v>
      </c>
      <c r="S1437">
        <v>5148500</v>
      </c>
      <c r="T1437">
        <v>67.52</v>
      </c>
    </row>
    <row r="1438" spans="14:20" x14ac:dyDescent="0.2">
      <c r="N1438" s="84">
        <v>38615</v>
      </c>
      <c r="O1438">
        <v>79.27</v>
      </c>
      <c r="P1438">
        <v>79.650000000000006</v>
      </c>
      <c r="Q1438">
        <v>78.63</v>
      </c>
      <c r="R1438">
        <v>78.7</v>
      </c>
      <c r="S1438">
        <v>7122300</v>
      </c>
      <c r="T1438">
        <v>66.900000000000006</v>
      </c>
    </row>
    <row r="1439" spans="14:20" x14ac:dyDescent="0.2">
      <c r="N1439" s="84">
        <v>38616</v>
      </c>
      <c r="O1439">
        <v>78</v>
      </c>
      <c r="P1439">
        <v>78.459999999999994</v>
      </c>
      <c r="Q1439">
        <v>77.37</v>
      </c>
      <c r="R1439">
        <v>77.56</v>
      </c>
      <c r="S1439">
        <v>7126000</v>
      </c>
      <c r="T1439">
        <v>65.930000000000007</v>
      </c>
    </row>
    <row r="1440" spans="14:20" x14ac:dyDescent="0.2">
      <c r="N1440" s="84">
        <v>38617</v>
      </c>
      <c r="O1440">
        <v>77.56</v>
      </c>
      <c r="P1440">
        <v>78.5</v>
      </c>
      <c r="Q1440">
        <v>77.3</v>
      </c>
      <c r="R1440">
        <v>78.209999999999994</v>
      </c>
      <c r="S1440">
        <v>6870400</v>
      </c>
      <c r="T1440">
        <v>66.48</v>
      </c>
    </row>
    <row r="1441" spans="14:20" x14ac:dyDescent="0.2">
      <c r="N1441" s="84">
        <v>38618</v>
      </c>
      <c r="O1441">
        <v>77.7</v>
      </c>
      <c r="P1441">
        <v>78.11</v>
      </c>
      <c r="Q1441">
        <v>77.5</v>
      </c>
      <c r="R1441">
        <v>78</v>
      </c>
      <c r="S1441">
        <v>5434600</v>
      </c>
      <c r="T1441">
        <v>66.3</v>
      </c>
    </row>
    <row r="1442" spans="14:20" x14ac:dyDescent="0.2">
      <c r="N1442" s="84">
        <v>38621</v>
      </c>
      <c r="O1442">
        <v>78.31</v>
      </c>
      <c r="P1442">
        <v>78.41</v>
      </c>
      <c r="Q1442">
        <v>76.930000000000007</v>
      </c>
      <c r="R1442">
        <v>77.41</v>
      </c>
      <c r="S1442">
        <v>5433200</v>
      </c>
      <c r="T1442">
        <v>65.8</v>
      </c>
    </row>
    <row r="1443" spans="14:20" x14ac:dyDescent="0.2">
      <c r="N1443" s="84">
        <v>38622</v>
      </c>
      <c r="O1443">
        <v>77.17</v>
      </c>
      <c r="P1443">
        <v>78.599999999999994</v>
      </c>
      <c r="Q1443">
        <v>77.16</v>
      </c>
      <c r="R1443">
        <v>77.989999999999995</v>
      </c>
      <c r="S1443">
        <v>5499600</v>
      </c>
      <c r="T1443">
        <v>66.3</v>
      </c>
    </row>
    <row r="1444" spans="14:20" x14ac:dyDescent="0.2">
      <c r="N1444" s="84">
        <v>38623</v>
      </c>
      <c r="O1444">
        <v>78.06</v>
      </c>
      <c r="P1444">
        <v>79.73</v>
      </c>
      <c r="Q1444">
        <v>78.06</v>
      </c>
      <c r="R1444">
        <v>79.5</v>
      </c>
      <c r="S1444">
        <v>7747700</v>
      </c>
      <c r="T1444">
        <v>67.58</v>
      </c>
    </row>
    <row r="1445" spans="14:20" x14ac:dyDescent="0.2">
      <c r="N1445" s="84">
        <v>38624</v>
      </c>
      <c r="O1445">
        <v>79.25</v>
      </c>
      <c r="P1445">
        <v>80.55</v>
      </c>
      <c r="Q1445">
        <v>78.87</v>
      </c>
      <c r="R1445">
        <v>80.36</v>
      </c>
      <c r="S1445">
        <v>5899700</v>
      </c>
      <c r="T1445">
        <v>68.31</v>
      </c>
    </row>
    <row r="1446" spans="14:20" x14ac:dyDescent="0.2">
      <c r="N1446" s="84">
        <v>38625</v>
      </c>
      <c r="O1446">
        <v>80.02</v>
      </c>
      <c r="P1446">
        <v>80.5</v>
      </c>
      <c r="Q1446">
        <v>79.97</v>
      </c>
      <c r="R1446">
        <v>80.22</v>
      </c>
      <c r="S1446">
        <v>5536500</v>
      </c>
      <c r="T1446">
        <v>68.19</v>
      </c>
    </row>
    <row r="1447" spans="14:20" x14ac:dyDescent="0.2">
      <c r="N1447" s="84">
        <v>38628</v>
      </c>
      <c r="O1447">
        <v>80.22</v>
      </c>
      <c r="P1447">
        <v>80.599999999999994</v>
      </c>
      <c r="Q1447">
        <v>79.5</v>
      </c>
      <c r="R1447">
        <v>80.45</v>
      </c>
      <c r="S1447">
        <v>5297600</v>
      </c>
      <c r="T1447">
        <v>68.39</v>
      </c>
    </row>
    <row r="1448" spans="14:20" x14ac:dyDescent="0.2">
      <c r="N1448" s="84">
        <v>38629</v>
      </c>
      <c r="O1448">
        <v>80.650000000000006</v>
      </c>
      <c r="P1448">
        <v>81.47</v>
      </c>
      <c r="Q1448">
        <v>79.930000000000007</v>
      </c>
      <c r="R1448">
        <v>80.11</v>
      </c>
      <c r="S1448">
        <v>6365100</v>
      </c>
      <c r="T1448">
        <v>68.099999999999994</v>
      </c>
    </row>
    <row r="1449" spans="14:20" x14ac:dyDescent="0.2">
      <c r="N1449" s="84">
        <v>38630</v>
      </c>
      <c r="O1449">
        <v>80.11</v>
      </c>
      <c r="P1449">
        <v>80.680000000000007</v>
      </c>
      <c r="Q1449">
        <v>79.56</v>
      </c>
      <c r="R1449">
        <v>79.819999999999993</v>
      </c>
      <c r="S1449">
        <v>4998800</v>
      </c>
      <c r="T1449">
        <v>67.849999999999994</v>
      </c>
    </row>
    <row r="1450" spans="14:20" x14ac:dyDescent="0.2">
      <c r="N1450" s="84">
        <v>38631</v>
      </c>
      <c r="O1450">
        <v>79.819999999999993</v>
      </c>
      <c r="P1450">
        <v>80.27</v>
      </c>
      <c r="Q1450">
        <v>78.7</v>
      </c>
      <c r="R1450">
        <v>79.7</v>
      </c>
      <c r="S1450">
        <v>8130200</v>
      </c>
      <c r="T1450">
        <v>67.75</v>
      </c>
    </row>
    <row r="1451" spans="14:20" x14ac:dyDescent="0.2">
      <c r="N1451" s="84">
        <v>38632</v>
      </c>
      <c r="O1451">
        <v>80.25</v>
      </c>
      <c r="P1451">
        <v>81.12</v>
      </c>
      <c r="Q1451">
        <v>80.09</v>
      </c>
      <c r="R1451">
        <v>80.5</v>
      </c>
      <c r="S1451">
        <v>6130100</v>
      </c>
      <c r="T1451">
        <v>68.430000000000007</v>
      </c>
    </row>
    <row r="1452" spans="14:20" x14ac:dyDescent="0.2">
      <c r="N1452" s="84">
        <v>38635</v>
      </c>
      <c r="O1452">
        <v>81.239999999999995</v>
      </c>
      <c r="P1452">
        <v>82.1</v>
      </c>
      <c r="Q1452">
        <v>81.08</v>
      </c>
      <c r="R1452">
        <v>81.25</v>
      </c>
      <c r="S1452">
        <v>7882900</v>
      </c>
      <c r="T1452">
        <v>69.069999999999993</v>
      </c>
    </row>
    <row r="1453" spans="14:20" x14ac:dyDescent="0.2">
      <c r="N1453" s="84">
        <v>38636</v>
      </c>
      <c r="O1453">
        <v>82.25</v>
      </c>
      <c r="P1453">
        <v>83.52</v>
      </c>
      <c r="Q1453">
        <v>81.97</v>
      </c>
      <c r="R1453">
        <v>83.19</v>
      </c>
      <c r="S1453">
        <v>9781300</v>
      </c>
      <c r="T1453">
        <v>70.72</v>
      </c>
    </row>
    <row r="1454" spans="14:20" x14ac:dyDescent="0.2">
      <c r="N1454" s="84">
        <v>38637</v>
      </c>
      <c r="O1454">
        <v>82.75</v>
      </c>
      <c r="P1454">
        <v>82.93</v>
      </c>
      <c r="Q1454">
        <v>81.95</v>
      </c>
      <c r="R1454">
        <v>82.19</v>
      </c>
      <c r="S1454">
        <v>7580800</v>
      </c>
      <c r="T1454">
        <v>69.87</v>
      </c>
    </row>
    <row r="1455" spans="14:20" x14ac:dyDescent="0.2">
      <c r="N1455" s="84">
        <v>38638</v>
      </c>
      <c r="O1455">
        <v>81.7</v>
      </c>
      <c r="P1455">
        <v>83.2</v>
      </c>
      <c r="Q1455">
        <v>81.7</v>
      </c>
      <c r="R1455">
        <v>82.2</v>
      </c>
      <c r="S1455">
        <v>5530600</v>
      </c>
      <c r="T1455">
        <v>69.88</v>
      </c>
    </row>
    <row r="1456" spans="14:20" x14ac:dyDescent="0.2">
      <c r="N1456" s="84">
        <v>38639</v>
      </c>
      <c r="O1456">
        <v>82.6</v>
      </c>
      <c r="P1456">
        <v>82.71</v>
      </c>
      <c r="Q1456">
        <v>81.599999999999994</v>
      </c>
      <c r="R1456">
        <v>82.35</v>
      </c>
      <c r="S1456">
        <v>5573700</v>
      </c>
      <c r="T1456">
        <v>70</v>
      </c>
    </row>
    <row r="1457" spans="14:20" x14ac:dyDescent="0.2">
      <c r="N1457" s="84">
        <v>38642</v>
      </c>
      <c r="O1457">
        <v>82.36</v>
      </c>
      <c r="P1457">
        <v>82.99</v>
      </c>
      <c r="Q1457">
        <v>81.93</v>
      </c>
      <c r="R1457">
        <v>82.59</v>
      </c>
      <c r="S1457">
        <v>7964800</v>
      </c>
      <c r="T1457">
        <v>70.209999999999994</v>
      </c>
    </row>
    <row r="1458" spans="14:20" x14ac:dyDescent="0.2">
      <c r="N1458" s="84">
        <v>38643</v>
      </c>
      <c r="O1458">
        <v>84.33</v>
      </c>
      <c r="P1458">
        <v>84.6</v>
      </c>
      <c r="Q1458">
        <v>83.35</v>
      </c>
      <c r="R1458">
        <v>83.48</v>
      </c>
      <c r="S1458">
        <v>12045300</v>
      </c>
      <c r="T1458">
        <v>70.959999999999994</v>
      </c>
    </row>
    <row r="1459" spans="14:20" x14ac:dyDescent="0.2">
      <c r="N1459" s="84">
        <v>38644</v>
      </c>
      <c r="O1459">
        <v>82.41</v>
      </c>
      <c r="P1459">
        <v>84.2</v>
      </c>
      <c r="Q1459">
        <v>82.38</v>
      </c>
      <c r="R1459">
        <v>84.17</v>
      </c>
      <c r="S1459">
        <v>7502600</v>
      </c>
      <c r="T1459">
        <v>71.55</v>
      </c>
    </row>
    <row r="1460" spans="14:20" x14ac:dyDescent="0.2">
      <c r="N1460" s="84">
        <v>38645</v>
      </c>
      <c r="O1460">
        <v>84</v>
      </c>
      <c r="P1460">
        <v>84.19</v>
      </c>
      <c r="Q1460">
        <v>82.88</v>
      </c>
      <c r="R1460">
        <v>83.17</v>
      </c>
      <c r="S1460">
        <v>5752700</v>
      </c>
      <c r="T1460">
        <v>70.7</v>
      </c>
    </row>
    <row r="1461" spans="14:20" x14ac:dyDescent="0.2">
      <c r="N1461" s="84">
        <v>38646</v>
      </c>
      <c r="O1461">
        <v>83.08</v>
      </c>
      <c r="P1461">
        <v>84</v>
      </c>
      <c r="Q1461">
        <v>82.91</v>
      </c>
      <c r="R1461">
        <v>83.33</v>
      </c>
      <c r="S1461">
        <v>6020700</v>
      </c>
      <c r="T1461">
        <v>70.84</v>
      </c>
    </row>
    <row r="1462" spans="14:20" x14ac:dyDescent="0.2">
      <c r="N1462" s="84">
        <v>38649</v>
      </c>
      <c r="O1462">
        <v>83.15</v>
      </c>
      <c r="P1462">
        <v>83.61</v>
      </c>
      <c r="Q1462">
        <v>82.6</v>
      </c>
      <c r="R1462">
        <v>83.47</v>
      </c>
      <c r="S1462">
        <v>5482200</v>
      </c>
      <c r="T1462">
        <v>70.95</v>
      </c>
    </row>
    <row r="1463" spans="14:20" x14ac:dyDescent="0.2">
      <c r="N1463" s="84">
        <v>38650</v>
      </c>
      <c r="O1463">
        <v>83.08</v>
      </c>
      <c r="P1463">
        <v>83.95</v>
      </c>
      <c r="Q1463">
        <v>82.71</v>
      </c>
      <c r="R1463">
        <v>83.36</v>
      </c>
      <c r="S1463">
        <v>5393300</v>
      </c>
      <c r="T1463">
        <v>70.86</v>
      </c>
    </row>
    <row r="1464" spans="14:20" x14ac:dyDescent="0.2">
      <c r="N1464" s="84">
        <v>38651</v>
      </c>
      <c r="O1464">
        <v>82.97</v>
      </c>
      <c r="P1464">
        <v>83.87</v>
      </c>
      <c r="Q1464">
        <v>82.72</v>
      </c>
      <c r="R1464">
        <v>82.89</v>
      </c>
      <c r="S1464">
        <v>4270800</v>
      </c>
      <c r="T1464">
        <v>70.459999999999994</v>
      </c>
    </row>
    <row r="1465" spans="14:20" x14ac:dyDescent="0.2">
      <c r="N1465" s="84">
        <v>38652</v>
      </c>
      <c r="O1465">
        <v>82.53</v>
      </c>
      <c r="P1465">
        <v>82.93</v>
      </c>
      <c r="Q1465">
        <v>82.25</v>
      </c>
      <c r="R1465">
        <v>82.31</v>
      </c>
      <c r="S1465">
        <v>3705800</v>
      </c>
      <c r="T1465">
        <v>69.97</v>
      </c>
    </row>
    <row r="1466" spans="14:20" x14ac:dyDescent="0.2">
      <c r="N1466" s="84">
        <v>38653</v>
      </c>
      <c r="O1466">
        <v>82.32</v>
      </c>
      <c r="P1466">
        <v>82.43</v>
      </c>
      <c r="Q1466">
        <v>80.5</v>
      </c>
      <c r="R1466">
        <v>81.42</v>
      </c>
      <c r="S1466">
        <v>6941300</v>
      </c>
      <c r="T1466">
        <v>69.209999999999994</v>
      </c>
    </row>
    <row r="1467" spans="14:20" x14ac:dyDescent="0.2">
      <c r="N1467" s="84">
        <v>38656</v>
      </c>
      <c r="O1467">
        <v>81.510000000000005</v>
      </c>
      <c r="P1467">
        <v>82.3</v>
      </c>
      <c r="Q1467">
        <v>81.3</v>
      </c>
      <c r="R1467">
        <v>81.88</v>
      </c>
      <c r="S1467">
        <v>7531200</v>
      </c>
      <c r="T1467">
        <v>69.599999999999994</v>
      </c>
    </row>
    <row r="1468" spans="14:20" x14ac:dyDescent="0.2">
      <c r="N1468" s="84">
        <v>38657</v>
      </c>
      <c r="O1468">
        <v>81.849999999999994</v>
      </c>
      <c r="P1468">
        <v>82.15</v>
      </c>
      <c r="Q1468">
        <v>81.290000000000006</v>
      </c>
      <c r="R1468">
        <v>81.59</v>
      </c>
      <c r="S1468">
        <v>5653100</v>
      </c>
      <c r="T1468">
        <v>69.36</v>
      </c>
    </row>
    <row r="1469" spans="14:20" x14ac:dyDescent="0.2">
      <c r="N1469" s="84">
        <v>38658</v>
      </c>
      <c r="O1469">
        <v>81.2</v>
      </c>
      <c r="P1469">
        <v>81.89</v>
      </c>
      <c r="Q1469">
        <v>80.64</v>
      </c>
      <c r="R1469">
        <v>81.06</v>
      </c>
      <c r="S1469">
        <v>6447400</v>
      </c>
      <c r="T1469">
        <v>68.91</v>
      </c>
    </row>
    <row r="1470" spans="14:20" x14ac:dyDescent="0.2">
      <c r="N1470" s="84">
        <v>38659</v>
      </c>
      <c r="O1470">
        <v>81.55</v>
      </c>
      <c r="P1470">
        <v>83.03</v>
      </c>
      <c r="Q1470">
        <v>81.31</v>
      </c>
      <c r="R1470">
        <v>82.87</v>
      </c>
      <c r="S1470">
        <v>7690900</v>
      </c>
      <c r="T1470">
        <v>70.44</v>
      </c>
    </row>
    <row r="1471" spans="14:20" x14ac:dyDescent="0.2">
      <c r="N1471" s="84">
        <v>38660</v>
      </c>
      <c r="O1471">
        <v>82.91</v>
      </c>
      <c r="P1471">
        <v>83.3</v>
      </c>
      <c r="Q1471">
        <v>82.65</v>
      </c>
      <c r="R1471">
        <v>83</v>
      </c>
      <c r="S1471">
        <v>3831400</v>
      </c>
      <c r="T1471">
        <v>70.56</v>
      </c>
    </row>
    <row r="1472" spans="14:20" x14ac:dyDescent="0.2">
      <c r="N1472" s="84">
        <v>38663</v>
      </c>
      <c r="O1472">
        <v>83.1</v>
      </c>
      <c r="P1472">
        <v>83.85</v>
      </c>
      <c r="Q1472">
        <v>83.07</v>
      </c>
      <c r="R1472">
        <v>83.61</v>
      </c>
      <c r="S1472">
        <v>4455100</v>
      </c>
      <c r="T1472">
        <v>71.069999999999993</v>
      </c>
    </row>
    <row r="1473" spans="14:20" x14ac:dyDescent="0.2">
      <c r="N1473" s="84">
        <v>38664</v>
      </c>
      <c r="O1473">
        <v>83.41</v>
      </c>
      <c r="P1473">
        <v>83.9</v>
      </c>
      <c r="Q1473">
        <v>83.11</v>
      </c>
      <c r="R1473">
        <v>83.15</v>
      </c>
      <c r="S1473">
        <v>3798000</v>
      </c>
      <c r="T1473">
        <v>70.849999999999994</v>
      </c>
    </row>
    <row r="1474" spans="14:20" x14ac:dyDescent="0.2">
      <c r="N1474" s="84">
        <v>38665</v>
      </c>
      <c r="O1474">
        <v>82.71</v>
      </c>
      <c r="P1474">
        <v>83.33</v>
      </c>
      <c r="Q1474">
        <v>82.49</v>
      </c>
      <c r="R1474">
        <v>82.84</v>
      </c>
      <c r="S1474">
        <v>3936200</v>
      </c>
      <c r="T1474">
        <v>70.59</v>
      </c>
    </row>
    <row r="1475" spans="14:20" x14ac:dyDescent="0.2">
      <c r="N1475" s="84">
        <v>38666</v>
      </c>
      <c r="O1475">
        <v>82.7</v>
      </c>
      <c r="P1475">
        <v>84.3</v>
      </c>
      <c r="Q1475">
        <v>82.3</v>
      </c>
      <c r="R1475">
        <v>83.99</v>
      </c>
      <c r="S1475">
        <v>4732000</v>
      </c>
      <c r="T1475">
        <v>71.569999999999993</v>
      </c>
    </row>
    <row r="1476" spans="14:20" x14ac:dyDescent="0.2">
      <c r="N1476" s="84">
        <v>38667</v>
      </c>
      <c r="O1476">
        <v>84.2</v>
      </c>
      <c r="P1476">
        <v>84.84</v>
      </c>
      <c r="Q1476">
        <v>84.15</v>
      </c>
      <c r="R1476">
        <v>84.55</v>
      </c>
      <c r="S1476">
        <v>4841300</v>
      </c>
      <c r="T1476">
        <v>72.05</v>
      </c>
    </row>
    <row r="1477" spans="14:20" x14ac:dyDescent="0.2">
      <c r="N1477" s="84">
        <v>38670</v>
      </c>
      <c r="O1477">
        <v>84.25</v>
      </c>
      <c r="P1477">
        <v>85</v>
      </c>
      <c r="Q1477">
        <v>84.11</v>
      </c>
      <c r="R1477">
        <v>84.36</v>
      </c>
      <c r="S1477">
        <v>3915300</v>
      </c>
      <c r="T1477">
        <v>71.88</v>
      </c>
    </row>
    <row r="1478" spans="14:20" x14ac:dyDescent="0.2">
      <c r="N1478" s="84">
        <v>38671</v>
      </c>
      <c r="O1478">
        <v>84.03</v>
      </c>
      <c r="P1478">
        <v>85.9</v>
      </c>
      <c r="Q1478">
        <v>84.03</v>
      </c>
      <c r="R1478">
        <v>85.53</v>
      </c>
      <c r="S1478">
        <v>6830800</v>
      </c>
      <c r="T1478">
        <v>72.88</v>
      </c>
    </row>
    <row r="1479" spans="14:20" x14ac:dyDescent="0.2">
      <c r="N1479" s="84">
        <v>38672</v>
      </c>
      <c r="O1479">
        <v>85.45</v>
      </c>
      <c r="P1479">
        <v>86.58</v>
      </c>
      <c r="Q1479">
        <v>85.39</v>
      </c>
      <c r="R1479">
        <v>86.54</v>
      </c>
      <c r="S1479">
        <v>6694100</v>
      </c>
      <c r="T1479">
        <v>73.739999999999995</v>
      </c>
    </row>
    <row r="1480" spans="14:20" x14ac:dyDescent="0.2">
      <c r="N1480" s="84">
        <v>38673</v>
      </c>
      <c r="O1480">
        <v>86.18</v>
      </c>
      <c r="P1480">
        <v>86.98</v>
      </c>
      <c r="Q1480">
        <v>85.76</v>
      </c>
      <c r="R1480">
        <v>86.89</v>
      </c>
      <c r="S1480">
        <v>5293600</v>
      </c>
      <c r="T1480">
        <v>74.040000000000006</v>
      </c>
    </row>
    <row r="1481" spans="14:20" x14ac:dyDescent="0.2">
      <c r="N1481" s="84">
        <v>38674</v>
      </c>
      <c r="O1481">
        <v>88</v>
      </c>
      <c r="P1481">
        <v>88</v>
      </c>
      <c r="Q1481">
        <v>87.17</v>
      </c>
      <c r="R1481">
        <v>87.77</v>
      </c>
      <c r="S1481">
        <v>7985800</v>
      </c>
      <c r="T1481">
        <v>74.790000000000006</v>
      </c>
    </row>
    <row r="1482" spans="14:20" x14ac:dyDescent="0.2">
      <c r="N1482" s="84">
        <v>38677</v>
      </c>
      <c r="O1482">
        <v>87.6</v>
      </c>
      <c r="P1482">
        <v>87.87</v>
      </c>
      <c r="Q1482">
        <v>87.01</v>
      </c>
      <c r="R1482">
        <v>87.29</v>
      </c>
      <c r="S1482">
        <v>4807900</v>
      </c>
      <c r="T1482">
        <v>74.38</v>
      </c>
    </row>
    <row r="1483" spans="14:20" x14ac:dyDescent="0.2">
      <c r="N1483" s="84">
        <v>38678</v>
      </c>
      <c r="O1483">
        <v>86.88</v>
      </c>
      <c r="P1483">
        <v>88.08</v>
      </c>
      <c r="Q1483">
        <v>86.88</v>
      </c>
      <c r="R1483">
        <v>87.99</v>
      </c>
      <c r="S1483">
        <v>5786600</v>
      </c>
      <c r="T1483">
        <v>74.98</v>
      </c>
    </row>
    <row r="1484" spans="14:20" x14ac:dyDescent="0.2">
      <c r="N1484" s="84">
        <v>38679</v>
      </c>
      <c r="O1484">
        <v>88.12</v>
      </c>
      <c r="P1484">
        <v>89.39</v>
      </c>
      <c r="Q1484">
        <v>87.95</v>
      </c>
      <c r="R1484">
        <v>88.8</v>
      </c>
      <c r="S1484">
        <v>5399300</v>
      </c>
      <c r="T1484">
        <v>75.67</v>
      </c>
    </row>
    <row r="1485" spans="14:20" x14ac:dyDescent="0.2">
      <c r="N1485" s="84">
        <v>38681</v>
      </c>
      <c r="O1485">
        <v>88.95</v>
      </c>
      <c r="P1485">
        <v>89.32</v>
      </c>
      <c r="Q1485">
        <v>88.62</v>
      </c>
      <c r="R1485">
        <v>88.8</v>
      </c>
      <c r="S1485">
        <v>2199300</v>
      </c>
      <c r="T1485">
        <v>75.67</v>
      </c>
    </row>
    <row r="1486" spans="14:20" x14ac:dyDescent="0.2">
      <c r="N1486" s="84">
        <v>38684</v>
      </c>
      <c r="O1486">
        <v>88.8</v>
      </c>
      <c r="P1486">
        <v>89.43</v>
      </c>
      <c r="Q1486">
        <v>88.75</v>
      </c>
      <c r="R1486">
        <v>89.11</v>
      </c>
      <c r="S1486">
        <v>5197900</v>
      </c>
      <c r="T1486">
        <v>75.930000000000007</v>
      </c>
    </row>
    <row r="1487" spans="14:20" x14ac:dyDescent="0.2">
      <c r="N1487" s="84">
        <v>38685</v>
      </c>
      <c r="O1487">
        <v>89.18</v>
      </c>
      <c r="P1487">
        <v>89.94</v>
      </c>
      <c r="Q1487">
        <v>89.02</v>
      </c>
      <c r="R1487">
        <v>89.1</v>
      </c>
      <c r="S1487">
        <v>5147000</v>
      </c>
      <c r="T1487">
        <v>75.92</v>
      </c>
    </row>
    <row r="1488" spans="14:20" x14ac:dyDescent="0.2">
      <c r="N1488" s="84">
        <v>38686</v>
      </c>
      <c r="O1488">
        <v>89.05</v>
      </c>
      <c r="P1488">
        <v>89.64</v>
      </c>
      <c r="Q1488">
        <v>88.73</v>
      </c>
      <c r="R1488">
        <v>88.9</v>
      </c>
      <c r="S1488">
        <v>6021500</v>
      </c>
      <c r="T1488">
        <v>75.75</v>
      </c>
    </row>
    <row r="1489" spans="14:20" x14ac:dyDescent="0.2">
      <c r="N1489" s="84">
        <v>38687</v>
      </c>
      <c r="O1489">
        <v>89.15</v>
      </c>
      <c r="P1489">
        <v>89.74</v>
      </c>
      <c r="Q1489">
        <v>89.05</v>
      </c>
      <c r="R1489">
        <v>89.21</v>
      </c>
      <c r="S1489">
        <v>4668500</v>
      </c>
      <c r="T1489">
        <v>76.02</v>
      </c>
    </row>
    <row r="1490" spans="14:20" x14ac:dyDescent="0.2">
      <c r="N1490" s="84">
        <v>38688</v>
      </c>
      <c r="O1490">
        <v>89</v>
      </c>
      <c r="P1490">
        <v>89.15</v>
      </c>
      <c r="Q1490">
        <v>88.36</v>
      </c>
      <c r="R1490">
        <v>88.65</v>
      </c>
      <c r="S1490">
        <v>4730500</v>
      </c>
      <c r="T1490">
        <v>75.540000000000006</v>
      </c>
    </row>
    <row r="1491" spans="14:20" x14ac:dyDescent="0.2">
      <c r="N1491" s="84">
        <v>38691</v>
      </c>
      <c r="O1491">
        <v>88.4</v>
      </c>
      <c r="P1491">
        <v>88.65</v>
      </c>
      <c r="Q1491">
        <v>87.71</v>
      </c>
      <c r="R1491">
        <v>88.43</v>
      </c>
      <c r="S1491">
        <v>4023600</v>
      </c>
      <c r="T1491">
        <v>75.349999999999994</v>
      </c>
    </row>
    <row r="1492" spans="14:20" x14ac:dyDescent="0.2">
      <c r="N1492" s="84">
        <v>38692</v>
      </c>
      <c r="O1492">
        <v>88.56</v>
      </c>
      <c r="P1492">
        <v>89.84</v>
      </c>
      <c r="Q1492">
        <v>88.56</v>
      </c>
      <c r="R1492">
        <v>89.14</v>
      </c>
      <c r="S1492">
        <v>4871500</v>
      </c>
      <c r="T1492">
        <v>75.959999999999994</v>
      </c>
    </row>
    <row r="1493" spans="14:20" x14ac:dyDescent="0.2">
      <c r="N1493" s="84">
        <v>38693</v>
      </c>
      <c r="O1493">
        <v>89</v>
      </c>
      <c r="P1493">
        <v>89.92</v>
      </c>
      <c r="Q1493">
        <v>88.45</v>
      </c>
      <c r="R1493">
        <v>88.72</v>
      </c>
      <c r="S1493">
        <v>5284000</v>
      </c>
      <c r="T1493">
        <v>75.599999999999994</v>
      </c>
    </row>
    <row r="1494" spans="14:20" x14ac:dyDescent="0.2">
      <c r="N1494" s="84">
        <v>38694</v>
      </c>
      <c r="O1494">
        <v>88.57</v>
      </c>
      <c r="P1494">
        <v>88.91</v>
      </c>
      <c r="Q1494">
        <v>86.67</v>
      </c>
      <c r="R1494">
        <v>87.5</v>
      </c>
      <c r="S1494">
        <v>5787000</v>
      </c>
      <c r="T1494">
        <v>74.56</v>
      </c>
    </row>
    <row r="1495" spans="14:20" x14ac:dyDescent="0.2">
      <c r="N1495" s="84">
        <v>38695</v>
      </c>
      <c r="O1495">
        <v>86.8</v>
      </c>
      <c r="P1495">
        <v>87.1</v>
      </c>
      <c r="Q1495">
        <v>86.33</v>
      </c>
      <c r="R1495">
        <v>86.97</v>
      </c>
      <c r="S1495">
        <v>6461800</v>
      </c>
      <c r="T1495">
        <v>74.11</v>
      </c>
    </row>
    <row r="1496" spans="14:20" x14ac:dyDescent="0.2">
      <c r="N1496" s="84">
        <v>38698</v>
      </c>
      <c r="O1496">
        <v>87.01</v>
      </c>
      <c r="P1496">
        <v>87.35</v>
      </c>
      <c r="Q1496">
        <v>85.76</v>
      </c>
      <c r="R1496">
        <v>85.96</v>
      </c>
      <c r="S1496">
        <v>6044100</v>
      </c>
      <c r="T1496">
        <v>73.25</v>
      </c>
    </row>
    <row r="1497" spans="14:20" x14ac:dyDescent="0.2">
      <c r="N1497" s="84">
        <v>38699</v>
      </c>
      <c r="O1497">
        <v>84.5</v>
      </c>
      <c r="P1497">
        <v>84.9</v>
      </c>
      <c r="Q1497">
        <v>83.5</v>
      </c>
      <c r="R1497">
        <v>83.71</v>
      </c>
      <c r="S1497">
        <v>12545300</v>
      </c>
      <c r="T1497">
        <v>71.33</v>
      </c>
    </row>
    <row r="1498" spans="14:20" x14ac:dyDescent="0.2">
      <c r="N1498" s="84">
        <v>38700</v>
      </c>
      <c r="O1498">
        <v>83.65</v>
      </c>
      <c r="P1498">
        <v>83.95</v>
      </c>
      <c r="Q1498">
        <v>82.95</v>
      </c>
      <c r="R1498">
        <v>83.13</v>
      </c>
      <c r="S1498">
        <v>7161800</v>
      </c>
      <c r="T1498">
        <v>70.84</v>
      </c>
    </row>
    <row r="1499" spans="14:20" x14ac:dyDescent="0.2">
      <c r="N1499" s="84">
        <v>38701</v>
      </c>
      <c r="O1499">
        <v>82.88</v>
      </c>
      <c r="P1499">
        <v>83.63</v>
      </c>
      <c r="Q1499">
        <v>82.75</v>
      </c>
      <c r="R1499">
        <v>83.53</v>
      </c>
      <c r="S1499">
        <v>6155900</v>
      </c>
      <c r="T1499">
        <v>71.180000000000007</v>
      </c>
    </row>
    <row r="1500" spans="14:20" x14ac:dyDescent="0.2">
      <c r="N1500" s="84">
        <v>38702</v>
      </c>
      <c r="O1500">
        <v>83.89</v>
      </c>
      <c r="P1500">
        <v>84</v>
      </c>
      <c r="Q1500">
        <v>83</v>
      </c>
      <c r="R1500">
        <v>83.37</v>
      </c>
      <c r="S1500">
        <v>7398200</v>
      </c>
      <c r="T1500">
        <v>71.040000000000006</v>
      </c>
    </row>
    <row r="1501" spans="14:20" x14ac:dyDescent="0.2">
      <c r="N1501" s="84">
        <v>38705</v>
      </c>
      <c r="O1501">
        <v>83.23</v>
      </c>
      <c r="P1501">
        <v>83.6</v>
      </c>
      <c r="Q1501">
        <v>82.65</v>
      </c>
      <c r="R1501">
        <v>82.76</v>
      </c>
      <c r="S1501">
        <v>4985400</v>
      </c>
      <c r="T1501">
        <v>70.52</v>
      </c>
    </row>
    <row r="1502" spans="14:20" x14ac:dyDescent="0.2">
      <c r="N1502" s="84">
        <v>38706</v>
      </c>
      <c r="O1502">
        <v>82.95</v>
      </c>
      <c r="P1502">
        <v>83.1</v>
      </c>
      <c r="Q1502">
        <v>82.06</v>
      </c>
      <c r="R1502">
        <v>82.48</v>
      </c>
      <c r="S1502">
        <v>5276200</v>
      </c>
      <c r="T1502">
        <v>70.28</v>
      </c>
    </row>
    <row r="1503" spans="14:20" x14ac:dyDescent="0.2">
      <c r="N1503" s="84">
        <v>38707</v>
      </c>
      <c r="O1503">
        <v>82.46</v>
      </c>
      <c r="P1503">
        <v>84</v>
      </c>
      <c r="Q1503">
        <v>82.46</v>
      </c>
      <c r="R1503">
        <v>83.12</v>
      </c>
      <c r="S1503">
        <v>6846800</v>
      </c>
      <c r="T1503">
        <v>70.83</v>
      </c>
    </row>
    <row r="1504" spans="14:20" x14ac:dyDescent="0.2">
      <c r="N1504" s="84">
        <v>38708</v>
      </c>
      <c r="O1504">
        <v>82.61</v>
      </c>
      <c r="P1504">
        <v>83.23</v>
      </c>
      <c r="Q1504">
        <v>82.3</v>
      </c>
      <c r="R1504">
        <v>83.22</v>
      </c>
      <c r="S1504">
        <v>6573600</v>
      </c>
      <c r="T1504">
        <v>70.91</v>
      </c>
    </row>
    <row r="1505" spans="14:20" x14ac:dyDescent="0.2">
      <c r="N1505" s="84">
        <v>38709</v>
      </c>
      <c r="O1505">
        <v>84</v>
      </c>
      <c r="P1505">
        <v>84.2</v>
      </c>
      <c r="Q1505">
        <v>83.39</v>
      </c>
      <c r="R1505">
        <v>83.48</v>
      </c>
      <c r="S1505">
        <v>3616200</v>
      </c>
      <c r="T1505">
        <v>71.13</v>
      </c>
    </row>
    <row r="1506" spans="14:20" x14ac:dyDescent="0.2">
      <c r="N1506" s="84">
        <v>38713</v>
      </c>
      <c r="O1506">
        <v>83.48</v>
      </c>
      <c r="P1506">
        <v>84.5</v>
      </c>
      <c r="Q1506">
        <v>82.89</v>
      </c>
      <c r="R1506">
        <v>82.99</v>
      </c>
      <c r="S1506">
        <v>4377800</v>
      </c>
      <c r="T1506">
        <v>70.72</v>
      </c>
    </row>
    <row r="1507" spans="14:20" x14ac:dyDescent="0.2">
      <c r="N1507" s="84">
        <v>38714</v>
      </c>
      <c r="O1507">
        <v>83.1</v>
      </c>
      <c r="P1507">
        <v>83.57</v>
      </c>
      <c r="Q1507">
        <v>82.8</v>
      </c>
      <c r="R1507">
        <v>83.04</v>
      </c>
      <c r="S1507">
        <v>3836800</v>
      </c>
      <c r="T1507">
        <v>70.760000000000005</v>
      </c>
    </row>
    <row r="1508" spans="14:20" x14ac:dyDescent="0.2">
      <c r="N1508" s="84">
        <v>38715</v>
      </c>
      <c r="O1508">
        <v>82.8</v>
      </c>
      <c r="P1508">
        <v>83.06</v>
      </c>
      <c r="Q1508">
        <v>82.22</v>
      </c>
      <c r="R1508">
        <v>82.4</v>
      </c>
      <c r="S1508">
        <v>3958400</v>
      </c>
      <c r="T1508">
        <v>70.209999999999994</v>
      </c>
    </row>
    <row r="1509" spans="14:20" x14ac:dyDescent="0.2">
      <c r="N1509" s="84">
        <v>38716</v>
      </c>
      <c r="O1509">
        <v>81.849999999999994</v>
      </c>
      <c r="P1509">
        <v>82.49</v>
      </c>
      <c r="Q1509">
        <v>81.56</v>
      </c>
      <c r="R1509">
        <v>82.2</v>
      </c>
      <c r="S1509">
        <v>5449000</v>
      </c>
      <c r="T1509">
        <v>70.040000000000006</v>
      </c>
    </row>
    <row r="1510" spans="14:20" x14ac:dyDescent="0.2">
      <c r="N1510" s="84">
        <v>38720</v>
      </c>
      <c r="O1510">
        <v>82.45</v>
      </c>
      <c r="P1510">
        <v>82.55</v>
      </c>
      <c r="Q1510">
        <v>80.81</v>
      </c>
      <c r="R1510">
        <v>82.06</v>
      </c>
      <c r="S1510">
        <v>11715100</v>
      </c>
      <c r="T1510">
        <v>69.92</v>
      </c>
    </row>
    <row r="1511" spans="14:20" x14ac:dyDescent="0.2">
      <c r="N1511" s="84">
        <v>38721</v>
      </c>
      <c r="O1511">
        <v>82.2</v>
      </c>
      <c r="P1511">
        <v>82.5</v>
      </c>
      <c r="Q1511">
        <v>81.33</v>
      </c>
      <c r="R1511">
        <v>81.95</v>
      </c>
      <c r="S1511">
        <v>9832800</v>
      </c>
      <c r="T1511">
        <v>69.83</v>
      </c>
    </row>
    <row r="1512" spans="14:20" x14ac:dyDescent="0.2">
      <c r="N1512" s="84">
        <v>38722</v>
      </c>
      <c r="O1512">
        <v>81.400000000000006</v>
      </c>
      <c r="P1512">
        <v>82.9</v>
      </c>
      <c r="Q1512">
        <v>81.25</v>
      </c>
      <c r="R1512">
        <v>82.5</v>
      </c>
      <c r="S1512">
        <v>7213400</v>
      </c>
      <c r="T1512">
        <v>70.3</v>
      </c>
    </row>
    <row r="1513" spans="14:20" x14ac:dyDescent="0.2">
      <c r="N1513" s="84">
        <v>38723</v>
      </c>
      <c r="O1513">
        <v>83.95</v>
      </c>
      <c r="P1513">
        <v>85.03</v>
      </c>
      <c r="Q1513">
        <v>83.41</v>
      </c>
      <c r="R1513">
        <v>84.95</v>
      </c>
      <c r="S1513">
        <v>8196900</v>
      </c>
      <c r="T1513">
        <v>72.39</v>
      </c>
    </row>
    <row r="1514" spans="14:20" x14ac:dyDescent="0.2">
      <c r="N1514" s="84">
        <v>38726</v>
      </c>
      <c r="O1514">
        <v>83.9</v>
      </c>
      <c r="P1514">
        <v>84.25</v>
      </c>
      <c r="Q1514">
        <v>83.38</v>
      </c>
      <c r="R1514">
        <v>83.73</v>
      </c>
      <c r="S1514">
        <v>6851100</v>
      </c>
      <c r="T1514">
        <v>71.349999999999994</v>
      </c>
    </row>
    <row r="1515" spans="14:20" x14ac:dyDescent="0.2">
      <c r="N1515" s="84">
        <v>38727</v>
      </c>
      <c r="O1515">
        <v>83.15</v>
      </c>
      <c r="P1515">
        <v>84.12</v>
      </c>
      <c r="Q1515">
        <v>83.12</v>
      </c>
      <c r="R1515">
        <v>84.07</v>
      </c>
      <c r="S1515">
        <v>5700000</v>
      </c>
      <c r="T1515">
        <v>71.64</v>
      </c>
    </row>
    <row r="1516" spans="14:20" x14ac:dyDescent="0.2">
      <c r="N1516" s="84">
        <v>38728</v>
      </c>
      <c r="O1516">
        <v>84.37</v>
      </c>
      <c r="P1516">
        <v>84.81</v>
      </c>
      <c r="Q1516">
        <v>83.4</v>
      </c>
      <c r="R1516">
        <v>84.17</v>
      </c>
      <c r="S1516">
        <v>5776400</v>
      </c>
      <c r="T1516">
        <v>71.72</v>
      </c>
    </row>
    <row r="1517" spans="14:20" x14ac:dyDescent="0.2">
      <c r="N1517" s="84">
        <v>38729</v>
      </c>
      <c r="O1517">
        <v>83.82</v>
      </c>
      <c r="P1517">
        <v>83.96</v>
      </c>
      <c r="Q1517">
        <v>83.4</v>
      </c>
      <c r="R1517">
        <v>83.57</v>
      </c>
      <c r="S1517">
        <v>4924100</v>
      </c>
      <c r="T1517">
        <v>71.209999999999994</v>
      </c>
    </row>
    <row r="1518" spans="14:20" x14ac:dyDescent="0.2">
      <c r="N1518" s="84">
        <v>38730</v>
      </c>
      <c r="O1518">
        <v>83</v>
      </c>
      <c r="P1518">
        <v>83.45</v>
      </c>
      <c r="Q1518">
        <v>82.5</v>
      </c>
      <c r="R1518">
        <v>83.17</v>
      </c>
      <c r="S1518">
        <v>6921600</v>
      </c>
      <c r="T1518">
        <v>70.87</v>
      </c>
    </row>
    <row r="1519" spans="14:20" x14ac:dyDescent="0.2">
      <c r="N1519" s="84">
        <v>38734</v>
      </c>
      <c r="O1519">
        <v>82.8</v>
      </c>
      <c r="P1519">
        <v>83.16</v>
      </c>
      <c r="Q1519">
        <v>82.54</v>
      </c>
      <c r="R1519">
        <v>83</v>
      </c>
      <c r="S1519">
        <v>8718400</v>
      </c>
      <c r="T1519">
        <v>70.72</v>
      </c>
    </row>
    <row r="1520" spans="14:20" x14ac:dyDescent="0.2">
      <c r="N1520" s="84">
        <v>38735</v>
      </c>
      <c r="O1520">
        <v>84</v>
      </c>
      <c r="P1520">
        <v>84.7</v>
      </c>
      <c r="Q1520">
        <v>83.52</v>
      </c>
      <c r="R1520">
        <v>83.8</v>
      </c>
      <c r="S1520">
        <v>10984800</v>
      </c>
      <c r="T1520">
        <v>71.41</v>
      </c>
    </row>
    <row r="1521" spans="14:20" x14ac:dyDescent="0.2">
      <c r="N1521" s="84">
        <v>38736</v>
      </c>
      <c r="O1521">
        <v>84.14</v>
      </c>
      <c r="P1521">
        <v>84.39</v>
      </c>
      <c r="Q1521">
        <v>83.02</v>
      </c>
      <c r="R1521">
        <v>83.09</v>
      </c>
      <c r="S1521">
        <v>6483500</v>
      </c>
      <c r="T1521">
        <v>70.8</v>
      </c>
    </row>
    <row r="1522" spans="14:20" x14ac:dyDescent="0.2">
      <c r="N1522" s="84">
        <v>38737</v>
      </c>
      <c r="O1522">
        <v>83.04</v>
      </c>
      <c r="P1522">
        <v>83.05</v>
      </c>
      <c r="Q1522">
        <v>81.25</v>
      </c>
      <c r="R1522">
        <v>81.36</v>
      </c>
      <c r="S1522">
        <v>8605800</v>
      </c>
      <c r="T1522">
        <v>69.33</v>
      </c>
    </row>
    <row r="1523" spans="14:20" x14ac:dyDescent="0.2">
      <c r="N1523" s="84">
        <v>38740</v>
      </c>
      <c r="O1523">
        <v>81.33</v>
      </c>
      <c r="P1523">
        <v>81.92</v>
      </c>
      <c r="Q1523">
        <v>80.92</v>
      </c>
      <c r="R1523">
        <v>81.41</v>
      </c>
      <c r="S1523">
        <v>6114100</v>
      </c>
      <c r="T1523">
        <v>69.37</v>
      </c>
    </row>
    <row r="1524" spans="14:20" x14ac:dyDescent="0.2">
      <c r="N1524" s="84">
        <v>38741</v>
      </c>
      <c r="O1524">
        <v>81.39</v>
      </c>
      <c r="P1524">
        <v>82.15</v>
      </c>
      <c r="Q1524">
        <v>80.8</v>
      </c>
      <c r="R1524">
        <v>80.849999999999994</v>
      </c>
      <c r="S1524">
        <v>6069000</v>
      </c>
      <c r="T1524">
        <v>68.89</v>
      </c>
    </row>
    <row r="1525" spans="14:20" x14ac:dyDescent="0.2">
      <c r="N1525" s="84">
        <v>38742</v>
      </c>
      <c r="O1525">
        <v>81.05</v>
      </c>
      <c r="P1525">
        <v>81.62</v>
      </c>
      <c r="Q1525">
        <v>80.61</v>
      </c>
      <c r="R1525">
        <v>80.91</v>
      </c>
      <c r="S1525">
        <v>6374300</v>
      </c>
      <c r="T1525">
        <v>68.94</v>
      </c>
    </row>
    <row r="1526" spans="14:20" x14ac:dyDescent="0.2">
      <c r="N1526" s="84">
        <v>38743</v>
      </c>
      <c r="O1526">
        <v>81.5</v>
      </c>
      <c r="P1526">
        <v>81.650000000000006</v>
      </c>
      <c r="Q1526">
        <v>80.59</v>
      </c>
      <c r="R1526">
        <v>80.72</v>
      </c>
      <c r="S1526">
        <v>7810200</v>
      </c>
      <c r="T1526">
        <v>68.78</v>
      </c>
    </row>
    <row r="1527" spans="14:20" x14ac:dyDescent="0.2">
      <c r="N1527" s="84">
        <v>38744</v>
      </c>
      <c r="O1527">
        <v>80.75</v>
      </c>
      <c r="P1527">
        <v>81.77</v>
      </c>
      <c r="Q1527">
        <v>80.75</v>
      </c>
      <c r="R1527">
        <v>81.02</v>
      </c>
      <c r="S1527">
        <v>6103400</v>
      </c>
      <c r="T1527">
        <v>69.040000000000006</v>
      </c>
    </row>
    <row r="1528" spans="14:20" x14ac:dyDescent="0.2">
      <c r="N1528" s="84">
        <v>38747</v>
      </c>
      <c r="O1528">
        <v>80.209999999999994</v>
      </c>
      <c r="P1528">
        <v>81.81</v>
      </c>
      <c r="Q1528">
        <v>80.209999999999994</v>
      </c>
      <c r="R1528">
        <v>81.63</v>
      </c>
      <c r="S1528">
        <v>5325100</v>
      </c>
      <c r="T1528">
        <v>69.56</v>
      </c>
    </row>
    <row r="1529" spans="14:20" x14ac:dyDescent="0.2">
      <c r="N1529" s="84">
        <v>38748</v>
      </c>
      <c r="O1529">
        <v>81.5</v>
      </c>
      <c r="P1529">
        <v>82</v>
      </c>
      <c r="Q1529">
        <v>81.17</v>
      </c>
      <c r="R1529">
        <v>81.3</v>
      </c>
      <c r="S1529">
        <v>6771600</v>
      </c>
      <c r="T1529">
        <v>69.28</v>
      </c>
    </row>
    <row r="1530" spans="14:20" x14ac:dyDescent="0.2">
      <c r="N1530" s="84">
        <v>38749</v>
      </c>
      <c r="O1530">
        <v>80.900000000000006</v>
      </c>
      <c r="P1530">
        <v>82.24</v>
      </c>
      <c r="Q1530">
        <v>80.650000000000006</v>
      </c>
      <c r="R1530">
        <v>81.94</v>
      </c>
      <c r="S1530">
        <v>5419300</v>
      </c>
      <c r="T1530">
        <v>69.819999999999993</v>
      </c>
    </row>
    <row r="1531" spans="14:20" x14ac:dyDescent="0.2">
      <c r="N1531" s="84">
        <v>38750</v>
      </c>
      <c r="O1531">
        <v>81.45</v>
      </c>
      <c r="P1531">
        <v>81.59</v>
      </c>
      <c r="Q1531">
        <v>80.900000000000006</v>
      </c>
      <c r="R1531">
        <v>81.23</v>
      </c>
      <c r="S1531">
        <v>6198000</v>
      </c>
      <c r="T1531">
        <v>69.22</v>
      </c>
    </row>
    <row r="1532" spans="14:20" x14ac:dyDescent="0.2">
      <c r="N1532" s="84">
        <v>38751</v>
      </c>
      <c r="O1532">
        <v>80.55</v>
      </c>
      <c r="P1532">
        <v>80.77</v>
      </c>
      <c r="Q1532">
        <v>79.72</v>
      </c>
      <c r="R1532">
        <v>79.97</v>
      </c>
      <c r="S1532">
        <v>9852000</v>
      </c>
      <c r="T1532">
        <v>68.14</v>
      </c>
    </row>
    <row r="1533" spans="14:20" x14ac:dyDescent="0.2">
      <c r="N1533" s="84">
        <v>38754</v>
      </c>
      <c r="O1533">
        <v>79.94</v>
      </c>
      <c r="P1533">
        <v>79.95</v>
      </c>
      <c r="Q1533">
        <v>78.930000000000007</v>
      </c>
      <c r="R1533">
        <v>79.510000000000005</v>
      </c>
      <c r="S1533">
        <v>9568500</v>
      </c>
      <c r="T1533">
        <v>67.75</v>
      </c>
    </row>
    <row r="1534" spans="14:20" x14ac:dyDescent="0.2">
      <c r="N1534" s="84">
        <v>38755</v>
      </c>
      <c r="O1534">
        <v>79.5</v>
      </c>
      <c r="P1534">
        <v>80.19</v>
      </c>
      <c r="Q1534">
        <v>79.3</v>
      </c>
      <c r="R1534">
        <v>79.849999999999994</v>
      </c>
      <c r="S1534">
        <v>5247300</v>
      </c>
      <c r="T1534">
        <v>68.040000000000006</v>
      </c>
    </row>
    <row r="1535" spans="14:20" x14ac:dyDescent="0.2">
      <c r="N1535" s="84">
        <v>38756</v>
      </c>
      <c r="O1535">
        <v>80.58</v>
      </c>
      <c r="P1535">
        <v>80.900000000000006</v>
      </c>
      <c r="Q1535">
        <v>80.239999999999995</v>
      </c>
      <c r="R1535">
        <v>80.8</v>
      </c>
      <c r="S1535">
        <v>5029200</v>
      </c>
      <c r="T1535">
        <v>69.02</v>
      </c>
    </row>
    <row r="1536" spans="14:20" x14ac:dyDescent="0.2">
      <c r="N1536" s="84">
        <v>38757</v>
      </c>
      <c r="O1536">
        <v>80.400000000000006</v>
      </c>
      <c r="P1536">
        <v>80.8</v>
      </c>
      <c r="Q1536">
        <v>79.5</v>
      </c>
      <c r="R1536">
        <v>80.400000000000006</v>
      </c>
      <c r="S1536">
        <v>7609200</v>
      </c>
      <c r="T1536">
        <v>68.680000000000007</v>
      </c>
    </row>
    <row r="1537" spans="14:20" x14ac:dyDescent="0.2">
      <c r="N1537" s="84">
        <v>38758</v>
      </c>
      <c r="O1537">
        <v>80.400000000000006</v>
      </c>
      <c r="P1537">
        <v>81.459999999999994</v>
      </c>
      <c r="Q1537">
        <v>80.2</v>
      </c>
      <c r="R1537">
        <v>81.33</v>
      </c>
      <c r="S1537">
        <v>5371900</v>
      </c>
      <c r="T1537">
        <v>69.48</v>
      </c>
    </row>
    <row r="1538" spans="14:20" x14ac:dyDescent="0.2">
      <c r="N1538" s="84">
        <v>38761</v>
      </c>
      <c r="O1538">
        <v>81.33</v>
      </c>
      <c r="P1538">
        <v>81.91</v>
      </c>
      <c r="Q1538">
        <v>80.180000000000007</v>
      </c>
      <c r="R1538">
        <v>80.44</v>
      </c>
      <c r="S1538">
        <v>5257400</v>
      </c>
      <c r="T1538">
        <v>68.72</v>
      </c>
    </row>
    <row r="1539" spans="14:20" x14ac:dyDescent="0.2">
      <c r="N1539" s="84">
        <v>38762</v>
      </c>
      <c r="O1539">
        <v>80.55</v>
      </c>
      <c r="P1539">
        <v>81.45</v>
      </c>
      <c r="Q1539">
        <v>80.349999999999994</v>
      </c>
      <c r="R1539">
        <v>81.09</v>
      </c>
      <c r="S1539">
        <v>6075500</v>
      </c>
      <c r="T1539">
        <v>69.27</v>
      </c>
    </row>
    <row r="1540" spans="14:20" x14ac:dyDescent="0.2">
      <c r="N1540" s="84">
        <v>38763</v>
      </c>
      <c r="O1540">
        <v>80.86</v>
      </c>
      <c r="P1540">
        <v>81.5</v>
      </c>
      <c r="Q1540">
        <v>80.5</v>
      </c>
      <c r="R1540">
        <v>80.849999999999994</v>
      </c>
      <c r="S1540">
        <v>5052000</v>
      </c>
      <c r="T1540">
        <v>69.069999999999993</v>
      </c>
    </row>
    <row r="1541" spans="14:20" x14ac:dyDescent="0.2">
      <c r="N1541" s="84">
        <v>38764</v>
      </c>
      <c r="O1541">
        <v>80.680000000000007</v>
      </c>
      <c r="P1541">
        <v>80.91</v>
      </c>
      <c r="Q1541">
        <v>80.13</v>
      </c>
      <c r="R1541">
        <v>80.91</v>
      </c>
      <c r="S1541">
        <v>5310500</v>
      </c>
      <c r="T1541">
        <v>69.12</v>
      </c>
    </row>
    <row r="1542" spans="14:20" x14ac:dyDescent="0.2">
      <c r="N1542" s="84">
        <v>38765</v>
      </c>
      <c r="O1542">
        <v>80.91</v>
      </c>
      <c r="P1542">
        <v>81.03</v>
      </c>
      <c r="Q1542">
        <v>80.13</v>
      </c>
      <c r="R1542">
        <v>80.709999999999994</v>
      </c>
      <c r="S1542">
        <v>5298800</v>
      </c>
      <c r="T1542">
        <v>68.95</v>
      </c>
    </row>
    <row r="1543" spans="14:20" x14ac:dyDescent="0.2">
      <c r="N1543" s="84">
        <v>38769</v>
      </c>
      <c r="O1543">
        <v>80.099999999999994</v>
      </c>
      <c r="P1543">
        <v>80.75</v>
      </c>
      <c r="Q1543">
        <v>79.97</v>
      </c>
      <c r="R1543">
        <v>80.5</v>
      </c>
      <c r="S1543">
        <v>5838000</v>
      </c>
      <c r="T1543">
        <v>68.77</v>
      </c>
    </row>
    <row r="1544" spans="14:20" x14ac:dyDescent="0.2">
      <c r="N1544" s="84">
        <v>38770</v>
      </c>
      <c r="O1544">
        <v>80</v>
      </c>
      <c r="P1544">
        <v>81.650000000000006</v>
      </c>
      <c r="Q1544">
        <v>79.97</v>
      </c>
      <c r="R1544">
        <v>81.349999999999994</v>
      </c>
      <c r="S1544">
        <v>5294300</v>
      </c>
      <c r="T1544">
        <v>69.489999999999995</v>
      </c>
    </row>
    <row r="1545" spans="14:20" x14ac:dyDescent="0.2">
      <c r="N1545" s="84">
        <v>38771</v>
      </c>
      <c r="O1545">
        <v>81.2</v>
      </c>
      <c r="P1545">
        <v>81.34</v>
      </c>
      <c r="Q1545">
        <v>80.040000000000006</v>
      </c>
      <c r="R1545">
        <v>80.2</v>
      </c>
      <c r="S1545">
        <v>4979400</v>
      </c>
      <c r="T1545">
        <v>68.510000000000005</v>
      </c>
    </row>
    <row r="1546" spans="14:20" x14ac:dyDescent="0.2">
      <c r="N1546" s="84">
        <v>38772</v>
      </c>
      <c r="O1546">
        <v>80.650000000000006</v>
      </c>
      <c r="P1546">
        <v>80.650000000000006</v>
      </c>
      <c r="Q1546">
        <v>79.849999999999994</v>
      </c>
      <c r="R1546">
        <v>80.099999999999994</v>
      </c>
      <c r="S1546">
        <v>3903200</v>
      </c>
      <c r="T1546">
        <v>68.42</v>
      </c>
    </row>
    <row r="1547" spans="14:20" x14ac:dyDescent="0.2">
      <c r="N1547" s="84">
        <v>38775</v>
      </c>
      <c r="O1547">
        <v>79.97</v>
      </c>
      <c r="P1547">
        <v>80.89</v>
      </c>
      <c r="Q1547">
        <v>79.95</v>
      </c>
      <c r="R1547">
        <v>80.63</v>
      </c>
      <c r="S1547">
        <v>3787000</v>
      </c>
      <c r="T1547">
        <v>68.88</v>
      </c>
    </row>
    <row r="1548" spans="14:20" x14ac:dyDescent="0.2">
      <c r="N1548" s="84">
        <v>38776</v>
      </c>
      <c r="O1548">
        <v>80.099999999999994</v>
      </c>
      <c r="P1548">
        <v>80.55</v>
      </c>
      <c r="Q1548">
        <v>79.709999999999994</v>
      </c>
      <c r="R1548">
        <v>80.239999999999995</v>
      </c>
      <c r="S1548">
        <v>5960700</v>
      </c>
      <c r="T1548">
        <v>68.540000000000006</v>
      </c>
    </row>
    <row r="1549" spans="14:20" x14ac:dyDescent="0.2">
      <c r="N1549" s="84">
        <v>38777</v>
      </c>
      <c r="O1549">
        <v>80.2</v>
      </c>
      <c r="P1549">
        <v>80.81</v>
      </c>
      <c r="Q1549">
        <v>79.78</v>
      </c>
      <c r="R1549">
        <v>79.900000000000006</v>
      </c>
      <c r="S1549">
        <v>5172300</v>
      </c>
      <c r="T1549">
        <v>68.25</v>
      </c>
    </row>
    <row r="1550" spans="14:20" x14ac:dyDescent="0.2">
      <c r="N1550" s="84">
        <v>38778</v>
      </c>
      <c r="O1550">
        <v>79.55</v>
      </c>
      <c r="P1550">
        <v>80.209999999999994</v>
      </c>
      <c r="Q1550">
        <v>79.540000000000006</v>
      </c>
      <c r="R1550">
        <v>79.94</v>
      </c>
      <c r="S1550">
        <v>4418800</v>
      </c>
      <c r="T1550">
        <v>68.290000000000006</v>
      </c>
    </row>
    <row r="1551" spans="14:20" x14ac:dyDescent="0.2">
      <c r="N1551" s="84">
        <v>38779</v>
      </c>
      <c r="O1551">
        <v>79.510000000000005</v>
      </c>
      <c r="P1551">
        <v>80.83</v>
      </c>
      <c r="Q1551">
        <v>79.510000000000005</v>
      </c>
      <c r="R1551">
        <v>79.959999999999994</v>
      </c>
      <c r="S1551">
        <v>4354400</v>
      </c>
      <c r="T1551">
        <v>68.31</v>
      </c>
    </row>
    <row r="1552" spans="14:20" x14ac:dyDescent="0.2">
      <c r="N1552" s="84">
        <v>38782</v>
      </c>
      <c r="O1552">
        <v>79.91</v>
      </c>
      <c r="P1552">
        <v>80.64</v>
      </c>
      <c r="Q1552">
        <v>79.900000000000006</v>
      </c>
      <c r="R1552">
        <v>80</v>
      </c>
      <c r="S1552">
        <v>4709500</v>
      </c>
      <c r="T1552">
        <v>68.34</v>
      </c>
    </row>
    <row r="1553" spans="14:20" x14ac:dyDescent="0.2">
      <c r="N1553" s="84">
        <v>38783</v>
      </c>
      <c r="O1553">
        <v>80.010000000000005</v>
      </c>
      <c r="P1553">
        <v>80.790000000000006</v>
      </c>
      <c r="Q1553">
        <v>79.86</v>
      </c>
      <c r="R1553">
        <v>80.290000000000006</v>
      </c>
      <c r="S1553">
        <v>4330800</v>
      </c>
      <c r="T1553">
        <v>68.59</v>
      </c>
    </row>
    <row r="1554" spans="14:20" x14ac:dyDescent="0.2">
      <c r="N1554" s="84">
        <v>38784</v>
      </c>
      <c r="O1554">
        <v>80.25</v>
      </c>
      <c r="P1554">
        <v>81.599999999999994</v>
      </c>
      <c r="Q1554">
        <v>80.25</v>
      </c>
      <c r="R1554">
        <v>81.14</v>
      </c>
      <c r="S1554">
        <v>5569900</v>
      </c>
      <c r="T1554">
        <v>69.31</v>
      </c>
    </row>
    <row r="1555" spans="14:20" x14ac:dyDescent="0.2">
      <c r="N1555" s="84">
        <v>38785</v>
      </c>
      <c r="O1555">
        <v>81.260000000000005</v>
      </c>
      <c r="P1555">
        <v>81.98</v>
      </c>
      <c r="Q1555">
        <v>80.8</v>
      </c>
      <c r="R1555">
        <v>81.02</v>
      </c>
      <c r="S1555">
        <v>4310700</v>
      </c>
      <c r="T1555">
        <v>69.209999999999994</v>
      </c>
    </row>
    <row r="1556" spans="14:20" x14ac:dyDescent="0.2">
      <c r="N1556" s="84">
        <v>38786</v>
      </c>
      <c r="O1556">
        <v>81.03</v>
      </c>
      <c r="P1556">
        <v>82.25</v>
      </c>
      <c r="Q1556">
        <v>81.03</v>
      </c>
      <c r="R1556">
        <v>81.569999999999993</v>
      </c>
      <c r="S1556">
        <v>4787200</v>
      </c>
      <c r="T1556">
        <v>69.680000000000007</v>
      </c>
    </row>
    <row r="1557" spans="14:20" x14ac:dyDescent="0.2">
      <c r="N1557" s="84">
        <v>38789</v>
      </c>
      <c r="O1557">
        <v>81.56</v>
      </c>
      <c r="P1557">
        <v>82.4</v>
      </c>
      <c r="Q1557">
        <v>81.45</v>
      </c>
      <c r="R1557">
        <v>81.93</v>
      </c>
      <c r="S1557">
        <v>4571400</v>
      </c>
      <c r="T1557">
        <v>69.989999999999995</v>
      </c>
    </row>
    <row r="1558" spans="14:20" x14ac:dyDescent="0.2">
      <c r="N1558" s="84">
        <v>38790</v>
      </c>
      <c r="O1558">
        <v>81.510000000000005</v>
      </c>
      <c r="P1558">
        <v>82.99</v>
      </c>
      <c r="Q1558">
        <v>81.47</v>
      </c>
      <c r="R1558">
        <v>82.88</v>
      </c>
      <c r="S1558">
        <v>4518000</v>
      </c>
      <c r="T1558">
        <v>70.8</v>
      </c>
    </row>
    <row r="1559" spans="14:20" x14ac:dyDescent="0.2">
      <c r="N1559" s="84">
        <v>38791</v>
      </c>
      <c r="O1559">
        <v>82.65</v>
      </c>
      <c r="P1559">
        <v>83.76</v>
      </c>
      <c r="Q1559">
        <v>82.64</v>
      </c>
      <c r="R1559">
        <v>83.38</v>
      </c>
      <c r="S1559">
        <v>5370400</v>
      </c>
      <c r="T1559">
        <v>71.23</v>
      </c>
    </row>
    <row r="1560" spans="14:20" x14ac:dyDescent="0.2">
      <c r="N1560" s="84">
        <v>38792</v>
      </c>
      <c r="O1560">
        <v>83.43</v>
      </c>
      <c r="P1560">
        <v>83.72</v>
      </c>
      <c r="Q1560">
        <v>82.61</v>
      </c>
      <c r="R1560">
        <v>82.87</v>
      </c>
      <c r="S1560">
        <v>4299500</v>
      </c>
      <c r="T1560">
        <v>70.790000000000006</v>
      </c>
    </row>
    <row r="1561" spans="14:20" x14ac:dyDescent="0.2">
      <c r="N1561" s="84">
        <v>38793</v>
      </c>
      <c r="O1561">
        <v>83.35</v>
      </c>
      <c r="P1561">
        <v>83.41</v>
      </c>
      <c r="Q1561">
        <v>82.82</v>
      </c>
      <c r="R1561">
        <v>83.3</v>
      </c>
      <c r="S1561">
        <v>6414400</v>
      </c>
      <c r="T1561">
        <v>71.16</v>
      </c>
    </row>
    <row r="1562" spans="14:20" x14ac:dyDescent="0.2">
      <c r="N1562" s="84">
        <v>38796</v>
      </c>
      <c r="O1562">
        <v>83.11</v>
      </c>
      <c r="P1562">
        <v>83.75</v>
      </c>
      <c r="Q1562">
        <v>82.99</v>
      </c>
      <c r="R1562">
        <v>83.58</v>
      </c>
      <c r="S1562">
        <v>3870300</v>
      </c>
      <c r="T1562">
        <v>71.400000000000006</v>
      </c>
    </row>
    <row r="1563" spans="14:20" x14ac:dyDescent="0.2">
      <c r="N1563" s="84">
        <v>38797</v>
      </c>
      <c r="O1563">
        <v>83.82</v>
      </c>
      <c r="P1563">
        <v>84.99</v>
      </c>
      <c r="Q1563">
        <v>83.58</v>
      </c>
      <c r="R1563">
        <v>83.81</v>
      </c>
      <c r="S1563">
        <v>7404300</v>
      </c>
      <c r="T1563">
        <v>71.59</v>
      </c>
    </row>
    <row r="1564" spans="14:20" x14ac:dyDescent="0.2">
      <c r="N1564" s="84">
        <v>38798</v>
      </c>
      <c r="O1564">
        <v>83.35</v>
      </c>
      <c r="P1564">
        <v>84.68</v>
      </c>
      <c r="Q1564">
        <v>83.35</v>
      </c>
      <c r="R1564">
        <v>84.45</v>
      </c>
      <c r="S1564">
        <v>4968600</v>
      </c>
      <c r="T1564">
        <v>72.14</v>
      </c>
    </row>
    <row r="1565" spans="14:20" x14ac:dyDescent="0.2">
      <c r="N1565" s="84">
        <v>38799</v>
      </c>
      <c r="O1565">
        <v>84.23</v>
      </c>
      <c r="P1565">
        <v>84.27</v>
      </c>
      <c r="Q1565">
        <v>82.93</v>
      </c>
      <c r="R1565">
        <v>83.2</v>
      </c>
      <c r="S1565">
        <v>5105800</v>
      </c>
      <c r="T1565">
        <v>71.069999999999993</v>
      </c>
    </row>
    <row r="1566" spans="14:20" x14ac:dyDescent="0.2">
      <c r="N1566" s="84">
        <v>38800</v>
      </c>
      <c r="O1566">
        <v>82.99</v>
      </c>
      <c r="P1566">
        <v>83.72</v>
      </c>
      <c r="Q1566">
        <v>82.99</v>
      </c>
      <c r="R1566">
        <v>83.36</v>
      </c>
      <c r="S1566">
        <v>4198800</v>
      </c>
      <c r="T1566">
        <v>71.209999999999994</v>
      </c>
    </row>
    <row r="1567" spans="14:20" x14ac:dyDescent="0.2">
      <c r="N1567" s="84">
        <v>38803</v>
      </c>
      <c r="O1567">
        <v>82.98</v>
      </c>
      <c r="P1567">
        <v>83.26</v>
      </c>
      <c r="Q1567">
        <v>82.58</v>
      </c>
      <c r="R1567">
        <v>83.08</v>
      </c>
      <c r="S1567">
        <v>3910100</v>
      </c>
      <c r="T1567">
        <v>70.97</v>
      </c>
    </row>
    <row r="1568" spans="14:20" x14ac:dyDescent="0.2">
      <c r="N1568" s="84">
        <v>38804</v>
      </c>
      <c r="O1568">
        <v>82.86</v>
      </c>
      <c r="P1568">
        <v>83.39</v>
      </c>
      <c r="Q1568">
        <v>82.29</v>
      </c>
      <c r="R1568">
        <v>82.43</v>
      </c>
      <c r="S1568">
        <v>4508600</v>
      </c>
      <c r="T1568">
        <v>70.41</v>
      </c>
    </row>
    <row r="1569" spans="14:20" x14ac:dyDescent="0.2">
      <c r="N1569" s="84">
        <v>38805</v>
      </c>
      <c r="O1569">
        <v>82.2</v>
      </c>
      <c r="P1569">
        <v>83.55</v>
      </c>
      <c r="Q1569">
        <v>82.2</v>
      </c>
      <c r="R1569">
        <v>83.13</v>
      </c>
      <c r="S1569">
        <v>4392100</v>
      </c>
      <c r="T1569">
        <v>71.010000000000005</v>
      </c>
    </row>
    <row r="1570" spans="14:20" x14ac:dyDescent="0.2">
      <c r="N1570" s="84">
        <v>38806</v>
      </c>
      <c r="O1570">
        <v>82.88</v>
      </c>
      <c r="P1570">
        <v>83.7</v>
      </c>
      <c r="Q1570">
        <v>82.83</v>
      </c>
      <c r="R1570">
        <v>83.2</v>
      </c>
      <c r="S1570">
        <v>4467000</v>
      </c>
      <c r="T1570">
        <v>71.069999999999993</v>
      </c>
    </row>
    <row r="1571" spans="14:20" x14ac:dyDescent="0.2">
      <c r="N1571" s="84">
        <v>38807</v>
      </c>
      <c r="O1571">
        <v>82.95</v>
      </c>
      <c r="P1571">
        <v>83.6</v>
      </c>
      <c r="Q1571">
        <v>82.29</v>
      </c>
      <c r="R1571">
        <v>82.47</v>
      </c>
      <c r="S1571">
        <v>5862000</v>
      </c>
      <c r="T1571">
        <v>70.45</v>
      </c>
    </row>
    <row r="1572" spans="14:20" x14ac:dyDescent="0.2">
      <c r="N1572" s="84">
        <v>38810</v>
      </c>
      <c r="O1572">
        <v>82.72</v>
      </c>
      <c r="P1572">
        <v>83.59</v>
      </c>
      <c r="Q1572">
        <v>82.65</v>
      </c>
      <c r="R1572">
        <v>83.06</v>
      </c>
      <c r="S1572">
        <v>4121600</v>
      </c>
      <c r="T1572">
        <v>70.95</v>
      </c>
    </row>
    <row r="1573" spans="14:20" x14ac:dyDescent="0.2">
      <c r="N1573" s="84">
        <v>38811</v>
      </c>
      <c r="O1573">
        <v>83.05</v>
      </c>
      <c r="P1573">
        <v>83.78</v>
      </c>
      <c r="Q1573">
        <v>82.8</v>
      </c>
      <c r="R1573">
        <v>83.45</v>
      </c>
      <c r="S1573">
        <v>3853000</v>
      </c>
      <c r="T1573">
        <v>71.290000000000006</v>
      </c>
    </row>
    <row r="1574" spans="14:20" x14ac:dyDescent="0.2">
      <c r="N1574" s="84">
        <v>38812</v>
      </c>
      <c r="O1574">
        <v>83.33</v>
      </c>
      <c r="P1574">
        <v>84.45</v>
      </c>
      <c r="Q1574">
        <v>83.32</v>
      </c>
      <c r="R1574">
        <v>84.17</v>
      </c>
      <c r="S1574">
        <v>5523900</v>
      </c>
      <c r="T1574">
        <v>71.900000000000006</v>
      </c>
    </row>
    <row r="1575" spans="14:20" x14ac:dyDescent="0.2">
      <c r="N1575" s="84">
        <v>38813</v>
      </c>
      <c r="O1575">
        <v>83.7</v>
      </c>
      <c r="P1575">
        <v>84.32</v>
      </c>
      <c r="Q1575">
        <v>83.36</v>
      </c>
      <c r="R1575">
        <v>83.81</v>
      </c>
      <c r="S1575">
        <v>4944100</v>
      </c>
      <c r="T1575">
        <v>71.59</v>
      </c>
    </row>
    <row r="1576" spans="14:20" x14ac:dyDescent="0.2">
      <c r="N1576" s="84">
        <v>38814</v>
      </c>
      <c r="O1576">
        <v>83.6</v>
      </c>
      <c r="P1576">
        <v>83.8</v>
      </c>
      <c r="Q1576">
        <v>82.44</v>
      </c>
      <c r="R1576">
        <v>82.48</v>
      </c>
      <c r="S1576">
        <v>5337500</v>
      </c>
      <c r="T1576">
        <v>70.459999999999994</v>
      </c>
    </row>
    <row r="1577" spans="14:20" x14ac:dyDescent="0.2">
      <c r="N1577" s="84">
        <v>38817</v>
      </c>
      <c r="O1577">
        <v>82.27</v>
      </c>
      <c r="P1577">
        <v>82.74</v>
      </c>
      <c r="Q1577">
        <v>82</v>
      </c>
      <c r="R1577">
        <v>82.1</v>
      </c>
      <c r="S1577">
        <v>3627700</v>
      </c>
      <c r="T1577">
        <v>70.13</v>
      </c>
    </row>
    <row r="1578" spans="14:20" x14ac:dyDescent="0.2">
      <c r="N1578" s="84">
        <v>38818</v>
      </c>
      <c r="O1578">
        <v>81.83</v>
      </c>
      <c r="P1578">
        <v>82.06</v>
      </c>
      <c r="Q1578">
        <v>80.75</v>
      </c>
      <c r="R1578">
        <v>81.16</v>
      </c>
      <c r="S1578">
        <v>5959700</v>
      </c>
      <c r="T1578">
        <v>69.33</v>
      </c>
    </row>
    <row r="1579" spans="14:20" x14ac:dyDescent="0.2">
      <c r="N1579" s="84">
        <v>38819</v>
      </c>
      <c r="O1579">
        <v>81.099999999999994</v>
      </c>
      <c r="P1579">
        <v>81.37</v>
      </c>
      <c r="Q1579">
        <v>80.63</v>
      </c>
      <c r="R1579">
        <v>80.75</v>
      </c>
      <c r="S1579">
        <v>3905200</v>
      </c>
      <c r="T1579">
        <v>68.98</v>
      </c>
    </row>
    <row r="1580" spans="14:20" x14ac:dyDescent="0.2">
      <c r="N1580" s="84">
        <v>38820</v>
      </c>
      <c r="O1580">
        <v>81.180000000000007</v>
      </c>
      <c r="P1580">
        <v>82.6</v>
      </c>
      <c r="Q1580">
        <v>81.12</v>
      </c>
      <c r="R1580">
        <v>81.98</v>
      </c>
      <c r="S1580">
        <v>4799700</v>
      </c>
      <c r="T1580">
        <v>70.03</v>
      </c>
    </row>
    <row r="1581" spans="14:20" x14ac:dyDescent="0.2">
      <c r="N1581" s="84">
        <v>38824</v>
      </c>
      <c r="O1581">
        <v>81.92</v>
      </c>
      <c r="P1581">
        <v>82.92</v>
      </c>
      <c r="Q1581">
        <v>81.400000000000006</v>
      </c>
      <c r="R1581">
        <v>81.64</v>
      </c>
      <c r="S1581">
        <v>4634200</v>
      </c>
      <c r="T1581">
        <v>69.739999999999995</v>
      </c>
    </row>
    <row r="1582" spans="14:20" x14ac:dyDescent="0.2">
      <c r="N1582" s="84">
        <v>38825</v>
      </c>
      <c r="O1582">
        <v>81.89</v>
      </c>
      <c r="P1582">
        <v>83.53</v>
      </c>
      <c r="Q1582">
        <v>81.7</v>
      </c>
      <c r="R1582">
        <v>83.31</v>
      </c>
      <c r="S1582">
        <v>7905800</v>
      </c>
      <c r="T1582">
        <v>71.17</v>
      </c>
    </row>
    <row r="1583" spans="14:20" x14ac:dyDescent="0.2">
      <c r="N1583" s="84">
        <v>38826</v>
      </c>
      <c r="O1583">
        <v>83.95</v>
      </c>
      <c r="P1583">
        <v>84</v>
      </c>
      <c r="Q1583">
        <v>81.260000000000005</v>
      </c>
      <c r="R1583">
        <v>81.86</v>
      </c>
      <c r="S1583">
        <v>10554700</v>
      </c>
      <c r="T1583">
        <v>69.930000000000007</v>
      </c>
    </row>
    <row r="1584" spans="14:20" x14ac:dyDescent="0.2">
      <c r="N1584" s="84">
        <v>38827</v>
      </c>
      <c r="O1584">
        <v>81.650000000000006</v>
      </c>
      <c r="P1584">
        <v>82.85</v>
      </c>
      <c r="Q1584">
        <v>81.64</v>
      </c>
      <c r="R1584">
        <v>82.02</v>
      </c>
      <c r="S1584">
        <v>6237200</v>
      </c>
      <c r="T1584">
        <v>70.06</v>
      </c>
    </row>
    <row r="1585" spans="14:20" x14ac:dyDescent="0.2">
      <c r="N1585" s="84">
        <v>38828</v>
      </c>
      <c r="O1585">
        <v>82.49</v>
      </c>
      <c r="P1585">
        <v>82.5</v>
      </c>
      <c r="Q1585">
        <v>81.38</v>
      </c>
      <c r="R1585">
        <v>81.66</v>
      </c>
      <c r="S1585">
        <v>6117400</v>
      </c>
      <c r="T1585">
        <v>69.760000000000005</v>
      </c>
    </row>
    <row r="1586" spans="14:20" x14ac:dyDescent="0.2">
      <c r="N1586" s="84">
        <v>38831</v>
      </c>
      <c r="O1586">
        <v>81.3</v>
      </c>
      <c r="P1586">
        <v>82.41</v>
      </c>
      <c r="Q1586">
        <v>81.099999999999994</v>
      </c>
      <c r="R1586">
        <v>82.11</v>
      </c>
      <c r="S1586">
        <v>6604100</v>
      </c>
      <c r="T1586">
        <v>70.14</v>
      </c>
    </row>
    <row r="1587" spans="14:20" x14ac:dyDescent="0.2">
      <c r="N1587" s="84">
        <v>38832</v>
      </c>
      <c r="O1587">
        <v>81.95</v>
      </c>
      <c r="P1587">
        <v>82.9</v>
      </c>
      <c r="Q1587">
        <v>81.599999999999994</v>
      </c>
      <c r="R1587">
        <v>82.67</v>
      </c>
      <c r="S1587">
        <v>6856300</v>
      </c>
      <c r="T1587">
        <v>70.62</v>
      </c>
    </row>
    <row r="1588" spans="14:20" x14ac:dyDescent="0.2">
      <c r="N1588" s="84">
        <v>38833</v>
      </c>
      <c r="O1588">
        <v>82.84</v>
      </c>
      <c r="P1588">
        <v>83.48</v>
      </c>
      <c r="Q1588">
        <v>82.71</v>
      </c>
      <c r="R1588">
        <v>83.35</v>
      </c>
      <c r="S1588">
        <v>6648800</v>
      </c>
      <c r="T1588">
        <v>71.2</v>
      </c>
    </row>
    <row r="1589" spans="14:20" x14ac:dyDescent="0.2">
      <c r="N1589" s="84">
        <v>38834</v>
      </c>
      <c r="O1589">
        <v>82.7</v>
      </c>
      <c r="P1589">
        <v>84.4</v>
      </c>
      <c r="Q1589">
        <v>82.7</v>
      </c>
      <c r="R1589">
        <v>83.88</v>
      </c>
      <c r="S1589">
        <v>8174300</v>
      </c>
      <c r="T1589">
        <v>71.650000000000006</v>
      </c>
    </row>
    <row r="1590" spans="14:20" x14ac:dyDescent="0.2">
      <c r="N1590" s="84">
        <v>38835</v>
      </c>
      <c r="O1590">
        <v>83.51</v>
      </c>
      <c r="P1590">
        <v>83.62</v>
      </c>
      <c r="Q1590">
        <v>81.98</v>
      </c>
      <c r="R1590">
        <v>82.34</v>
      </c>
      <c r="S1590">
        <v>8201800</v>
      </c>
      <c r="T1590">
        <v>70.34</v>
      </c>
    </row>
    <row r="1591" spans="14:20" x14ac:dyDescent="0.2">
      <c r="N1591" s="84">
        <v>38838</v>
      </c>
      <c r="O1591">
        <v>82.59</v>
      </c>
      <c r="P1591">
        <v>83.31</v>
      </c>
      <c r="Q1591">
        <v>82.1</v>
      </c>
      <c r="R1591">
        <v>82.23</v>
      </c>
      <c r="S1591">
        <v>6011100</v>
      </c>
      <c r="T1591">
        <v>70.239999999999995</v>
      </c>
    </row>
    <row r="1592" spans="14:20" x14ac:dyDescent="0.2">
      <c r="N1592" s="84">
        <v>38839</v>
      </c>
      <c r="O1592">
        <v>82.11</v>
      </c>
      <c r="P1592">
        <v>82.74</v>
      </c>
      <c r="Q1592">
        <v>82</v>
      </c>
      <c r="R1592">
        <v>82.42</v>
      </c>
      <c r="S1592">
        <v>4336400</v>
      </c>
      <c r="T1592">
        <v>70.41</v>
      </c>
    </row>
    <row r="1593" spans="14:20" x14ac:dyDescent="0.2">
      <c r="N1593" s="84">
        <v>38840</v>
      </c>
      <c r="O1593">
        <v>82.54</v>
      </c>
      <c r="P1593">
        <v>83.29</v>
      </c>
      <c r="Q1593">
        <v>82.45</v>
      </c>
      <c r="R1593">
        <v>82.7</v>
      </c>
      <c r="S1593">
        <v>5721100</v>
      </c>
      <c r="T1593">
        <v>70.650000000000006</v>
      </c>
    </row>
    <row r="1594" spans="14:20" x14ac:dyDescent="0.2">
      <c r="N1594" s="84">
        <v>38841</v>
      </c>
      <c r="O1594">
        <v>82.87</v>
      </c>
      <c r="P1594">
        <v>83.09</v>
      </c>
      <c r="Q1594">
        <v>82.4</v>
      </c>
      <c r="R1594">
        <v>82.43</v>
      </c>
      <c r="S1594">
        <v>3966900</v>
      </c>
      <c r="T1594">
        <v>70.41</v>
      </c>
    </row>
    <row r="1595" spans="14:20" x14ac:dyDescent="0.2">
      <c r="N1595" s="84">
        <v>38842</v>
      </c>
      <c r="O1595">
        <v>82.95</v>
      </c>
      <c r="P1595">
        <v>83.34</v>
      </c>
      <c r="Q1595">
        <v>82.7</v>
      </c>
      <c r="R1595">
        <v>83.28</v>
      </c>
      <c r="S1595">
        <v>4504500</v>
      </c>
      <c r="T1595">
        <v>71.14</v>
      </c>
    </row>
    <row r="1596" spans="14:20" x14ac:dyDescent="0.2">
      <c r="N1596" s="84">
        <v>38845</v>
      </c>
      <c r="O1596">
        <v>82.6</v>
      </c>
      <c r="P1596">
        <v>83.22</v>
      </c>
      <c r="Q1596">
        <v>82.3</v>
      </c>
      <c r="R1596">
        <v>82.89</v>
      </c>
      <c r="S1596">
        <v>3856500</v>
      </c>
      <c r="T1596">
        <v>71.06</v>
      </c>
    </row>
    <row r="1597" spans="14:20" x14ac:dyDescent="0.2">
      <c r="N1597" s="84">
        <v>38846</v>
      </c>
      <c r="O1597">
        <v>82.49</v>
      </c>
      <c r="P1597">
        <v>83.29</v>
      </c>
      <c r="Q1597">
        <v>82.41</v>
      </c>
      <c r="R1597">
        <v>83.23</v>
      </c>
      <c r="S1597">
        <v>4072800</v>
      </c>
      <c r="T1597">
        <v>71.36</v>
      </c>
    </row>
    <row r="1598" spans="14:20" x14ac:dyDescent="0.2">
      <c r="N1598" s="84">
        <v>38847</v>
      </c>
      <c r="O1598">
        <v>82.9</v>
      </c>
      <c r="P1598">
        <v>83.33</v>
      </c>
      <c r="Q1598">
        <v>82.6</v>
      </c>
      <c r="R1598">
        <v>82.9</v>
      </c>
      <c r="S1598">
        <v>3430400</v>
      </c>
      <c r="T1598">
        <v>71.069999999999993</v>
      </c>
    </row>
    <row r="1599" spans="14:20" x14ac:dyDescent="0.2">
      <c r="N1599" s="84">
        <v>38848</v>
      </c>
      <c r="O1599">
        <v>82.65</v>
      </c>
      <c r="P1599">
        <v>83.09</v>
      </c>
      <c r="Q1599">
        <v>82.45</v>
      </c>
      <c r="R1599">
        <v>82.46</v>
      </c>
      <c r="S1599">
        <v>5274500</v>
      </c>
      <c r="T1599">
        <v>70.7</v>
      </c>
    </row>
    <row r="1600" spans="14:20" x14ac:dyDescent="0.2">
      <c r="N1600" s="84">
        <v>38849</v>
      </c>
      <c r="O1600">
        <v>82.47</v>
      </c>
      <c r="P1600">
        <v>83.69</v>
      </c>
      <c r="Q1600">
        <v>82.3</v>
      </c>
      <c r="R1600">
        <v>82.39</v>
      </c>
      <c r="S1600">
        <v>5685700</v>
      </c>
      <c r="T1600">
        <v>70.64</v>
      </c>
    </row>
    <row r="1601" spans="14:20" x14ac:dyDescent="0.2">
      <c r="N1601" s="84">
        <v>38852</v>
      </c>
      <c r="O1601">
        <v>81.8</v>
      </c>
      <c r="P1601">
        <v>83.15</v>
      </c>
      <c r="Q1601">
        <v>81.8</v>
      </c>
      <c r="R1601">
        <v>82.89</v>
      </c>
      <c r="S1601">
        <v>5776400</v>
      </c>
      <c r="T1601">
        <v>71.06</v>
      </c>
    </row>
    <row r="1602" spans="14:20" x14ac:dyDescent="0.2">
      <c r="N1602" s="84">
        <v>38853</v>
      </c>
      <c r="O1602">
        <v>83</v>
      </c>
      <c r="P1602">
        <v>83.25</v>
      </c>
      <c r="Q1602">
        <v>82.07</v>
      </c>
      <c r="R1602">
        <v>82.16</v>
      </c>
      <c r="S1602">
        <v>4454800</v>
      </c>
      <c r="T1602">
        <v>70.44</v>
      </c>
    </row>
    <row r="1603" spans="14:20" x14ac:dyDescent="0.2">
      <c r="N1603" s="84">
        <v>38854</v>
      </c>
      <c r="O1603">
        <v>81.75</v>
      </c>
      <c r="P1603">
        <v>82.21</v>
      </c>
      <c r="Q1603">
        <v>81.02</v>
      </c>
      <c r="R1603">
        <v>81.27</v>
      </c>
      <c r="S1603">
        <v>5936000</v>
      </c>
      <c r="T1603">
        <v>69.680000000000007</v>
      </c>
    </row>
    <row r="1604" spans="14:20" x14ac:dyDescent="0.2">
      <c r="N1604" s="84">
        <v>38855</v>
      </c>
      <c r="O1604">
        <v>80.5</v>
      </c>
      <c r="P1604">
        <v>81.349999999999994</v>
      </c>
      <c r="Q1604">
        <v>80.03</v>
      </c>
      <c r="R1604">
        <v>80.66</v>
      </c>
      <c r="S1604">
        <v>5443600</v>
      </c>
      <c r="T1604">
        <v>69.150000000000006</v>
      </c>
    </row>
    <row r="1605" spans="14:20" x14ac:dyDescent="0.2">
      <c r="N1605" s="84">
        <v>38856</v>
      </c>
      <c r="O1605">
        <v>80.86</v>
      </c>
      <c r="P1605">
        <v>81</v>
      </c>
      <c r="Q1605">
        <v>79.510000000000005</v>
      </c>
      <c r="R1605">
        <v>80.28</v>
      </c>
      <c r="S1605">
        <v>7019100</v>
      </c>
      <c r="T1605">
        <v>68.83</v>
      </c>
    </row>
    <row r="1606" spans="14:20" x14ac:dyDescent="0.2">
      <c r="N1606" s="84">
        <v>38859</v>
      </c>
      <c r="O1606">
        <v>79.83</v>
      </c>
      <c r="P1606">
        <v>80.34</v>
      </c>
      <c r="Q1606">
        <v>79.400000000000006</v>
      </c>
      <c r="R1606">
        <v>80.02</v>
      </c>
      <c r="S1606">
        <v>6250900</v>
      </c>
      <c r="T1606">
        <v>68.599999999999994</v>
      </c>
    </row>
    <row r="1607" spans="14:20" x14ac:dyDescent="0.2">
      <c r="N1607" s="84">
        <v>38860</v>
      </c>
      <c r="O1607">
        <v>80.25</v>
      </c>
      <c r="P1607">
        <v>81.3</v>
      </c>
      <c r="Q1607">
        <v>79.64</v>
      </c>
      <c r="R1607">
        <v>79.83</v>
      </c>
      <c r="S1607">
        <v>5006400</v>
      </c>
      <c r="T1607">
        <v>68.44</v>
      </c>
    </row>
    <row r="1608" spans="14:20" x14ac:dyDescent="0.2">
      <c r="N1608" s="84">
        <v>38861</v>
      </c>
      <c r="O1608">
        <v>79.349999999999994</v>
      </c>
      <c r="P1608">
        <v>80.040000000000006</v>
      </c>
      <c r="Q1608">
        <v>79.06</v>
      </c>
      <c r="R1608">
        <v>79.78</v>
      </c>
      <c r="S1608">
        <v>7389600</v>
      </c>
      <c r="T1608">
        <v>68.400000000000006</v>
      </c>
    </row>
    <row r="1609" spans="14:20" x14ac:dyDescent="0.2">
      <c r="N1609" s="84">
        <v>38862</v>
      </c>
      <c r="O1609">
        <v>79.89</v>
      </c>
      <c r="P1609">
        <v>80.180000000000007</v>
      </c>
      <c r="Q1609">
        <v>79.650000000000006</v>
      </c>
      <c r="R1609">
        <v>80.14</v>
      </c>
      <c r="S1609">
        <v>3995000</v>
      </c>
      <c r="T1609">
        <v>68.709999999999994</v>
      </c>
    </row>
    <row r="1610" spans="14:20" x14ac:dyDescent="0.2">
      <c r="N1610" s="84">
        <v>38863</v>
      </c>
      <c r="O1610">
        <v>80.16</v>
      </c>
      <c r="P1610">
        <v>80.86</v>
      </c>
      <c r="Q1610">
        <v>79.7</v>
      </c>
      <c r="R1610">
        <v>80.75</v>
      </c>
      <c r="S1610">
        <v>3580800</v>
      </c>
      <c r="T1610">
        <v>69.23</v>
      </c>
    </row>
    <row r="1611" spans="14:20" x14ac:dyDescent="0.2">
      <c r="N1611" s="84">
        <v>38867</v>
      </c>
      <c r="O1611">
        <v>80.349999999999994</v>
      </c>
      <c r="P1611">
        <v>80.959999999999994</v>
      </c>
      <c r="Q1611">
        <v>80.150000000000006</v>
      </c>
      <c r="R1611">
        <v>80.16</v>
      </c>
      <c r="S1611">
        <v>5049100</v>
      </c>
      <c r="T1611">
        <v>68.72</v>
      </c>
    </row>
    <row r="1612" spans="14:20" x14ac:dyDescent="0.2">
      <c r="N1612" s="84">
        <v>38868</v>
      </c>
      <c r="O1612">
        <v>80.150000000000006</v>
      </c>
      <c r="P1612">
        <v>80.83</v>
      </c>
      <c r="Q1612">
        <v>79.61</v>
      </c>
      <c r="R1612">
        <v>79.900000000000006</v>
      </c>
      <c r="S1612">
        <v>6384900</v>
      </c>
      <c r="T1612">
        <v>68.5</v>
      </c>
    </row>
    <row r="1613" spans="14:20" x14ac:dyDescent="0.2">
      <c r="N1613" s="84">
        <v>38869</v>
      </c>
      <c r="O1613">
        <v>79.89</v>
      </c>
      <c r="P1613">
        <v>80.87</v>
      </c>
      <c r="Q1613">
        <v>79.81</v>
      </c>
      <c r="R1613">
        <v>80.69</v>
      </c>
      <c r="S1613">
        <v>4866500</v>
      </c>
      <c r="T1613">
        <v>69.180000000000007</v>
      </c>
    </row>
    <row r="1614" spans="14:20" x14ac:dyDescent="0.2">
      <c r="N1614" s="84">
        <v>38870</v>
      </c>
      <c r="O1614">
        <v>80.5</v>
      </c>
      <c r="P1614">
        <v>80.56</v>
      </c>
      <c r="Q1614">
        <v>79.150000000000006</v>
      </c>
      <c r="R1614">
        <v>79.52</v>
      </c>
      <c r="S1614">
        <v>7232300</v>
      </c>
      <c r="T1614">
        <v>68.17</v>
      </c>
    </row>
    <row r="1615" spans="14:20" x14ac:dyDescent="0.2">
      <c r="N1615" s="84">
        <v>38873</v>
      </c>
      <c r="O1615">
        <v>79.099999999999994</v>
      </c>
      <c r="P1615">
        <v>80.040000000000006</v>
      </c>
      <c r="Q1615">
        <v>79.010000000000005</v>
      </c>
      <c r="R1615">
        <v>79.06</v>
      </c>
      <c r="S1615">
        <v>5555800</v>
      </c>
      <c r="T1615">
        <v>67.78</v>
      </c>
    </row>
    <row r="1616" spans="14:20" x14ac:dyDescent="0.2">
      <c r="N1616" s="84">
        <v>38874</v>
      </c>
      <c r="O1616">
        <v>79.06</v>
      </c>
      <c r="P1616">
        <v>79.900000000000006</v>
      </c>
      <c r="Q1616">
        <v>78.5</v>
      </c>
      <c r="R1616">
        <v>79.760000000000005</v>
      </c>
      <c r="S1616">
        <v>7250600</v>
      </c>
      <c r="T1616">
        <v>68.38</v>
      </c>
    </row>
    <row r="1617" spans="14:20" x14ac:dyDescent="0.2">
      <c r="N1617" s="84">
        <v>38875</v>
      </c>
      <c r="O1617">
        <v>79.78</v>
      </c>
      <c r="P1617">
        <v>80.739999999999995</v>
      </c>
      <c r="Q1617">
        <v>79.12</v>
      </c>
      <c r="R1617">
        <v>79.150000000000006</v>
      </c>
      <c r="S1617">
        <v>7924800</v>
      </c>
      <c r="T1617">
        <v>67.86</v>
      </c>
    </row>
    <row r="1618" spans="14:20" x14ac:dyDescent="0.2">
      <c r="N1618" s="84">
        <v>38876</v>
      </c>
      <c r="O1618">
        <v>78.55</v>
      </c>
      <c r="P1618">
        <v>79.58</v>
      </c>
      <c r="Q1618">
        <v>76.75</v>
      </c>
      <c r="R1618">
        <v>77.03</v>
      </c>
      <c r="S1618">
        <v>13474400</v>
      </c>
      <c r="T1618">
        <v>66.040000000000006</v>
      </c>
    </row>
    <row r="1619" spans="14:20" x14ac:dyDescent="0.2">
      <c r="N1619" s="84">
        <v>38877</v>
      </c>
      <c r="O1619">
        <v>77.239999999999995</v>
      </c>
      <c r="P1619">
        <v>78.099999999999994</v>
      </c>
      <c r="Q1619">
        <v>77.05</v>
      </c>
      <c r="R1619">
        <v>77.63</v>
      </c>
      <c r="S1619">
        <v>6135400</v>
      </c>
      <c r="T1619">
        <v>66.55</v>
      </c>
    </row>
    <row r="1620" spans="14:20" x14ac:dyDescent="0.2">
      <c r="N1620" s="84">
        <v>38880</v>
      </c>
      <c r="O1620">
        <v>77.63</v>
      </c>
      <c r="P1620">
        <v>78.09</v>
      </c>
      <c r="Q1620">
        <v>77.010000000000005</v>
      </c>
      <c r="R1620">
        <v>77.02</v>
      </c>
      <c r="S1620">
        <v>4924900</v>
      </c>
      <c r="T1620">
        <v>66.03</v>
      </c>
    </row>
    <row r="1621" spans="14:20" x14ac:dyDescent="0.2">
      <c r="N1621" s="84">
        <v>38881</v>
      </c>
      <c r="O1621">
        <v>77.14</v>
      </c>
      <c r="P1621">
        <v>77.930000000000007</v>
      </c>
      <c r="Q1621">
        <v>76.819999999999993</v>
      </c>
      <c r="R1621">
        <v>76.930000000000007</v>
      </c>
      <c r="S1621">
        <v>7374100</v>
      </c>
      <c r="T1621">
        <v>65.95</v>
      </c>
    </row>
    <row r="1622" spans="14:20" x14ac:dyDescent="0.2">
      <c r="N1622" s="84">
        <v>38882</v>
      </c>
      <c r="O1622">
        <v>76.930000000000007</v>
      </c>
      <c r="P1622">
        <v>77.849999999999994</v>
      </c>
      <c r="Q1622">
        <v>76.930000000000007</v>
      </c>
      <c r="R1622">
        <v>77.709999999999994</v>
      </c>
      <c r="S1622">
        <v>6038600</v>
      </c>
      <c r="T1622">
        <v>66.62</v>
      </c>
    </row>
    <row r="1623" spans="14:20" x14ac:dyDescent="0.2">
      <c r="N1623" s="84">
        <v>38883</v>
      </c>
      <c r="O1623">
        <v>77.849999999999994</v>
      </c>
      <c r="P1623">
        <v>78.78</v>
      </c>
      <c r="Q1623">
        <v>76.95</v>
      </c>
      <c r="R1623">
        <v>78.56</v>
      </c>
      <c r="S1623">
        <v>6679400</v>
      </c>
      <c r="T1623">
        <v>67.349999999999994</v>
      </c>
    </row>
    <row r="1624" spans="14:20" x14ac:dyDescent="0.2">
      <c r="N1624" s="84">
        <v>38884</v>
      </c>
      <c r="O1624">
        <v>78.44</v>
      </c>
      <c r="P1624">
        <v>78.53</v>
      </c>
      <c r="Q1624">
        <v>77.569999999999993</v>
      </c>
      <c r="R1624">
        <v>77.95</v>
      </c>
      <c r="S1624">
        <v>8133500</v>
      </c>
      <c r="T1624">
        <v>66.83</v>
      </c>
    </row>
    <row r="1625" spans="14:20" x14ac:dyDescent="0.2">
      <c r="N1625" s="84">
        <v>38887</v>
      </c>
      <c r="O1625">
        <v>77.900000000000006</v>
      </c>
      <c r="P1625">
        <v>78.3</v>
      </c>
      <c r="Q1625">
        <v>77.34</v>
      </c>
      <c r="R1625">
        <v>77.67</v>
      </c>
      <c r="S1625">
        <v>5302100</v>
      </c>
      <c r="T1625">
        <v>66.59</v>
      </c>
    </row>
    <row r="1626" spans="14:20" x14ac:dyDescent="0.2">
      <c r="N1626" s="84">
        <v>38888</v>
      </c>
      <c r="O1626">
        <v>77.84</v>
      </c>
      <c r="P1626">
        <v>78.3</v>
      </c>
      <c r="Q1626">
        <v>77.25</v>
      </c>
      <c r="R1626">
        <v>77.989999999999995</v>
      </c>
      <c r="S1626">
        <v>6124500</v>
      </c>
      <c r="T1626">
        <v>66.86</v>
      </c>
    </row>
    <row r="1627" spans="14:20" x14ac:dyDescent="0.2">
      <c r="N1627" s="84">
        <v>38889</v>
      </c>
      <c r="O1627">
        <v>77.989999999999995</v>
      </c>
      <c r="P1627">
        <v>78.56</v>
      </c>
      <c r="Q1627">
        <v>77.98</v>
      </c>
      <c r="R1627">
        <v>78.3</v>
      </c>
      <c r="S1627">
        <v>5559100</v>
      </c>
      <c r="T1627">
        <v>67.13</v>
      </c>
    </row>
    <row r="1628" spans="14:20" x14ac:dyDescent="0.2">
      <c r="N1628" s="84">
        <v>38890</v>
      </c>
      <c r="O1628">
        <v>78.16</v>
      </c>
      <c r="P1628">
        <v>78.37</v>
      </c>
      <c r="Q1628">
        <v>77</v>
      </c>
      <c r="R1628">
        <v>77.19</v>
      </c>
      <c r="S1628">
        <v>5563700</v>
      </c>
      <c r="T1628">
        <v>66.180000000000007</v>
      </c>
    </row>
    <row r="1629" spans="14:20" x14ac:dyDescent="0.2">
      <c r="N1629" s="84">
        <v>38891</v>
      </c>
      <c r="O1629">
        <v>77.150000000000006</v>
      </c>
      <c r="P1629">
        <v>77.84</v>
      </c>
      <c r="Q1629">
        <v>76.94</v>
      </c>
      <c r="R1629">
        <v>77.099999999999994</v>
      </c>
      <c r="S1629">
        <v>4520600</v>
      </c>
      <c r="T1629">
        <v>66.099999999999994</v>
      </c>
    </row>
    <row r="1630" spans="14:20" x14ac:dyDescent="0.2">
      <c r="N1630" s="84">
        <v>38894</v>
      </c>
      <c r="O1630">
        <v>77.040000000000006</v>
      </c>
      <c r="P1630">
        <v>77.52</v>
      </c>
      <c r="Q1630">
        <v>76.8</v>
      </c>
      <c r="R1630">
        <v>77.150000000000006</v>
      </c>
      <c r="S1630">
        <v>3448000</v>
      </c>
      <c r="T1630">
        <v>66.14</v>
      </c>
    </row>
    <row r="1631" spans="14:20" x14ac:dyDescent="0.2">
      <c r="N1631" s="84">
        <v>38895</v>
      </c>
      <c r="O1631">
        <v>77.319999999999993</v>
      </c>
      <c r="P1631">
        <v>77.599999999999994</v>
      </c>
      <c r="Q1631">
        <v>76.319999999999993</v>
      </c>
      <c r="R1631">
        <v>76.63</v>
      </c>
      <c r="S1631">
        <v>5596800</v>
      </c>
      <c r="T1631">
        <v>65.7</v>
      </c>
    </row>
    <row r="1632" spans="14:20" x14ac:dyDescent="0.2">
      <c r="N1632" s="84">
        <v>38896</v>
      </c>
      <c r="O1632">
        <v>76.53</v>
      </c>
      <c r="P1632">
        <v>76.599999999999994</v>
      </c>
      <c r="Q1632">
        <v>76.06</v>
      </c>
      <c r="R1632">
        <v>76.56</v>
      </c>
      <c r="S1632">
        <v>4392100</v>
      </c>
      <c r="T1632">
        <v>65.64</v>
      </c>
    </row>
    <row r="1633" spans="14:20" x14ac:dyDescent="0.2">
      <c r="N1633" s="84">
        <v>38897</v>
      </c>
      <c r="O1633">
        <v>76.89</v>
      </c>
      <c r="P1633">
        <v>77.8</v>
      </c>
      <c r="Q1633">
        <v>76.56</v>
      </c>
      <c r="R1633">
        <v>77.59</v>
      </c>
      <c r="S1633">
        <v>5448900</v>
      </c>
      <c r="T1633">
        <v>66.52</v>
      </c>
    </row>
    <row r="1634" spans="14:20" x14ac:dyDescent="0.2">
      <c r="N1634" s="84">
        <v>38898</v>
      </c>
      <c r="O1634">
        <v>77.7</v>
      </c>
      <c r="P1634">
        <v>77.930000000000007</v>
      </c>
      <c r="Q1634">
        <v>76.790000000000006</v>
      </c>
      <c r="R1634">
        <v>76.819999999999993</v>
      </c>
      <c r="S1634">
        <v>7911700</v>
      </c>
      <c r="T1634">
        <v>65.86</v>
      </c>
    </row>
    <row r="1635" spans="14:20" x14ac:dyDescent="0.2">
      <c r="N1635" s="84">
        <v>38901</v>
      </c>
      <c r="O1635">
        <v>77.540000000000006</v>
      </c>
      <c r="P1635">
        <v>78.27</v>
      </c>
      <c r="Q1635">
        <v>77.27</v>
      </c>
      <c r="R1635">
        <v>78.02</v>
      </c>
      <c r="S1635">
        <v>3177300</v>
      </c>
      <c r="T1635">
        <v>66.89</v>
      </c>
    </row>
    <row r="1636" spans="14:20" x14ac:dyDescent="0.2">
      <c r="N1636" s="84">
        <v>38903</v>
      </c>
      <c r="O1636">
        <v>78</v>
      </c>
      <c r="P1636">
        <v>78.39</v>
      </c>
      <c r="Q1636">
        <v>77.52</v>
      </c>
      <c r="R1636">
        <v>77.77</v>
      </c>
      <c r="S1636">
        <v>4047800</v>
      </c>
      <c r="T1636">
        <v>66.67</v>
      </c>
    </row>
    <row r="1637" spans="14:20" x14ac:dyDescent="0.2">
      <c r="N1637" s="84">
        <v>38904</v>
      </c>
      <c r="O1637">
        <v>77.59</v>
      </c>
      <c r="P1637">
        <v>78.53</v>
      </c>
      <c r="Q1637">
        <v>77.569999999999993</v>
      </c>
      <c r="R1637">
        <v>78.09</v>
      </c>
      <c r="S1637">
        <v>4333100</v>
      </c>
      <c r="T1637">
        <v>66.95</v>
      </c>
    </row>
    <row r="1638" spans="14:20" x14ac:dyDescent="0.2">
      <c r="N1638" s="84">
        <v>38905</v>
      </c>
      <c r="O1638">
        <v>78.09</v>
      </c>
      <c r="P1638">
        <v>78.09</v>
      </c>
      <c r="Q1638">
        <v>76.12</v>
      </c>
      <c r="R1638">
        <v>76.42</v>
      </c>
      <c r="S1638">
        <v>6641600</v>
      </c>
      <c r="T1638">
        <v>65.52</v>
      </c>
    </row>
    <row r="1639" spans="14:20" x14ac:dyDescent="0.2">
      <c r="N1639" s="84">
        <v>38908</v>
      </c>
      <c r="O1639">
        <v>76.180000000000007</v>
      </c>
      <c r="P1639">
        <v>76.83</v>
      </c>
      <c r="Q1639">
        <v>75.87</v>
      </c>
      <c r="R1639">
        <v>76.67</v>
      </c>
      <c r="S1639">
        <v>7154700</v>
      </c>
      <c r="T1639">
        <v>65.73</v>
      </c>
    </row>
    <row r="1640" spans="14:20" x14ac:dyDescent="0.2">
      <c r="N1640" s="84">
        <v>38909</v>
      </c>
      <c r="O1640">
        <v>76.25</v>
      </c>
      <c r="P1640">
        <v>76.650000000000006</v>
      </c>
      <c r="Q1640">
        <v>75.44</v>
      </c>
      <c r="R1640">
        <v>76.47</v>
      </c>
      <c r="S1640">
        <v>6086500</v>
      </c>
      <c r="T1640">
        <v>65.56</v>
      </c>
    </row>
    <row r="1641" spans="14:20" x14ac:dyDescent="0.2">
      <c r="N1641" s="84">
        <v>38910</v>
      </c>
      <c r="O1641">
        <v>76.069999999999993</v>
      </c>
      <c r="P1641">
        <v>76.3</v>
      </c>
      <c r="Q1641">
        <v>74.819999999999993</v>
      </c>
      <c r="R1641">
        <v>75.48</v>
      </c>
      <c r="S1641">
        <v>8372100</v>
      </c>
      <c r="T1641">
        <v>64.709999999999994</v>
      </c>
    </row>
    <row r="1642" spans="14:20" x14ac:dyDescent="0.2">
      <c r="N1642" s="84">
        <v>38911</v>
      </c>
      <c r="O1642">
        <v>75.010000000000005</v>
      </c>
      <c r="P1642">
        <v>75.28</v>
      </c>
      <c r="Q1642">
        <v>73.83</v>
      </c>
      <c r="R1642">
        <v>74.239999999999995</v>
      </c>
      <c r="S1642">
        <v>8754700</v>
      </c>
      <c r="T1642">
        <v>63.65</v>
      </c>
    </row>
    <row r="1643" spans="14:20" x14ac:dyDescent="0.2">
      <c r="N1643" s="84">
        <v>38912</v>
      </c>
      <c r="O1643">
        <v>74.239999999999995</v>
      </c>
      <c r="P1643">
        <v>74.3</v>
      </c>
      <c r="Q1643">
        <v>73.37</v>
      </c>
      <c r="R1643">
        <v>73.569999999999993</v>
      </c>
      <c r="S1643">
        <v>6957800</v>
      </c>
      <c r="T1643">
        <v>63.07</v>
      </c>
    </row>
    <row r="1644" spans="14:20" x14ac:dyDescent="0.2">
      <c r="N1644" s="84">
        <v>38915</v>
      </c>
      <c r="O1644">
        <v>73.349999999999994</v>
      </c>
      <c r="P1644">
        <v>73.94</v>
      </c>
      <c r="Q1644">
        <v>73.2</v>
      </c>
      <c r="R1644">
        <v>73.7</v>
      </c>
      <c r="S1644">
        <v>6822700</v>
      </c>
      <c r="T1644">
        <v>63.19</v>
      </c>
    </row>
    <row r="1645" spans="14:20" x14ac:dyDescent="0.2">
      <c r="N1645" s="84">
        <v>38916</v>
      </c>
      <c r="O1645">
        <v>73.7</v>
      </c>
      <c r="P1645">
        <v>74.42</v>
      </c>
      <c r="Q1645">
        <v>72.73</v>
      </c>
      <c r="R1645">
        <v>74.260000000000005</v>
      </c>
      <c r="S1645">
        <v>8667500</v>
      </c>
      <c r="T1645">
        <v>63.67</v>
      </c>
    </row>
    <row r="1646" spans="14:20" x14ac:dyDescent="0.2">
      <c r="N1646" s="84">
        <v>38917</v>
      </c>
      <c r="O1646">
        <v>76</v>
      </c>
      <c r="P1646">
        <v>77.06</v>
      </c>
      <c r="Q1646">
        <v>76</v>
      </c>
      <c r="R1646">
        <v>76.069999999999993</v>
      </c>
      <c r="S1646">
        <v>14536900</v>
      </c>
      <c r="T1646">
        <v>65.22</v>
      </c>
    </row>
    <row r="1647" spans="14:20" x14ac:dyDescent="0.2">
      <c r="N1647" s="84">
        <v>38918</v>
      </c>
      <c r="O1647">
        <v>75.73</v>
      </c>
      <c r="P1647">
        <v>75.88</v>
      </c>
      <c r="Q1647">
        <v>75.2</v>
      </c>
      <c r="R1647">
        <v>75.48</v>
      </c>
      <c r="S1647">
        <v>12214900</v>
      </c>
      <c r="T1647">
        <v>64.709999999999994</v>
      </c>
    </row>
    <row r="1648" spans="14:20" x14ac:dyDescent="0.2">
      <c r="N1648" s="84">
        <v>38919</v>
      </c>
      <c r="O1648">
        <v>75.489999999999995</v>
      </c>
      <c r="P1648">
        <v>75.5</v>
      </c>
      <c r="Q1648">
        <v>74.5</v>
      </c>
      <c r="R1648">
        <v>74.86</v>
      </c>
      <c r="S1648">
        <v>8372500</v>
      </c>
      <c r="T1648">
        <v>64.180000000000007</v>
      </c>
    </row>
    <row r="1649" spans="14:20" x14ac:dyDescent="0.2">
      <c r="N1649" s="84">
        <v>38922</v>
      </c>
      <c r="O1649">
        <v>74.92</v>
      </c>
      <c r="P1649">
        <v>76.150000000000006</v>
      </c>
      <c r="Q1649">
        <v>74.92</v>
      </c>
      <c r="R1649">
        <v>75.989999999999995</v>
      </c>
      <c r="S1649">
        <v>5611200</v>
      </c>
      <c r="T1649">
        <v>65.150000000000006</v>
      </c>
    </row>
    <row r="1650" spans="14:20" x14ac:dyDescent="0.2">
      <c r="N1650" s="84">
        <v>38923</v>
      </c>
      <c r="O1650">
        <v>75.989999999999995</v>
      </c>
      <c r="P1650">
        <v>76.41</v>
      </c>
      <c r="Q1650">
        <v>75.31</v>
      </c>
      <c r="R1650">
        <v>75.89</v>
      </c>
      <c r="S1650">
        <v>5580300</v>
      </c>
      <c r="T1650">
        <v>65.06</v>
      </c>
    </row>
    <row r="1651" spans="14:20" x14ac:dyDescent="0.2">
      <c r="N1651" s="84">
        <v>38924</v>
      </c>
      <c r="O1651">
        <v>75.48</v>
      </c>
      <c r="P1651">
        <v>76.3</v>
      </c>
      <c r="Q1651">
        <v>75.36</v>
      </c>
      <c r="R1651">
        <v>75.83</v>
      </c>
      <c r="S1651">
        <v>3870100</v>
      </c>
      <c r="T1651">
        <v>65.010000000000005</v>
      </c>
    </row>
    <row r="1652" spans="14:20" x14ac:dyDescent="0.2">
      <c r="N1652" s="84">
        <v>38925</v>
      </c>
      <c r="O1652">
        <v>75.83</v>
      </c>
      <c r="P1652">
        <v>77.290000000000006</v>
      </c>
      <c r="Q1652">
        <v>75.75</v>
      </c>
      <c r="R1652">
        <v>76.150000000000006</v>
      </c>
      <c r="S1652">
        <v>6439100</v>
      </c>
      <c r="T1652">
        <v>65.290000000000006</v>
      </c>
    </row>
    <row r="1653" spans="14:20" x14ac:dyDescent="0.2">
      <c r="N1653" s="84">
        <v>38926</v>
      </c>
      <c r="O1653">
        <v>76.38</v>
      </c>
      <c r="P1653">
        <v>77.3</v>
      </c>
      <c r="Q1653">
        <v>76.260000000000005</v>
      </c>
      <c r="R1653">
        <v>76.959999999999994</v>
      </c>
      <c r="S1653">
        <v>4165700</v>
      </c>
      <c r="T1653">
        <v>65.98</v>
      </c>
    </row>
    <row r="1654" spans="14:20" x14ac:dyDescent="0.2">
      <c r="N1654" s="84">
        <v>38929</v>
      </c>
      <c r="O1654">
        <v>76.44</v>
      </c>
      <c r="P1654">
        <v>77.5</v>
      </c>
      <c r="Q1654">
        <v>76.150000000000006</v>
      </c>
      <c r="R1654">
        <v>77.41</v>
      </c>
      <c r="S1654">
        <v>5381800</v>
      </c>
      <c r="T1654">
        <v>66.37</v>
      </c>
    </row>
    <row r="1655" spans="14:20" x14ac:dyDescent="0.2">
      <c r="N1655" s="84">
        <v>38930</v>
      </c>
      <c r="O1655">
        <v>76.650000000000006</v>
      </c>
      <c r="P1655">
        <v>77.38</v>
      </c>
      <c r="Q1655">
        <v>75.75</v>
      </c>
      <c r="R1655">
        <v>76.14</v>
      </c>
      <c r="S1655">
        <v>4406700</v>
      </c>
      <c r="T1655">
        <v>65.28</v>
      </c>
    </row>
    <row r="1656" spans="14:20" x14ac:dyDescent="0.2">
      <c r="N1656" s="84">
        <v>38931</v>
      </c>
      <c r="O1656">
        <v>76.209999999999994</v>
      </c>
      <c r="P1656">
        <v>76.930000000000007</v>
      </c>
      <c r="Q1656">
        <v>76.2</v>
      </c>
      <c r="R1656">
        <v>76.319999999999993</v>
      </c>
      <c r="S1656">
        <v>3283800</v>
      </c>
      <c r="T1656">
        <v>65.430000000000007</v>
      </c>
    </row>
    <row r="1657" spans="14:20" x14ac:dyDescent="0.2">
      <c r="N1657" s="84">
        <v>38932</v>
      </c>
      <c r="O1657">
        <v>76</v>
      </c>
      <c r="P1657">
        <v>76.73</v>
      </c>
      <c r="Q1657">
        <v>75.400000000000006</v>
      </c>
      <c r="R1657">
        <v>76.33</v>
      </c>
      <c r="S1657">
        <v>2765800</v>
      </c>
      <c r="T1657">
        <v>65.44</v>
      </c>
    </row>
    <row r="1658" spans="14:20" x14ac:dyDescent="0.2">
      <c r="N1658" s="84">
        <v>38933</v>
      </c>
      <c r="O1658">
        <v>76.650000000000006</v>
      </c>
      <c r="P1658">
        <v>76.77</v>
      </c>
      <c r="Q1658">
        <v>75.319999999999993</v>
      </c>
      <c r="R1658">
        <v>75.91</v>
      </c>
      <c r="S1658">
        <v>5062400</v>
      </c>
      <c r="T1658">
        <v>65.08</v>
      </c>
    </row>
    <row r="1659" spans="14:20" x14ac:dyDescent="0.2">
      <c r="N1659" s="84">
        <v>38936</v>
      </c>
      <c r="O1659">
        <v>75.63</v>
      </c>
      <c r="P1659">
        <v>76.2</v>
      </c>
      <c r="Q1659">
        <v>75.28</v>
      </c>
      <c r="R1659">
        <v>75.52</v>
      </c>
      <c r="S1659">
        <v>3870200</v>
      </c>
      <c r="T1659">
        <v>64.75</v>
      </c>
    </row>
    <row r="1660" spans="14:20" x14ac:dyDescent="0.2">
      <c r="N1660" s="84">
        <v>38937</v>
      </c>
      <c r="O1660">
        <v>75.63</v>
      </c>
      <c r="P1660">
        <v>76.260000000000005</v>
      </c>
      <c r="Q1660">
        <v>75.11</v>
      </c>
      <c r="R1660">
        <v>75.33</v>
      </c>
      <c r="S1660">
        <v>3794700</v>
      </c>
      <c r="T1660">
        <v>64.84</v>
      </c>
    </row>
    <row r="1661" spans="14:20" x14ac:dyDescent="0.2">
      <c r="N1661" s="84">
        <v>38938</v>
      </c>
      <c r="O1661">
        <v>75.56</v>
      </c>
      <c r="P1661">
        <v>76.28</v>
      </c>
      <c r="Q1661">
        <v>75.39</v>
      </c>
      <c r="R1661">
        <v>75.39</v>
      </c>
      <c r="S1661">
        <v>4480400</v>
      </c>
      <c r="T1661">
        <v>64.89</v>
      </c>
    </row>
    <row r="1662" spans="14:20" x14ac:dyDescent="0.2">
      <c r="N1662" s="84">
        <v>38939</v>
      </c>
      <c r="O1662">
        <v>75.2</v>
      </c>
      <c r="P1662">
        <v>76.08</v>
      </c>
      <c r="Q1662">
        <v>75.05</v>
      </c>
      <c r="R1662">
        <v>75.739999999999995</v>
      </c>
      <c r="S1662">
        <v>3213600</v>
      </c>
      <c r="T1662">
        <v>65.19</v>
      </c>
    </row>
    <row r="1663" spans="14:20" x14ac:dyDescent="0.2">
      <c r="N1663" s="84">
        <v>38940</v>
      </c>
      <c r="O1663">
        <v>75.34</v>
      </c>
      <c r="P1663">
        <v>75.78</v>
      </c>
      <c r="Q1663">
        <v>75.2</v>
      </c>
      <c r="R1663">
        <v>75.48</v>
      </c>
      <c r="S1663">
        <v>3695800</v>
      </c>
      <c r="T1663">
        <v>64.97</v>
      </c>
    </row>
    <row r="1664" spans="14:20" x14ac:dyDescent="0.2">
      <c r="N1664" s="84">
        <v>38943</v>
      </c>
      <c r="O1664">
        <v>76.05</v>
      </c>
      <c r="P1664">
        <v>77.489999999999995</v>
      </c>
      <c r="Q1664">
        <v>75.599999999999994</v>
      </c>
      <c r="R1664">
        <v>76.680000000000007</v>
      </c>
      <c r="S1664">
        <v>4997400</v>
      </c>
      <c r="T1664">
        <v>66</v>
      </c>
    </row>
    <row r="1665" spans="14:20" x14ac:dyDescent="0.2">
      <c r="N1665" s="84">
        <v>38944</v>
      </c>
      <c r="O1665">
        <v>76.900000000000006</v>
      </c>
      <c r="P1665">
        <v>77.14</v>
      </c>
      <c r="Q1665">
        <v>76.31</v>
      </c>
      <c r="R1665">
        <v>77.08</v>
      </c>
      <c r="S1665">
        <v>5985400</v>
      </c>
      <c r="T1665">
        <v>66.349999999999994</v>
      </c>
    </row>
    <row r="1666" spans="14:20" x14ac:dyDescent="0.2">
      <c r="N1666" s="84">
        <v>38945</v>
      </c>
      <c r="O1666">
        <v>77.48</v>
      </c>
      <c r="P1666">
        <v>79.28</v>
      </c>
      <c r="Q1666">
        <v>77.349999999999994</v>
      </c>
      <c r="R1666">
        <v>79.09</v>
      </c>
      <c r="S1666">
        <v>7386500</v>
      </c>
      <c r="T1666">
        <v>68.08</v>
      </c>
    </row>
    <row r="1667" spans="14:20" x14ac:dyDescent="0.2">
      <c r="N1667" s="84">
        <v>38946</v>
      </c>
      <c r="O1667">
        <v>78.930000000000007</v>
      </c>
      <c r="P1667">
        <v>79.56</v>
      </c>
      <c r="Q1667">
        <v>78.53</v>
      </c>
      <c r="R1667">
        <v>79.37</v>
      </c>
      <c r="S1667">
        <v>5535400</v>
      </c>
      <c r="T1667">
        <v>68.319999999999993</v>
      </c>
    </row>
    <row r="1668" spans="14:20" x14ac:dyDescent="0.2">
      <c r="N1668" s="84">
        <v>38947</v>
      </c>
      <c r="O1668">
        <v>79.38</v>
      </c>
      <c r="P1668">
        <v>79.97</v>
      </c>
      <c r="Q1668">
        <v>78.63</v>
      </c>
      <c r="R1668">
        <v>79.900000000000006</v>
      </c>
      <c r="S1668">
        <v>5399200</v>
      </c>
      <c r="T1668">
        <v>68.77</v>
      </c>
    </row>
    <row r="1669" spans="14:20" x14ac:dyDescent="0.2">
      <c r="N1669" s="84">
        <v>38950</v>
      </c>
      <c r="O1669">
        <v>79.510000000000005</v>
      </c>
      <c r="P1669">
        <v>79.88</v>
      </c>
      <c r="Q1669">
        <v>78.87</v>
      </c>
      <c r="R1669">
        <v>79.28</v>
      </c>
      <c r="S1669">
        <v>3676500</v>
      </c>
      <c r="T1669">
        <v>68.239999999999995</v>
      </c>
    </row>
    <row r="1670" spans="14:20" x14ac:dyDescent="0.2">
      <c r="N1670" s="84">
        <v>38951</v>
      </c>
      <c r="O1670">
        <v>79.28</v>
      </c>
      <c r="P1670">
        <v>79.55</v>
      </c>
      <c r="Q1670">
        <v>78.61</v>
      </c>
      <c r="R1670">
        <v>78.95</v>
      </c>
      <c r="S1670">
        <v>4057200</v>
      </c>
      <c r="T1670">
        <v>67.959999999999994</v>
      </c>
    </row>
    <row r="1671" spans="14:20" x14ac:dyDescent="0.2">
      <c r="N1671" s="84">
        <v>38952</v>
      </c>
      <c r="O1671">
        <v>78.95</v>
      </c>
      <c r="P1671">
        <v>79.47</v>
      </c>
      <c r="Q1671">
        <v>78.42</v>
      </c>
      <c r="R1671">
        <v>78.67</v>
      </c>
      <c r="S1671">
        <v>3425700</v>
      </c>
      <c r="T1671">
        <v>67.72</v>
      </c>
    </row>
    <row r="1672" spans="14:20" x14ac:dyDescent="0.2">
      <c r="N1672" s="84">
        <v>38953</v>
      </c>
      <c r="O1672">
        <v>78.900000000000006</v>
      </c>
      <c r="P1672">
        <v>79.5</v>
      </c>
      <c r="Q1672">
        <v>78.87</v>
      </c>
      <c r="R1672">
        <v>79.38</v>
      </c>
      <c r="S1672">
        <v>3473300</v>
      </c>
      <c r="T1672">
        <v>68.33</v>
      </c>
    </row>
    <row r="1673" spans="14:20" x14ac:dyDescent="0.2">
      <c r="N1673" s="84">
        <v>38954</v>
      </c>
      <c r="O1673">
        <v>79.2</v>
      </c>
      <c r="P1673">
        <v>80</v>
      </c>
      <c r="Q1673">
        <v>79.14</v>
      </c>
      <c r="R1673">
        <v>79.88</v>
      </c>
      <c r="S1673">
        <v>3427400</v>
      </c>
      <c r="T1673">
        <v>68.760000000000005</v>
      </c>
    </row>
    <row r="1674" spans="14:20" x14ac:dyDescent="0.2">
      <c r="N1674" s="84">
        <v>38957</v>
      </c>
      <c r="O1674">
        <v>79.91</v>
      </c>
      <c r="P1674">
        <v>80.47</v>
      </c>
      <c r="Q1674">
        <v>79.760000000000005</v>
      </c>
      <c r="R1674">
        <v>80.319999999999993</v>
      </c>
      <c r="S1674">
        <v>5259400</v>
      </c>
      <c r="T1674">
        <v>69.14</v>
      </c>
    </row>
    <row r="1675" spans="14:20" x14ac:dyDescent="0.2">
      <c r="N1675" s="84">
        <v>38958</v>
      </c>
      <c r="O1675">
        <v>80.06</v>
      </c>
      <c r="P1675">
        <v>81.48</v>
      </c>
      <c r="Q1675">
        <v>80.06</v>
      </c>
      <c r="R1675">
        <v>81.400000000000006</v>
      </c>
      <c r="S1675">
        <v>5208500</v>
      </c>
      <c r="T1675">
        <v>70.06</v>
      </c>
    </row>
    <row r="1676" spans="14:20" x14ac:dyDescent="0.2">
      <c r="N1676" s="84">
        <v>38959</v>
      </c>
      <c r="O1676">
        <v>81.260000000000005</v>
      </c>
      <c r="P1676">
        <v>81.680000000000007</v>
      </c>
      <c r="Q1676">
        <v>80.84</v>
      </c>
      <c r="R1676">
        <v>81.22</v>
      </c>
      <c r="S1676">
        <v>4688800</v>
      </c>
      <c r="T1676">
        <v>69.91</v>
      </c>
    </row>
    <row r="1677" spans="14:20" x14ac:dyDescent="0.2">
      <c r="N1677" s="84">
        <v>38960</v>
      </c>
      <c r="O1677">
        <v>81.3</v>
      </c>
      <c r="P1677">
        <v>81.5</v>
      </c>
      <c r="Q1677">
        <v>80.78</v>
      </c>
      <c r="R1677">
        <v>80.97</v>
      </c>
      <c r="S1677">
        <v>3786200</v>
      </c>
      <c r="T1677">
        <v>69.69</v>
      </c>
    </row>
    <row r="1678" spans="14:20" x14ac:dyDescent="0.2">
      <c r="N1678" s="84">
        <v>38961</v>
      </c>
      <c r="O1678">
        <v>81.13</v>
      </c>
      <c r="P1678">
        <v>81.569999999999993</v>
      </c>
      <c r="Q1678">
        <v>80.81</v>
      </c>
      <c r="R1678">
        <v>81.41</v>
      </c>
      <c r="S1678">
        <v>3294000</v>
      </c>
      <c r="T1678">
        <v>70.069999999999993</v>
      </c>
    </row>
    <row r="1679" spans="14:20" x14ac:dyDescent="0.2">
      <c r="N1679" s="84">
        <v>38965</v>
      </c>
      <c r="O1679">
        <v>81.19</v>
      </c>
      <c r="P1679">
        <v>81.540000000000006</v>
      </c>
      <c r="Q1679">
        <v>80.599999999999994</v>
      </c>
      <c r="R1679">
        <v>80.849999999999994</v>
      </c>
      <c r="S1679">
        <v>3968500</v>
      </c>
      <c r="T1679">
        <v>69.59</v>
      </c>
    </row>
    <row r="1680" spans="14:20" x14ac:dyDescent="0.2">
      <c r="N1680" s="84">
        <v>38966</v>
      </c>
      <c r="O1680">
        <v>80.290000000000006</v>
      </c>
      <c r="P1680">
        <v>80.69</v>
      </c>
      <c r="Q1680">
        <v>80.17</v>
      </c>
      <c r="R1680">
        <v>80.28</v>
      </c>
      <c r="S1680">
        <v>3727600</v>
      </c>
      <c r="T1680">
        <v>69.099999999999994</v>
      </c>
    </row>
    <row r="1681" spans="14:20" x14ac:dyDescent="0.2">
      <c r="N1681" s="84">
        <v>38967</v>
      </c>
      <c r="O1681">
        <v>79.900000000000006</v>
      </c>
      <c r="P1681">
        <v>80.38</v>
      </c>
      <c r="Q1681">
        <v>79.31</v>
      </c>
      <c r="R1681">
        <v>79.400000000000006</v>
      </c>
      <c r="S1681">
        <v>3913300</v>
      </c>
      <c r="T1681">
        <v>68.34</v>
      </c>
    </row>
    <row r="1682" spans="14:20" x14ac:dyDescent="0.2">
      <c r="N1682" s="84">
        <v>38968</v>
      </c>
      <c r="O1682">
        <v>79.599999999999994</v>
      </c>
      <c r="P1682">
        <v>80.86</v>
      </c>
      <c r="Q1682">
        <v>79.349999999999994</v>
      </c>
      <c r="R1682">
        <v>80.66</v>
      </c>
      <c r="S1682">
        <v>4498600</v>
      </c>
      <c r="T1682">
        <v>69.430000000000007</v>
      </c>
    </row>
    <row r="1683" spans="14:20" x14ac:dyDescent="0.2">
      <c r="N1683" s="84">
        <v>38971</v>
      </c>
      <c r="O1683">
        <v>80.599999999999994</v>
      </c>
      <c r="P1683">
        <v>81.2</v>
      </c>
      <c r="Q1683">
        <v>80.25</v>
      </c>
      <c r="R1683">
        <v>80.930000000000007</v>
      </c>
      <c r="S1683">
        <v>4314300</v>
      </c>
      <c r="T1683">
        <v>69.66</v>
      </c>
    </row>
    <row r="1684" spans="14:20" x14ac:dyDescent="0.2">
      <c r="N1684" s="84">
        <v>38972</v>
      </c>
      <c r="O1684">
        <v>81.14</v>
      </c>
      <c r="P1684">
        <v>82.5</v>
      </c>
      <c r="Q1684">
        <v>81.06</v>
      </c>
      <c r="R1684">
        <v>82.28</v>
      </c>
      <c r="S1684">
        <v>5722200</v>
      </c>
      <c r="T1684">
        <v>70.819999999999993</v>
      </c>
    </row>
    <row r="1685" spans="14:20" x14ac:dyDescent="0.2">
      <c r="N1685" s="84">
        <v>38973</v>
      </c>
      <c r="O1685">
        <v>82.25</v>
      </c>
      <c r="P1685">
        <v>82.7</v>
      </c>
      <c r="Q1685">
        <v>81.84</v>
      </c>
      <c r="R1685">
        <v>82.21</v>
      </c>
      <c r="S1685">
        <v>4920200</v>
      </c>
      <c r="T1685">
        <v>70.760000000000005</v>
      </c>
    </row>
    <row r="1686" spans="14:20" x14ac:dyDescent="0.2">
      <c r="N1686" s="84">
        <v>38974</v>
      </c>
      <c r="O1686">
        <v>81.900000000000006</v>
      </c>
      <c r="P1686">
        <v>83</v>
      </c>
      <c r="Q1686">
        <v>81.739999999999995</v>
      </c>
      <c r="R1686">
        <v>82.47</v>
      </c>
      <c r="S1686">
        <v>4265300</v>
      </c>
      <c r="T1686">
        <v>70.989999999999995</v>
      </c>
    </row>
    <row r="1687" spans="14:20" x14ac:dyDescent="0.2">
      <c r="N1687" s="84">
        <v>38975</v>
      </c>
      <c r="O1687">
        <v>83.21</v>
      </c>
      <c r="P1687">
        <v>83.59</v>
      </c>
      <c r="Q1687">
        <v>82.79</v>
      </c>
      <c r="R1687">
        <v>82.94</v>
      </c>
      <c r="S1687">
        <v>8203800</v>
      </c>
      <c r="T1687">
        <v>71.39</v>
      </c>
    </row>
    <row r="1688" spans="14:20" x14ac:dyDescent="0.2">
      <c r="N1688" s="84">
        <v>38978</v>
      </c>
      <c r="O1688">
        <v>82.56</v>
      </c>
      <c r="P1688">
        <v>83.21</v>
      </c>
      <c r="Q1688">
        <v>82.17</v>
      </c>
      <c r="R1688">
        <v>82.24</v>
      </c>
      <c r="S1688">
        <v>4417600</v>
      </c>
      <c r="T1688">
        <v>70.790000000000006</v>
      </c>
    </row>
    <row r="1689" spans="14:20" x14ac:dyDescent="0.2">
      <c r="N1689" s="84">
        <v>38979</v>
      </c>
      <c r="O1689">
        <v>81.97</v>
      </c>
      <c r="P1689">
        <v>82.09</v>
      </c>
      <c r="Q1689">
        <v>81.42</v>
      </c>
      <c r="R1689">
        <v>81.87</v>
      </c>
      <c r="S1689">
        <v>5088600</v>
      </c>
      <c r="T1689">
        <v>70.47</v>
      </c>
    </row>
    <row r="1690" spans="14:20" x14ac:dyDescent="0.2">
      <c r="N1690" s="84">
        <v>38980</v>
      </c>
      <c r="O1690">
        <v>82.37</v>
      </c>
      <c r="P1690">
        <v>83.79</v>
      </c>
      <c r="Q1690">
        <v>82.2</v>
      </c>
      <c r="R1690">
        <v>83.42</v>
      </c>
      <c r="S1690">
        <v>7524600</v>
      </c>
      <c r="T1690">
        <v>71.8</v>
      </c>
    </row>
    <row r="1691" spans="14:20" x14ac:dyDescent="0.2">
      <c r="N1691" s="84">
        <v>38981</v>
      </c>
      <c r="O1691">
        <v>82.61</v>
      </c>
      <c r="P1691">
        <v>83.25</v>
      </c>
      <c r="Q1691">
        <v>81.349999999999994</v>
      </c>
      <c r="R1691">
        <v>81.61</v>
      </c>
      <c r="S1691">
        <v>8909000</v>
      </c>
      <c r="T1691">
        <v>70.25</v>
      </c>
    </row>
    <row r="1692" spans="14:20" x14ac:dyDescent="0.2">
      <c r="N1692" s="84">
        <v>38982</v>
      </c>
      <c r="O1692">
        <v>81.75</v>
      </c>
      <c r="P1692">
        <v>82.12</v>
      </c>
      <c r="Q1692">
        <v>81.010000000000005</v>
      </c>
      <c r="R1692">
        <v>81.209999999999994</v>
      </c>
      <c r="S1692">
        <v>4350200</v>
      </c>
      <c r="T1692">
        <v>69.900000000000006</v>
      </c>
    </row>
    <row r="1693" spans="14:20" x14ac:dyDescent="0.2">
      <c r="N1693" s="84">
        <v>38985</v>
      </c>
      <c r="O1693">
        <v>81.650000000000006</v>
      </c>
      <c r="P1693">
        <v>82.28</v>
      </c>
      <c r="Q1693">
        <v>81.28</v>
      </c>
      <c r="R1693">
        <v>82</v>
      </c>
      <c r="S1693">
        <v>5683000</v>
      </c>
      <c r="T1693">
        <v>70.58</v>
      </c>
    </row>
    <row r="1694" spans="14:20" x14ac:dyDescent="0.2">
      <c r="N1694" s="84">
        <v>38986</v>
      </c>
      <c r="O1694">
        <v>81.900000000000006</v>
      </c>
      <c r="P1694">
        <v>82.66</v>
      </c>
      <c r="Q1694">
        <v>81.7</v>
      </c>
      <c r="R1694">
        <v>82.5</v>
      </c>
      <c r="S1694">
        <v>4731800</v>
      </c>
      <c r="T1694">
        <v>71.010000000000005</v>
      </c>
    </row>
    <row r="1695" spans="14:20" x14ac:dyDescent="0.2">
      <c r="N1695" s="84">
        <v>38987</v>
      </c>
      <c r="O1695">
        <v>82</v>
      </c>
      <c r="P1695">
        <v>82.67</v>
      </c>
      <c r="Q1695">
        <v>81.709999999999994</v>
      </c>
      <c r="R1695">
        <v>82.09</v>
      </c>
      <c r="S1695">
        <v>5880500</v>
      </c>
      <c r="T1695">
        <v>70.66</v>
      </c>
    </row>
    <row r="1696" spans="14:20" x14ac:dyDescent="0.2">
      <c r="N1696" s="84">
        <v>38988</v>
      </c>
      <c r="O1696">
        <v>81.849999999999994</v>
      </c>
      <c r="P1696">
        <v>82.35</v>
      </c>
      <c r="Q1696">
        <v>81.72</v>
      </c>
      <c r="R1696">
        <v>81.99</v>
      </c>
      <c r="S1696">
        <v>4592300</v>
      </c>
      <c r="T1696">
        <v>70.569999999999993</v>
      </c>
    </row>
    <row r="1697" spans="14:20" x14ac:dyDescent="0.2">
      <c r="N1697" s="84">
        <v>38989</v>
      </c>
      <c r="O1697">
        <v>81.900000000000006</v>
      </c>
      <c r="P1697">
        <v>82.79</v>
      </c>
      <c r="Q1697">
        <v>81.77</v>
      </c>
      <c r="R1697">
        <v>81.94</v>
      </c>
      <c r="S1697">
        <v>4770700</v>
      </c>
      <c r="T1697">
        <v>70.53</v>
      </c>
    </row>
    <row r="1698" spans="14:20" x14ac:dyDescent="0.2">
      <c r="N1698" s="84">
        <v>38992</v>
      </c>
      <c r="O1698">
        <v>81.760000000000005</v>
      </c>
      <c r="P1698">
        <v>82.47</v>
      </c>
      <c r="Q1698">
        <v>81.58</v>
      </c>
      <c r="R1698">
        <v>81.87</v>
      </c>
      <c r="S1698">
        <v>4483300</v>
      </c>
      <c r="T1698">
        <v>70.47</v>
      </c>
    </row>
    <row r="1699" spans="14:20" x14ac:dyDescent="0.2">
      <c r="N1699" s="84">
        <v>38993</v>
      </c>
      <c r="O1699">
        <v>81.88</v>
      </c>
      <c r="P1699">
        <v>82.26</v>
      </c>
      <c r="Q1699">
        <v>81.56</v>
      </c>
      <c r="R1699">
        <v>81.650000000000006</v>
      </c>
      <c r="S1699">
        <v>4838500</v>
      </c>
      <c r="T1699">
        <v>70.28</v>
      </c>
    </row>
    <row r="1700" spans="14:20" x14ac:dyDescent="0.2">
      <c r="N1700" s="84">
        <v>38994</v>
      </c>
      <c r="O1700">
        <v>81.650000000000006</v>
      </c>
      <c r="P1700">
        <v>83.25</v>
      </c>
      <c r="Q1700">
        <v>81.63</v>
      </c>
      <c r="R1700">
        <v>83.1</v>
      </c>
      <c r="S1700">
        <v>6119300</v>
      </c>
      <c r="T1700">
        <v>71.53</v>
      </c>
    </row>
    <row r="1701" spans="14:20" x14ac:dyDescent="0.2">
      <c r="N1701" s="84">
        <v>38995</v>
      </c>
      <c r="O1701">
        <v>82.81</v>
      </c>
      <c r="P1701">
        <v>83.21</v>
      </c>
      <c r="Q1701">
        <v>82.6</v>
      </c>
      <c r="R1701">
        <v>82.92</v>
      </c>
      <c r="S1701">
        <v>4956600</v>
      </c>
      <c r="T1701">
        <v>71.37</v>
      </c>
    </row>
    <row r="1702" spans="14:20" x14ac:dyDescent="0.2">
      <c r="N1702" s="84">
        <v>38996</v>
      </c>
      <c r="O1702">
        <v>82.93</v>
      </c>
      <c r="P1702">
        <v>83.78</v>
      </c>
      <c r="Q1702">
        <v>82.5</v>
      </c>
      <c r="R1702">
        <v>83.14</v>
      </c>
      <c r="S1702">
        <v>5340900</v>
      </c>
      <c r="T1702">
        <v>71.56</v>
      </c>
    </row>
    <row r="1703" spans="14:20" x14ac:dyDescent="0.2">
      <c r="N1703" s="84">
        <v>38999</v>
      </c>
      <c r="O1703">
        <v>83.14</v>
      </c>
      <c r="P1703">
        <v>84.08</v>
      </c>
      <c r="Q1703">
        <v>83</v>
      </c>
      <c r="R1703">
        <v>84</v>
      </c>
      <c r="S1703">
        <v>4490200</v>
      </c>
      <c r="T1703">
        <v>72.3</v>
      </c>
    </row>
    <row r="1704" spans="14:20" x14ac:dyDescent="0.2">
      <c r="N1704" s="84">
        <v>39000</v>
      </c>
      <c r="O1704">
        <v>83.71</v>
      </c>
      <c r="P1704">
        <v>84.63</v>
      </c>
      <c r="Q1704">
        <v>83.56</v>
      </c>
      <c r="R1704">
        <v>84.19</v>
      </c>
      <c r="S1704">
        <v>4712900</v>
      </c>
      <c r="T1704">
        <v>72.47</v>
      </c>
    </row>
    <row r="1705" spans="14:20" x14ac:dyDescent="0.2">
      <c r="N1705" s="84">
        <v>39001</v>
      </c>
      <c r="O1705">
        <v>84.15</v>
      </c>
      <c r="P1705">
        <v>84.69</v>
      </c>
      <c r="Q1705">
        <v>83.79</v>
      </c>
      <c r="R1705">
        <v>84.19</v>
      </c>
      <c r="S1705">
        <v>5210600</v>
      </c>
      <c r="T1705">
        <v>72.47</v>
      </c>
    </row>
    <row r="1706" spans="14:20" x14ac:dyDescent="0.2">
      <c r="N1706" s="84">
        <v>39002</v>
      </c>
      <c r="O1706">
        <v>84.2</v>
      </c>
      <c r="P1706">
        <v>84.9</v>
      </c>
      <c r="Q1706">
        <v>84.1</v>
      </c>
      <c r="R1706">
        <v>84.7</v>
      </c>
      <c r="S1706">
        <v>4661700</v>
      </c>
      <c r="T1706">
        <v>72.91</v>
      </c>
    </row>
    <row r="1707" spans="14:20" x14ac:dyDescent="0.2">
      <c r="N1707" s="84">
        <v>39003</v>
      </c>
      <c r="O1707">
        <v>84.45</v>
      </c>
      <c r="P1707">
        <v>86.21</v>
      </c>
      <c r="Q1707">
        <v>84.44</v>
      </c>
      <c r="R1707">
        <v>86.08</v>
      </c>
      <c r="S1707">
        <v>7788600</v>
      </c>
      <c r="T1707">
        <v>74.09</v>
      </c>
    </row>
    <row r="1708" spans="14:20" x14ac:dyDescent="0.2">
      <c r="N1708" s="84">
        <v>39006</v>
      </c>
      <c r="O1708">
        <v>86.08</v>
      </c>
      <c r="P1708">
        <v>87.6</v>
      </c>
      <c r="Q1708">
        <v>85.75</v>
      </c>
      <c r="R1708">
        <v>86.71</v>
      </c>
      <c r="S1708">
        <v>8633100</v>
      </c>
      <c r="T1708">
        <v>74.64</v>
      </c>
    </row>
    <row r="1709" spans="14:20" x14ac:dyDescent="0.2">
      <c r="N1709" s="84">
        <v>39007</v>
      </c>
      <c r="O1709">
        <v>86.33</v>
      </c>
      <c r="P1709">
        <v>87.94</v>
      </c>
      <c r="Q1709">
        <v>86.22</v>
      </c>
      <c r="R1709">
        <v>86.95</v>
      </c>
      <c r="S1709">
        <v>13295500</v>
      </c>
      <c r="T1709">
        <v>74.84</v>
      </c>
    </row>
    <row r="1710" spans="14:20" x14ac:dyDescent="0.2">
      <c r="N1710" s="84">
        <v>39008</v>
      </c>
      <c r="O1710">
        <v>90.51</v>
      </c>
      <c r="P1710">
        <v>92.04</v>
      </c>
      <c r="Q1710">
        <v>89.73</v>
      </c>
      <c r="R1710">
        <v>89.82</v>
      </c>
      <c r="S1710">
        <v>27875200</v>
      </c>
      <c r="T1710">
        <v>77.31</v>
      </c>
    </row>
    <row r="1711" spans="14:20" x14ac:dyDescent="0.2">
      <c r="N1711" s="84">
        <v>39009</v>
      </c>
      <c r="O1711">
        <v>89.8</v>
      </c>
      <c r="P1711">
        <v>90.98</v>
      </c>
      <c r="Q1711">
        <v>89.31</v>
      </c>
      <c r="R1711">
        <v>89.86</v>
      </c>
      <c r="S1711">
        <v>10671400</v>
      </c>
      <c r="T1711">
        <v>77.349999999999994</v>
      </c>
    </row>
    <row r="1712" spans="14:20" x14ac:dyDescent="0.2">
      <c r="N1712" s="84">
        <v>39010</v>
      </c>
      <c r="O1712">
        <v>90.04</v>
      </c>
      <c r="P1712">
        <v>90.7</v>
      </c>
      <c r="Q1712">
        <v>89.55</v>
      </c>
      <c r="R1712">
        <v>90.48</v>
      </c>
      <c r="S1712">
        <v>7390900</v>
      </c>
      <c r="T1712">
        <v>77.88</v>
      </c>
    </row>
    <row r="1713" spans="14:20" x14ac:dyDescent="0.2">
      <c r="N1713" s="84">
        <v>39013</v>
      </c>
      <c r="O1713">
        <v>90.05</v>
      </c>
      <c r="P1713">
        <v>92</v>
      </c>
      <c r="Q1713">
        <v>90.01</v>
      </c>
      <c r="R1713">
        <v>91.56</v>
      </c>
      <c r="S1713">
        <v>8862300</v>
      </c>
      <c r="T1713">
        <v>78.81</v>
      </c>
    </row>
    <row r="1714" spans="14:20" x14ac:dyDescent="0.2">
      <c r="N1714" s="84">
        <v>39014</v>
      </c>
      <c r="O1714">
        <v>90.91</v>
      </c>
      <c r="P1714">
        <v>91.95</v>
      </c>
      <c r="Q1714">
        <v>90.8</v>
      </c>
      <c r="R1714">
        <v>91.49</v>
      </c>
      <c r="S1714">
        <v>9222300</v>
      </c>
      <c r="T1714">
        <v>78.75</v>
      </c>
    </row>
    <row r="1715" spans="14:20" x14ac:dyDescent="0.2">
      <c r="N1715" s="84">
        <v>39015</v>
      </c>
      <c r="O1715">
        <v>91.21</v>
      </c>
      <c r="P1715">
        <v>91.99</v>
      </c>
      <c r="Q1715">
        <v>90.94</v>
      </c>
      <c r="R1715">
        <v>91.83</v>
      </c>
      <c r="S1715">
        <v>6122100</v>
      </c>
      <c r="T1715">
        <v>79.040000000000006</v>
      </c>
    </row>
    <row r="1716" spans="14:20" x14ac:dyDescent="0.2">
      <c r="N1716" s="84">
        <v>39016</v>
      </c>
      <c r="O1716">
        <v>91.83</v>
      </c>
      <c r="P1716">
        <v>91.93</v>
      </c>
      <c r="Q1716">
        <v>91.25</v>
      </c>
      <c r="R1716">
        <v>91.54</v>
      </c>
      <c r="S1716">
        <v>4990300</v>
      </c>
      <c r="T1716">
        <v>78.790000000000006</v>
      </c>
    </row>
    <row r="1717" spans="14:20" x14ac:dyDescent="0.2">
      <c r="N1717" s="84">
        <v>39017</v>
      </c>
      <c r="O1717">
        <v>90.91</v>
      </c>
      <c r="P1717">
        <v>91.89</v>
      </c>
      <c r="Q1717">
        <v>90.58</v>
      </c>
      <c r="R1717">
        <v>90.76</v>
      </c>
      <c r="S1717">
        <v>5840300</v>
      </c>
      <c r="T1717">
        <v>78.12</v>
      </c>
    </row>
    <row r="1718" spans="14:20" x14ac:dyDescent="0.2">
      <c r="N1718" s="84">
        <v>39020</v>
      </c>
      <c r="O1718">
        <v>89.8</v>
      </c>
      <c r="P1718">
        <v>92</v>
      </c>
      <c r="Q1718">
        <v>89.8</v>
      </c>
      <c r="R1718">
        <v>91.5</v>
      </c>
      <c r="S1718">
        <v>5594000</v>
      </c>
      <c r="T1718">
        <v>78.760000000000005</v>
      </c>
    </row>
    <row r="1719" spans="14:20" x14ac:dyDescent="0.2">
      <c r="N1719" s="84">
        <v>39021</v>
      </c>
      <c r="O1719">
        <v>91.5</v>
      </c>
      <c r="P1719">
        <v>92.68</v>
      </c>
      <c r="Q1719">
        <v>91.5</v>
      </c>
      <c r="R1719">
        <v>92.33</v>
      </c>
      <c r="S1719">
        <v>9267300</v>
      </c>
      <c r="T1719">
        <v>79.47</v>
      </c>
    </row>
    <row r="1720" spans="14:20" x14ac:dyDescent="0.2">
      <c r="N1720" s="84">
        <v>39022</v>
      </c>
      <c r="O1720">
        <v>92.5</v>
      </c>
      <c r="P1720">
        <v>92.68</v>
      </c>
      <c r="Q1720">
        <v>91.5</v>
      </c>
      <c r="R1720">
        <v>91.8</v>
      </c>
      <c r="S1720">
        <v>5845700</v>
      </c>
      <c r="T1720">
        <v>79.02</v>
      </c>
    </row>
    <row r="1721" spans="14:20" x14ac:dyDescent="0.2">
      <c r="N1721" s="84">
        <v>39023</v>
      </c>
      <c r="O1721">
        <v>91.8</v>
      </c>
      <c r="P1721">
        <v>91.95</v>
      </c>
      <c r="Q1721">
        <v>91.25</v>
      </c>
      <c r="R1721">
        <v>91.68</v>
      </c>
      <c r="S1721">
        <v>4895100</v>
      </c>
      <c r="T1721">
        <v>78.91</v>
      </c>
    </row>
    <row r="1722" spans="14:20" x14ac:dyDescent="0.2">
      <c r="N1722" s="84">
        <v>39024</v>
      </c>
      <c r="O1722">
        <v>91.76</v>
      </c>
      <c r="P1722">
        <v>92.34</v>
      </c>
      <c r="Q1722">
        <v>91.18</v>
      </c>
      <c r="R1722">
        <v>91.41</v>
      </c>
      <c r="S1722">
        <v>4506400</v>
      </c>
      <c r="T1722">
        <v>78.680000000000007</v>
      </c>
    </row>
    <row r="1723" spans="14:20" x14ac:dyDescent="0.2">
      <c r="N1723" s="84">
        <v>39027</v>
      </c>
      <c r="O1723">
        <v>91.5</v>
      </c>
      <c r="P1723">
        <v>92.74</v>
      </c>
      <c r="Q1723">
        <v>91.5</v>
      </c>
      <c r="R1723">
        <v>92.6</v>
      </c>
      <c r="S1723">
        <v>6240600</v>
      </c>
      <c r="T1723">
        <v>79.709999999999994</v>
      </c>
    </row>
    <row r="1724" spans="14:20" x14ac:dyDescent="0.2">
      <c r="N1724" s="84">
        <v>39028</v>
      </c>
      <c r="O1724">
        <v>92.42</v>
      </c>
      <c r="P1724">
        <v>93.4</v>
      </c>
      <c r="Q1724">
        <v>92.41</v>
      </c>
      <c r="R1724">
        <v>92.75</v>
      </c>
      <c r="S1724">
        <v>7305200</v>
      </c>
      <c r="T1724">
        <v>79.83</v>
      </c>
    </row>
    <row r="1725" spans="14:20" x14ac:dyDescent="0.2">
      <c r="N1725" s="84">
        <v>39029</v>
      </c>
      <c r="O1725">
        <v>92.25</v>
      </c>
      <c r="P1725">
        <v>92.92</v>
      </c>
      <c r="Q1725">
        <v>92.01</v>
      </c>
      <c r="R1725">
        <v>92.59</v>
      </c>
      <c r="S1725">
        <v>6022200</v>
      </c>
      <c r="T1725">
        <v>79.959999999999994</v>
      </c>
    </row>
    <row r="1726" spans="14:20" x14ac:dyDescent="0.2">
      <c r="N1726" s="84">
        <v>39030</v>
      </c>
      <c r="O1726">
        <v>92.59</v>
      </c>
      <c r="P1726">
        <v>93.19</v>
      </c>
      <c r="Q1726">
        <v>92.37</v>
      </c>
      <c r="R1726">
        <v>92.42</v>
      </c>
      <c r="S1726">
        <v>4518900</v>
      </c>
      <c r="T1726">
        <v>79.81</v>
      </c>
    </row>
    <row r="1727" spans="14:20" x14ac:dyDescent="0.2">
      <c r="N1727" s="84">
        <v>39031</v>
      </c>
      <c r="O1727">
        <v>92.3</v>
      </c>
      <c r="P1727">
        <v>92.35</v>
      </c>
      <c r="Q1727">
        <v>91.63</v>
      </c>
      <c r="R1727">
        <v>91.76</v>
      </c>
      <c r="S1727">
        <v>5369600</v>
      </c>
      <c r="T1727">
        <v>79.239999999999995</v>
      </c>
    </row>
    <row r="1728" spans="14:20" x14ac:dyDescent="0.2">
      <c r="N1728" s="84">
        <v>39034</v>
      </c>
      <c r="O1728">
        <v>91.55</v>
      </c>
      <c r="P1728">
        <v>92.43</v>
      </c>
      <c r="Q1728">
        <v>91.41</v>
      </c>
      <c r="R1728">
        <v>92.07</v>
      </c>
      <c r="S1728">
        <v>4358300</v>
      </c>
      <c r="T1728">
        <v>79.510000000000005</v>
      </c>
    </row>
    <row r="1729" spans="14:20" x14ac:dyDescent="0.2">
      <c r="N1729" s="84">
        <v>39035</v>
      </c>
      <c r="O1729">
        <v>92</v>
      </c>
      <c r="P1729">
        <v>93.29</v>
      </c>
      <c r="Q1729">
        <v>91.65</v>
      </c>
      <c r="R1729">
        <v>93.29</v>
      </c>
      <c r="S1729">
        <v>5873000</v>
      </c>
      <c r="T1729">
        <v>80.56</v>
      </c>
    </row>
    <row r="1730" spans="14:20" x14ac:dyDescent="0.2">
      <c r="N1730" s="84">
        <v>39036</v>
      </c>
      <c r="O1730">
        <v>93.08</v>
      </c>
      <c r="P1730">
        <v>93.28</v>
      </c>
      <c r="Q1730">
        <v>92.54</v>
      </c>
      <c r="R1730">
        <v>93.11</v>
      </c>
      <c r="S1730">
        <v>4172800</v>
      </c>
      <c r="T1730">
        <v>80.400000000000006</v>
      </c>
    </row>
    <row r="1731" spans="14:20" x14ac:dyDescent="0.2">
      <c r="N1731" s="84">
        <v>39037</v>
      </c>
      <c r="O1731">
        <v>93.07</v>
      </c>
      <c r="P1731">
        <v>93.6</v>
      </c>
      <c r="Q1731">
        <v>92.6</v>
      </c>
      <c r="R1731">
        <v>93.47</v>
      </c>
      <c r="S1731">
        <v>4171500</v>
      </c>
      <c r="T1731">
        <v>80.72</v>
      </c>
    </row>
    <row r="1732" spans="14:20" x14ac:dyDescent="0.2">
      <c r="N1732" s="84">
        <v>39038</v>
      </c>
      <c r="O1732">
        <v>93.42</v>
      </c>
      <c r="P1732">
        <v>94.05</v>
      </c>
      <c r="Q1732">
        <v>93.31</v>
      </c>
      <c r="R1732">
        <v>93.81</v>
      </c>
      <c r="S1732">
        <v>5251000</v>
      </c>
      <c r="T1732">
        <v>81.010000000000005</v>
      </c>
    </row>
    <row r="1733" spans="14:20" x14ac:dyDescent="0.2">
      <c r="N1733" s="84">
        <v>39041</v>
      </c>
      <c r="O1733">
        <v>93.6</v>
      </c>
      <c r="P1733">
        <v>93.8</v>
      </c>
      <c r="Q1733">
        <v>93.01</v>
      </c>
      <c r="R1733">
        <v>93.25</v>
      </c>
      <c r="S1733">
        <v>5010600</v>
      </c>
      <c r="T1733">
        <v>80.53</v>
      </c>
    </row>
    <row r="1734" spans="14:20" x14ac:dyDescent="0.2">
      <c r="N1734" s="84">
        <v>39042</v>
      </c>
      <c r="O1734">
        <v>93.01</v>
      </c>
      <c r="P1734">
        <v>93.43</v>
      </c>
      <c r="Q1734">
        <v>92.85</v>
      </c>
      <c r="R1734">
        <v>93.08</v>
      </c>
      <c r="S1734">
        <v>3067800</v>
      </c>
      <c r="T1734">
        <v>80.38</v>
      </c>
    </row>
    <row r="1735" spans="14:20" x14ac:dyDescent="0.2">
      <c r="N1735" s="84">
        <v>39043</v>
      </c>
      <c r="O1735">
        <v>92.9</v>
      </c>
      <c r="P1735">
        <v>93.74</v>
      </c>
      <c r="Q1735">
        <v>92.8</v>
      </c>
      <c r="R1735">
        <v>93.52</v>
      </c>
      <c r="S1735">
        <v>3351700</v>
      </c>
      <c r="T1735">
        <v>80.760000000000005</v>
      </c>
    </row>
    <row r="1736" spans="14:20" x14ac:dyDescent="0.2">
      <c r="N1736" s="84">
        <v>39045</v>
      </c>
      <c r="O1736">
        <v>93.05</v>
      </c>
      <c r="P1736">
        <v>93.75</v>
      </c>
      <c r="Q1736">
        <v>92.98</v>
      </c>
      <c r="R1736">
        <v>93.35</v>
      </c>
      <c r="S1736">
        <v>2129800</v>
      </c>
      <c r="T1736">
        <v>80.61</v>
      </c>
    </row>
    <row r="1737" spans="14:20" x14ac:dyDescent="0.2">
      <c r="N1737" s="84">
        <v>39048</v>
      </c>
      <c r="O1737">
        <v>92.71</v>
      </c>
      <c r="P1737">
        <v>93.24</v>
      </c>
      <c r="Q1737">
        <v>91.12</v>
      </c>
      <c r="R1737">
        <v>91.45</v>
      </c>
      <c r="S1737">
        <v>6284000</v>
      </c>
      <c r="T1737">
        <v>78.97</v>
      </c>
    </row>
    <row r="1738" spans="14:20" x14ac:dyDescent="0.2">
      <c r="N1738" s="84">
        <v>39049</v>
      </c>
      <c r="O1738">
        <v>90.65</v>
      </c>
      <c r="P1738">
        <v>91.57</v>
      </c>
      <c r="Q1738">
        <v>90.43</v>
      </c>
      <c r="R1738">
        <v>91.35</v>
      </c>
      <c r="S1738">
        <v>4962100</v>
      </c>
      <c r="T1738">
        <v>78.88</v>
      </c>
    </row>
    <row r="1739" spans="14:20" x14ac:dyDescent="0.2">
      <c r="N1739" s="84">
        <v>39050</v>
      </c>
      <c r="O1739">
        <v>91.35</v>
      </c>
      <c r="P1739">
        <v>91.66</v>
      </c>
      <c r="Q1739">
        <v>91.01</v>
      </c>
      <c r="R1739">
        <v>91.52</v>
      </c>
      <c r="S1739">
        <v>4623000</v>
      </c>
      <c r="T1739">
        <v>79.03</v>
      </c>
    </row>
    <row r="1740" spans="14:20" x14ac:dyDescent="0.2">
      <c r="N1740" s="84">
        <v>39051</v>
      </c>
      <c r="O1740">
        <v>91.35</v>
      </c>
      <c r="P1740">
        <v>92.48</v>
      </c>
      <c r="Q1740">
        <v>91.25</v>
      </c>
      <c r="R1740">
        <v>91.92</v>
      </c>
      <c r="S1740">
        <v>6470700</v>
      </c>
      <c r="T1740">
        <v>79.38</v>
      </c>
    </row>
    <row r="1741" spans="14:20" x14ac:dyDescent="0.2">
      <c r="N1741" s="84">
        <v>39052</v>
      </c>
      <c r="O1741">
        <v>91.9</v>
      </c>
      <c r="P1741">
        <v>91.91</v>
      </c>
      <c r="Q1741">
        <v>90.55</v>
      </c>
      <c r="R1741">
        <v>91.25</v>
      </c>
      <c r="S1741">
        <v>5445400</v>
      </c>
      <c r="T1741">
        <v>78.8</v>
      </c>
    </row>
    <row r="1742" spans="14:20" x14ac:dyDescent="0.2">
      <c r="N1742" s="84">
        <v>39055</v>
      </c>
      <c r="O1742">
        <v>92.5</v>
      </c>
      <c r="P1742">
        <v>93.95</v>
      </c>
      <c r="Q1742">
        <v>92.25</v>
      </c>
      <c r="R1742">
        <v>93.51</v>
      </c>
      <c r="S1742">
        <v>7507900</v>
      </c>
      <c r="T1742">
        <v>80.75</v>
      </c>
    </row>
    <row r="1743" spans="14:20" x14ac:dyDescent="0.2">
      <c r="N1743" s="84">
        <v>39056</v>
      </c>
      <c r="O1743">
        <v>93.51</v>
      </c>
      <c r="P1743">
        <v>94.64</v>
      </c>
      <c r="Q1743">
        <v>93.44</v>
      </c>
      <c r="R1743">
        <v>94.48</v>
      </c>
      <c r="S1743">
        <v>6886200</v>
      </c>
      <c r="T1743">
        <v>81.59</v>
      </c>
    </row>
    <row r="1744" spans="14:20" x14ac:dyDescent="0.2">
      <c r="N1744" s="84">
        <v>39057</v>
      </c>
      <c r="O1744">
        <v>94.48</v>
      </c>
      <c r="P1744">
        <v>94.87</v>
      </c>
      <c r="Q1744">
        <v>94.01</v>
      </c>
      <c r="R1744">
        <v>94.12</v>
      </c>
      <c r="S1744">
        <v>5947300</v>
      </c>
      <c r="T1744">
        <v>81.28</v>
      </c>
    </row>
    <row r="1745" spans="14:20" x14ac:dyDescent="0.2">
      <c r="N1745" s="84">
        <v>39058</v>
      </c>
      <c r="O1745">
        <v>94</v>
      </c>
      <c r="P1745">
        <v>94.43</v>
      </c>
      <c r="Q1745">
        <v>93.55</v>
      </c>
      <c r="R1745">
        <v>94.23</v>
      </c>
      <c r="S1745">
        <v>4310800</v>
      </c>
      <c r="T1745">
        <v>81.37</v>
      </c>
    </row>
    <row r="1746" spans="14:20" x14ac:dyDescent="0.2">
      <c r="N1746" s="84">
        <v>39059</v>
      </c>
      <c r="O1746">
        <v>93.65</v>
      </c>
      <c r="P1746">
        <v>94.39</v>
      </c>
      <c r="Q1746">
        <v>93.47</v>
      </c>
      <c r="R1746">
        <v>93.86</v>
      </c>
      <c r="S1746">
        <v>4140000</v>
      </c>
      <c r="T1746">
        <v>81.05</v>
      </c>
    </row>
    <row r="1747" spans="14:20" x14ac:dyDescent="0.2">
      <c r="N1747" s="84">
        <v>39062</v>
      </c>
      <c r="O1747">
        <v>93.72</v>
      </c>
      <c r="P1747">
        <v>94.35</v>
      </c>
      <c r="Q1747">
        <v>93.56</v>
      </c>
      <c r="R1747">
        <v>93.64</v>
      </c>
      <c r="S1747">
        <v>3459200</v>
      </c>
      <c r="T1747">
        <v>80.86</v>
      </c>
    </row>
    <row r="1748" spans="14:20" x14ac:dyDescent="0.2">
      <c r="N1748" s="84">
        <v>39063</v>
      </c>
      <c r="O1748">
        <v>93.6</v>
      </c>
      <c r="P1748">
        <v>94.85</v>
      </c>
      <c r="Q1748">
        <v>93.3</v>
      </c>
      <c r="R1748">
        <v>94.12</v>
      </c>
      <c r="S1748">
        <v>7783800</v>
      </c>
      <c r="T1748">
        <v>81.28</v>
      </c>
    </row>
    <row r="1749" spans="14:20" x14ac:dyDescent="0.2">
      <c r="N1749" s="84">
        <v>39064</v>
      </c>
      <c r="O1749">
        <v>94.78</v>
      </c>
      <c r="P1749">
        <v>95.33</v>
      </c>
      <c r="Q1749">
        <v>94.5</v>
      </c>
      <c r="R1749">
        <v>94.77</v>
      </c>
      <c r="S1749">
        <v>6441300</v>
      </c>
      <c r="T1749">
        <v>81.84</v>
      </c>
    </row>
    <row r="1750" spans="14:20" x14ac:dyDescent="0.2">
      <c r="N1750" s="84">
        <v>39065</v>
      </c>
      <c r="O1750">
        <v>94.97</v>
      </c>
      <c r="P1750">
        <v>95.72</v>
      </c>
      <c r="Q1750">
        <v>94.54</v>
      </c>
      <c r="R1750">
        <v>95.36</v>
      </c>
      <c r="S1750">
        <v>4644100</v>
      </c>
      <c r="T1750">
        <v>82.35</v>
      </c>
    </row>
    <row r="1751" spans="14:20" x14ac:dyDescent="0.2">
      <c r="N1751" s="84">
        <v>39066</v>
      </c>
      <c r="O1751">
        <v>95.61</v>
      </c>
      <c r="P1751">
        <v>95.8</v>
      </c>
      <c r="Q1751">
        <v>95.05</v>
      </c>
      <c r="R1751">
        <v>95.3</v>
      </c>
      <c r="S1751">
        <v>8086500</v>
      </c>
      <c r="T1751">
        <v>82.3</v>
      </c>
    </row>
    <row r="1752" spans="14:20" x14ac:dyDescent="0.2">
      <c r="N1752" s="84">
        <v>39069</v>
      </c>
      <c r="O1752">
        <v>94.95</v>
      </c>
      <c r="P1752">
        <v>96.16</v>
      </c>
      <c r="Q1752">
        <v>94.8</v>
      </c>
      <c r="R1752">
        <v>95.44</v>
      </c>
      <c r="S1752">
        <v>7984900</v>
      </c>
      <c r="T1752">
        <v>82.42</v>
      </c>
    </row>
    <row r="1753" spans="14:20" x14ac:dyDescent="0.2">
      <c r="N1753" s="84">
        <v>39070</v>
      </c>
      <c r="O1753">
        <v>95.1</v>
      </c>
      <c r="P1753">
        <v>96.39</v>
      </c>
      <c r="Q1753">
        <v>94.91</v>
      </c>
      <c r="R1753">
        <v>96</v>
      </c>
      <c r="S1753">
        <v>4933200</v>
      </c>
      <c r="T1753">
        <v>82.9</v>
      </c>
    </row>
    <row r="1754" spans="14:20" x14ac:dyDescent="0.2">
      <c r="N1754" s="84">
        <v>39071</v>
      </c>
      <c r="O1754">
        <v>96.1</v>
      </c>
      <c r="P1754">
        <v>96.5</v>
      </c>
      <c r="Q1754">
        <v>95.7</v>
      </c>
      <c r="R1754">
        <v>96</v>
      </c>
      <c r="S1754">
        <v>3654600</v>
      </c>
      <c r="T1754">
        <v>82.9</v>
      </c>
    </row>
    <row r="1755" spans="14:20" x14ac:dyDescent="0.2">
      <c r="N1755" s="84">
        <v>39072</v>
      </c>
      <c r="O1755">
        <v>95.78</v>
      </c>
      <c r="P1755">
        <v>96.5</v>
      </c>
      <c r="Q1755">
        <v>95.53</v>
      </c>
      <c r="R1755">
        <v>95.91</v>
      </c>
      <c r="S1755">
        <v>4405600</v>
      </c>
      <c r="T1755">
        <v>82.82</v>
      </c>
    </row>
    <row r="1756" spans="14:20" x14ac:dyDescent="0.2">
      <c r="N1756" s="84">
        <v>39073</v>
      </c>
      <c r="O1756">
        <v>95.75</v>
      </c>
      <c r="P1756">
        <v>95.98</v>
      </c>
      <c r="Q1756">
        <v>95.24</v>
      </c>
      <c r="R1756">
        <v>95.25</v>
      </c>
      <c r="S1756">
        <v>3031500</v>
      </c>
      <c r="T1756">
        <v>82.25</v>
      </c>
    </row>
    <row r="1757" spans="14:20" x14ac:dyDescent="0.2">
      <c r="N1757" s="84">
        <v>39077</v>
      </c>
      <c r="O1757">
        <v>95</v>
      </c>
      <c r="P1757">
        <v>95.81</v>
      </c>
      <c r="Q1757">
        <v>94.92</v>
      </c>
      <c r="R1757">
        <v>95.66</v>
      </c>
      <c r="S1757">
        <v>2278700</v>
      </c>
      <c r="T1757">
        <v>82.61</v>
      </c>
    </row>
    <row r="1758" spans="14:20" x14ac:dyDescent="0.2">
      <c r="N1758" s="84">
        <v>39078</v>
      </c>
      <c r="O1758">
        <v>96.3</v>
      </c>
      <c r="P1758">
        <v>97.23</v>
      </c>
      <c r="Q1758">
        <v>96.27</v>
      </c>
      <c r="R1758">
        <v>97.2</v>
      </c>
      <c r="S1758">
        <v>4571600</v>
      </c>
      <c r="T1758">
        <v>83.94</v>
      </c>
    </row>
    <row r="1759" spans="14:20" x14ac:dyDescent="0.2">
      <c r="N1759" s="84">
        <v>39079</v>
      </c>
      <c r="O1759">
        <v>97.11</v>
      </c>
      <c r="P1759">
        <v>97.4</v>
      </c>
      <c r="Q1759">
        <v>96.87</v>
      </c>
      <c r="R1759">
        <v>96.97</v>
      </c>
      <c r="S1759">
        <v>4501700</v>
      </c>
      <c r="T1759">
        <v>83.74</v>
      </c>
    </row>
    <row r="1760" spans="14:20" x14ac:dyDescent="0.2">
      <c r="N1760" s="84">
        <v>39080</v>
      </c>
      <c r="O1760">
        <v>97</v>
      </c>
      <c r="P1760">
        <v>97.88</v>
      </c>
      <c r="Q1760">
        <v>96.83</v>
      </c>
      <c r="R1760">
        <v>97.15</v>
      </c>
      <c r="S1760">
        <v>4455900</v>
      </c>
      <c r="T1760">
        <v>83.89</v>
      </c>
    </row>
    <row r="1761" spans="14:20" x14ac:dyDescent="0.2">
      <c r="N1761" s="84">
        <v>39085</v>
      </c>
      <c r="O1761">
        <v>97.18</v>
      </c>
      <c r="P1761">
        <v>98.4</v>
      </c>
      <c r="Q1761">
        <v>96.26</v>
      </c>
      <c r="R1761">
        <v>97.27</v>
      </c>
      <c r="S1761">
        <v>9196800</v>
      </c>
      <c r="T1761">
        <v>84</v>
      </c>
    </row>
    <row r="1762" spans="14:20" x14ac:dyDescent="0.2">
      <c r="N1762" s="84">
        <v>39086</v>
      </c>
      <c r="O1762">
        <v>97.25</v>
      </c>
      <c r="P1762">
        <v>98.79</v>
      </c>
      <c r="Q1762">
        <v>96.88</v>
      </c>
      <c r="R1762">
        <v>98.31</v>
      </c>
      <c r="S1762">
        <v>10524500</v>
      </c>
      <c r="T1762">
        <v>84.89</v>
      </c>
    </row>
    <row r="1763" spans="14:20" x14ac:dyDescent="0.2">
      <c r="N1763" s="84">
        <v>39087</v>
      </c>
      <c r="O1763">
        <v>97.6</v>
      </c>
      <c r="P1763">
        <v>97.95</v>
      </c>
      <c r="Q1763">
        <v>96.91</v>
      </c>
      <c r="R1763">
        <v>97.42</v>
      </c>
      <c r="S1763">
        <v>7221300</v>
      </c>
      <c r="T1763">
        <v>84.13</v>
      </c>
    </row>
    <row r="1764" spans="14:20" x14ac:dyDescent="0.2">
      <c r="N1764" s="84">
        <v>39090</v>
      </c>
      <c r="O1764">
        <v>98.5</v>
      </c>
      <c r="P1764">
        <v>99.5</v>
      </c>
      <c r="Q1764">
        <v>98.35</v>
      </c>
      <c r="R1764">
        <v>98.9</v>
      </c>
      <c r="S1764">
        <v>10340000</v>
      </c>
      <c r="T1764">
        <v>85.4</v>
      </c>
    </row>
    <row r="1765" spans="14:20" x14ac:dyDescent="0.2">
      <c r="N1765" s="84">
        <v>39091</v>
      </c>
      <c r="O1765">
        <v>99.08</v>
      </c>
      <c r="P1765">
        <v>100.33</v>
      </c>
      <c r="Q1765">
        <v>99.07</v>
      </c>
      <c r="R1765">
        <v>100.07</v>
      </c>
      <c r="S1765">
        <v>11108200</v>
      </c>
      <c r="T1765">
        <v>86.41</v>
      </c>
    </row>
    <row r="1766" spans="14:20" x14ac:dyDescent="0.2">
      <c r="N1766" s="84">
        <v>39092</v>
      </c>
      <c r="O1766">
        <v>98.5</v>
      </c>
      <c r="P1766">
        <v>99.05</v>
      </c>
      <c r="Q1766">
        <v>97.93</v>
      </c>
      <c r="R1766">
        <v>98.89</v>
      </c>
      <c r="S1766">
        <v>8744800</v>
      </c>
      <c r="T1766">
        <v>85.4</v>
      </c>
    </row>
    <row r="1767" spans="14:20" x14ac:dyDescent="0.2">
      <c r="N1767" s="84">
        <v>39093</v>
      </c>
      <c r="O1767">
        <v>99</v>
      </c>
      <c r="P1767">
        <v>99.9</v>
      </c>
      <c r="Q1767">
        <v>98.5</v>
      </c>
      <c r="R1767">
        <v>98.65</v>
      </c>
      <c r="S1767">
        <v>8000700</v>
      </c>
      <c r="T1767">
        <v>85.19</v>
      </c>
    </row>
    <row r="1768" spans="14:20" x14ac:dyDescent="0.2">
      <c r="N1768" s="84">
        <v>39094</v>
      </c>
      <c r="O1768">
        <v>98.99</v>
      </c>
      <c r="P1768">
        <v>99.69</v>
      </c>
      <c r="Q1768">
        <v>98.5</v>
      </c>
      <c r="R1768">
        <v>99.34</v>
      </c>
      <c r="S1768">
        <v>6636500</v>
      </c>
      <c r="T1768">
        <v>85.78</v>
      </c>
    </row>
    <row r="1769" spans="14:20" x14ac:dyDescent="0.2">
      <c r="N1769" s="84">
        <v>39098</v>
      </c>
      <c r="O1769">
        <v>99.4</v>
      </c>
      <c r="P1769">
        <v>100.84</v>
      </c>
      <c r="Q1769">
        <v>99.3</v>
      </c>
      <c r="R1769">
        <v>100.82</v>
      </c>
      <c r="S1769">
        <v>9602200</v>
      </c>
      <c r="T1769">
        <v>87.06</v>
      </c>
    </row>
    <row r="1770" spans="14:20" x14ac:dyDescent="0.2">
      <c r="N1770" s="84">
        <v>39099</v>
      </c>
      <c r="O1770">
        <v>100.69</v>
      </c>
      <c r="P1770">
        <v>100.9</v>
      </c>
      <c r="Q1770">
        <v>99.9</v>
      </c>
      <c r="R1770">
        <v>100.02</v>
      </c>
      <c r="S1770">
        <v>8200700</v>
      </c>
      <c r="T1770">
        <v>86.37</v>
      </c>
    </row>
    <row r="1771" spans="14:20" x14ac:dyDescent="0.2">
      <c r="N1771" s="84">
        <v>39100</v>
      </c>
      <c r="O1771">
        <v>99.8</v>
      </c>
      <c r="P1771">
        <v>99.95</v>
      </c>
      <c r="Q1771">
        <v>98.91</v>
      </c>
      <c r="R1771">
        <v>99.45</v>
      </c>
      <c r="S1771">
        <v>14636100</v>
      </c>
      <c r="T1771">
        <v>85.88</v>
      </c>
    </row>
    <row r="1772" spans="14:20" x14ac:dyDescent="0.2">
      <c r="N1772" s="84">
        <v>39101</v>
      </c>
      <c r="O1772">
        <v>95</v>
      </c>
      <c r="P1772">
        <v>96.85</v>
      </c>
      <c r="Q1772">
        <v>94.55</v>
      </c>
      <c r="R1772">
        <v>96.17</v>
      </c>
      <c r="S1772">
        <v>26035800</v>
      </c>
      <c r="T1772">
        <v>83.05</v>
      </c>
    </row>
    <row r="1773" spans="14:20" x14ac:dyDescent="0.2">
      <c r="N1773" s="84">
        <v>39104</v>
      </c>
      <c r="O1773">
        <v>96.42</v>
      </c>
      <c r="P1773">
        <v>97.23</v>
      </c>
      <c r="Q1773">
        <v>96.12</v>
      </c>
      <c r="R1773">
        <v>97.11</v>
      </c>
      <c r="S1773">
        <v>13539300</v>
      </c>
      <c r="T1773">
        <v>83.86</v>
      </c>
    </row>
    <row r="1774" spans="14:20" x14ac:dyDescent="0.2">
      <c r="N1774" s="84">
        <v>39105</v>
      </c>
      <c r="O1774">
        <v>96.91</v>
      </c>
      <c r="P1774">
        <v>97.38</v>
      </c>
      <c r="Q1774">
        <v>96.2</v>
      </c>
      <c r="R1774">
        <v>97.08</v>
      </c>
      <c r="S1774">
        <v>10337400</v>
      </c>
      <c r="T1774">
        <v>83.83</v>
      </c>
    </row>
    <row r="1775" spans="14:20" x14ac:dyDescent="0.2">
      <c r="N1775" s="84">
        <v>39106</v>
      </c>
      <c r="O1775">
        <v>97.08</v>
      </c>
      <c r="P1775">
        <v>97.58</v>
      </c>
      <c r="Q1775">
        <v>96.58</v>
      </c>
      <c r="R1775">
        <v>97.4</v>
      </c>
      <c r="S1775">
        <v>5700000</v>
      </c>
      <c r="T1775">
        <v>84.11</v>
      </c>
    </row>
    <row r="1776" spans="14:20" x14ac:dyDescent="0.2">
      <c r="N1776" s="84">
        <v>39107</v>
      </c>
      <c r="O1776">
        <v>97.22</v>
      </c>
      <c r="P1776">
        <v>97.92</v>
      </c>
      <c r="Q1776">
        <v>97.22</v>
      </c>
      <c r="R1776">
        <v>97.51</v>
      </c>
      <c r="S1776">
        <v>6201300</v>
      </c>
      <c r="T1776">
        <v>84.2</v>
      </c>
    </row>
    <row r="1777" spans="14:20" x14ac:dyDescent="0.2">
      <c r="N1777" s="84">
        <v>39108</v>
      </c>
      <c r="O1777">
        <v>97.52</v>
      </c>
      <c r="P1777">
        <v>97.83</v>
      </c>
      <c r="Q1777">
        <v>96.84</v>
      </c>
      <c r="R1777">
        <v>97.45</v>
      </c>
      <c r="S1777">
        <v>5771100</v>
      </c>
      <c r="T1777">
        <v>84.15</v>
      </c>
    </row>
    <row r="1778" spans="14:20" x14ac:dyDescent="0.2">
      <c r="N1778" s="84">
        <v>39111</v>
      </c>
      <c r="O1778">
        <v>97.7</v>
      </c>
      <c r="P1778">
        <v>98.66</v>
      </c>
      <c r="Q1778">
        <v>97.45</v>
      </c>
      <c r="R1778">
        <v>98.54</v>
      </c>
      <c r="S1778">
        <v>7294800</v>
      </c>
      <c r="T1778">
        <v>85.09</v>
      </c>
    </row>
    <row r="1779" spans="14:20" x14ac:dyDescent="0.2">
      <c r="N1779" s="84">
        <v>39112</v>
      </c>
      <c r="O1779">
        <v>98.57</v>
      </c>
      <c r="P1779">
        <v>99.45</v>
      </c>
      <c r="Q1779">
        <v>98.5</v>
      </c>
      <c r="R1779">
        <v>99.37</v>
      </c>
      <c r="S1779">
        <v>7177900</v>
      </c>
      <c r="T1779">
        <v>85.81</v>
      </c>
    </row>
    <row r="1780" spans="14:20" x14ac:dyDescent="0.2">
      <c r="N1780" s="84">
        <v>39113</v>
      </c>
      <c r="O1780">
        <v>98.8</v>
      </c>
      <c r="P1780">
        <v>99.48</v>
      </c>
      <c r="Q1780">
        <v>98.35</v>
      </c>
      <c r="R1780">
        <v>99.15</v>
      </c>
      <c r="S1780">
        <v>6432600</v>
      </c>
      <c r="T1780">
        <v>85.62</v>
      </c>
    </row>
    <row r="1781" spans="14:20" x14ac:dyDescent="0.2">
      <c r="N1781" s="84">
        <v>39114</v>
      </c>
      <c r="O1781">
        <v>98.97</v>
      </c>
      <c r="P1781">
        <v>99.18</v>
      </c>
      <c r="Q1781">
        <v>97.96</v>
      </c>
      <c r="R1781">
        <v>99</v>
      </c>
      <c r="S1781">
        <v>6610700</v>
      </c>
      <c r="T1781">
        <v>85.49</v>
      </c>
    </row>
    <row r="1782" spans="14:20" x14ac:dyDescent="0.2">
      <c r="N1782" s="84">
        <v>39115</v>
      </c>
      <c r="O1782">
        <v>99.1</v>
      </c>
      <c r="P1782">
        <v>99.73</v>
      </c>
      <c r="Q1782">
        <v>98.88</v>
      </c>
      <c r="R1782">
        <v>99.17</v>
      </c>
      <c r="S1782">
        <v>6656300</v>
      </c>
      <c r="T1782">
        <v>85.64</v>
      </c>
    </row>
    <row r="1783" spans="14:20" x14ac:dyDescent="0.2">
      <c r="N1783" s="84">
        <v>39118</v>
      </c>
      <c r="O1783">
        <v>99.17</v>
      </c>
      <c r="P1783">
        <v>100.44</v>
      </c>
      <c r="Q1783">
        <v>98.9</v>
      </c>
      <c r="R1783">
        <v>100.38</v>
      </c>
      <c r="S1783">
        <v>8184800</v>
      </c>
      <c r="T1783">
        <v>86.68</v>
      </c>
    </row>
    <row r="1784" spans="14:20" x14ac:dyDescent="0.2">
      <c r="N1784" s="84">
        <v>39119</v>
      </c>
      <c r="O1784">
        <v>100</v>
      </c>
      <c r="P1784">
        <v>100.4</v>
      </c>
      <c r="Q1784">
        <v>99.54</v>
      </c>
      <c r="R1784">
        <v>99.85</v>
      </c>
      <c r="S1784">
        <v>6532800</v>
      </c>
      <c r="T1784">
        <v>86.22</v>
      </c>
    </row>
    <row r="1785" spans="14:20" x14ac:dyDescent="0.2">
      <c r="N1785" s="84">
        <v>39120</v>
      </c>
      <c r="O1785">
        <v>99.8</v>
      </c>
      <c r="P1785">
        <v>100.36</v>
      </c>
      <c r="Q1785">
        <v>99.12</v>
      </c>
      <c r="R1785">
        <v>99.54</v>
      </c>
      <c r="S1785">
        <v>7698200</v>
      </c>
      <c r="T1785">
        <v>86.22</v>
      </c>
    </row>
    <row r="1786" spans="14:20" x14ac:dyDescent="0.2">
      <c r="N1786" s="84">
        <v>39121</v>
      </c>
      <c r="O1786">
        <v>98.9</v>
      </c>
      <c r="P1786">
        <v>99.74</v>
      </c>
      <c r="Q1786">
        <v>98.65</v>
      </c>
      <c r="R1786">
        <v>99.62</v>
      </c>
      <c r="S1786">
        <v>6152200</v>
      </c>
      <c r="T1786">
        <v>86.29</v>
      </c>
    </row>
    <row r="1787" spans="14:20" x14ac:dyDescent="0.2">
      <c r="N1787" s="84">
        <v>39122</v>
      </c>
      <c r="O1787">
        <v>99.52</v>
      </c>
      <c r="P1787">
        <v>99.7</v>
      </c>
      <c r="Q1787">
        <v>97.81</v>
      </c>
      <c r="R1787">
        <v>98.55</v>
      </c>
      <c r="S1787">
        <v>6100400</v>
      </c>
      <c r="T1787">
        <v>85.36</v>
      </c>
    </row>
    <row r="1788" spans="14:20" x14ac:dyDescent="0.2">
      <c r="N1788" s="84">
        <v>39125</v>
      </c>
      <c r="O1788">
        <v>98.8</v>
      </c>
      <c r="P1788">
        <v>99.2</v>
      </c>
      <c r="Q1788">
        <v>98.22</v>
      </c>
      <c r="R1788">
        <v>98.58</v>
      </c>
      <c r="S1788">
        <v>5331000</v>
      </c>
      <c r="T1788">
        <v>85.38</v>
      </c>
    </row>
    <row r="1789" spans="14:20" x14ac:dyDescent="0.2">
      <c r="N1789" s="84">
        <v>39126</v>
      </c>
      <c r="O1789">
        <v>98.6</v>
      </c>
      <c r="P1789">
        <v>98.74</v>
      </c>
      <c r="Q1789">
        <v>97.8</v>
      </c>
      <c r="R1789">
        <v>98.29</v>
      </c>
      <c r="S1789">
        <v>5702800</v>
      </c>
      <c r="T1789">
        <v>85.13</v>
      </c>
    </row>
    <row r="1790" spans="14:20" x14ac:dyDescent="0.2">
      <c r="N1790" s="84">
        <v>39127</v>
      </c>
      <c r="O1790">
        <v>98.5</v>
      </c>
      <c r="P1790">
        <v>99.43</v>
      </c>
      <c r="Q1790">
        <v>98.25</v>
      </c>
      <c r="R1790">
        <v>99.2</v>
      </c>
      <c r="S1790">
        <v>5644800</v>
      </c>
      <c r="T1790">
        <v>85.92</v>
      </c>
    </row>
    <row r="1791" spans="14:20" x14ac:dyDescent="0.2">
      <c r="N1791" s="84">
        <v>39128</v>
      </c>
      <c r="O1791">
        <v>99.06</v>
      </c>
      <c r="P1791">
        <v>99.52</v>
      </c>
      <c r="Q1791">
        <v>98.48</v>
      </c>
      <c r="R1791">
        <v>98.92</v>
      </c>
      <c r="S1791">
        <v>5568600</v>
      </c>
      <c r="T1791">
        <v>85.68</v>
      </c>
    </row>
    <row r="1792" spans="14:20" x14ac:dyDescent="0.2">
      <c r="N1792" s="84">
        <v>39129</v>
      </c>
      <c r="O1792">
        <v>99.12</v>
      </c>
      <c r="P1792">
        <v>99.25</v>
      </c>
      <c r="Q1792">
        <v>98.63</v>
      </c>
      <c r="R1792">
        <v>98.99</v>
      </c>
      <c r="S1792">
        <v>4800700</v>
      </c>
      <c r="T1792">
        <v>85.74</v>
      </c>
    </row>
    <row r="1793" spans="14:20" x14ac:dyDescent="0.2">
      <c r="N1793" s="84">
        <v>39133</v>
      </c>
      <c r="O1793">
        <v>98.66</v>
      </c>
      <c r="P1793">
        <v>99.46</v>
      </c>
      <c r="Q1793">
        <v>98.55</v>
      </c>
      <c r="R1793">
        <v>99.35</v>
      </c>
      <c r="S1793">
        <v>4124200</v>
      </c>
      <c r="T1793">
        <v>86.05</v>
      </c>
    </row>
    <row r="1794" spans="14:20" x14ac:dyDescent="0.2">
      <c r="N1794" s="84">
        <v>39134</v>
      </c>
      <c r="O1794">
        <v>98.9</v>
      </c>
      <c r="P1794">
        <v>99.37</v>
      </c>
      <c r="Q1794">
        <v>98.7</v>
      </c>
      <c r="R1794">
        <v>99.09</v>
      </c>
      <c r="S1794">
        <v>4302400</v>
      </c>
      <c r="T1794">
        <v>85.83</v>
      </c>
    </row>
    <row r="1795" spans="14:20" x14ac:dyDescent="0.2">
      <c r="N1795" s="84">
        <v>39135</v>
      </c>
      <c r="O1795">
        <v>98.8</v>
      </c>
      <c r="P1795">
        <v>99.5</v>
      </c>
      <c r="Q1795">
        <v>97.77</v>
      </c>
      <c r="R1795">
        <v>98.5</v>
      </c>
      <c r="S1795">
        <v>5900100</v>
      </c>
      <c r="T1795">
        <v>85.32</v>
      </c>
    </row>
    <row r="1796" spans="14:20" x14ac:dyDescent="0.2">
      <c r="N1796" s="84">
        <v>39136</v>
      </c>
      <c r="O1796">
        <v>98.4</v>
      </c>
      <c r="P1796">
        <v>98.44</v>
      </c>
      <c r="Q1796">
        <v>97.41</v>
      </c>
      <c r="R1796">
        <v>97.73</v>
      </c>
      <c r="S1796">
        <v>6355800</v>
      </c>
      <c r="T1796">
        <v>84.65</v>
      </c>
    </row>
    <row r="1797" spans="14:20" x14ac:dyDescent="0.2">
      <c r="N1797" s="84">
        <v>39139</v>
      </c>
      <c r="O1797">
        <v>97.86</v>
      </c>
      <c r="P1797">
        <v>97.86</v>
      </c>
      <c r="Q1797">
        <v>96.46</v>
      </c>
      <c r="R1797">
        <v>96.91</v>
      </c>
      <c r="S1797">
        <v>5922100</v>
      </c>
      <c r="T1797">
        <v>83.94</v>
      </c>
    </row>
    <row r="1798" spans="14:20" x14ac:dyDescent="0.2">
      <c r="N1798" s="84">
        <v>39140</v>
      </c>
      <c r="O1798">
        <v>96</v>
      </c>
      <c r="P1798">
        <v>96.01</v>
      </c>
      <c r="Q1798">
        <v>92.88</v>
      </c>
      <c r="R1798">
        <v>93.96</v>
      </c>
      <c r="S1798">
        <v>11996700</v>
      </c>
      <c r="T1798">
        <v>81.38</v>
      </c>
    </row>
    <row r="1799" spans="14:20" x14ac:dyDescent="0.2">
      <c r="N1799" s="84">
        <v>39141</v>
      </c>
      <c r="O1799">
        <v>93.71</v>
      </c>
      <c r="P1799">
        <v>94.09</v>
      </c>
      <c r="Q1799">
        <v>92.47</v>
      </c>
      <c r="R1799">
        <v>92.94</v>
      </c>
      <c r="S1799">
        <v>12191600</v>
      </c>
      <c r="T1799">
        <v>80.5</v>
      </c>
    </row>
    <row r="1800" spans="14:20" x14ac:dyDescent="0.2">
      <c r="N1800" s="84">
        <v>39142</v>
      </c>
      <c r="O1800">
        <v>90.25</v>
      </c>
      <c r="P1800">
        <v>93.05</v>
      </c>
      <c r="Q1800">
        <v>88.77</v>
      </c>
      <c r="R1800">
        <v>92.27</v>
      </c>
      <c r="S1800">
        <v>12865700</v>
      </c>
      <c r="T1800">
        <v>79.92</v>
      </c>
    </row>
    <row r="1801" spans="14:20" x14ac:dyDescent="0.2">
      <c r="N1801" s="84">
        <v>39143</v>
      </c>
      <c r="O1801">
        <v>92</v>
      </c>
      <c r="P1801">
        <v>92.37</v>
      </c>
      <c r="Q1801">
        <v>90.84</v>
      </c>
      <c r="R1801">
        <v>90.9</v>
      </c>
      <c r="S1801">
        <v>9451300</v>
      </c>
      <c r="T1801">
        <v>78.73</v>
      </c>
    </row>
    <row r="1802" spans="14:20" x14ac:dyDescent="0.2">
      <c r="N1802" s="84">
        <v>39146</v>
      </c>
      <c r="O1802">
        <v>90.25</v>
      </c>
      <c r="P1802">
        <v>92.15</v>
      </c>
      <c r="Q1802">
        <v>90.1</v>
      </c>
      <c r="R1802">
        <v>91.81</v>
      </c>
      <c r="S1802">
        <v>10314900</v>
      </c>
      <c r="T1802">
        <v>79.52</v>
      </c>
    </row>
    <row r="1803" spans="14:20" x14ac:dyDescent="0.2">
      <c r="N1803" s="84">
        <v>39147</v>
      </c>
      <c r="O1803">
        <v>92.4</v>
      </c>
      <c r="P1803">
        <v>93.89</v>
      </c>
      <c r="Q1803">
        <v>92.26</v>
      </c>
      <c r="R1803">
        <v>93.8</v>
      </c>
      <c r="S1803">
        <v>9184200</v>
      </c>
      <c r="T1803">
        <v>81.239999999999995</v>
      </c>
    </row>
    <row r="1804" spans="14:20" x14ac:dyDescent="0.2">
      <c r="N1804" s="84">
        <v>39148</v>
      </c>
      <c r="O1804">
        <v>93.97</v>
      </c>
      <c r="P1804">
        <v>94.85</v>
      </c>
      <c r="Q1804">
        <v>93.62</v>
      </c>
      <c r="R1804">
        <v>93.94</v>
      </c>
      <c r="S1804">
        <v>10269100</v>
      </c>
      <c r="T1804">
        <v>81.37</v>
      </c>
    </row>
    <row r="1805" spans="14:20" x14ac:dyDescent="0.2">
      <c r="N1805" s="84">
        <v>39149</v>
      </c>
      <c r="O1805">
        <v>94.5</v>
      </c>
      <c r="P1805">
        <v>94.82</v>
      </c>
      <c r="Q1805">
        <v>92.52</v>
      </c>
      <c r="R1805">
        <v>93</v>
      </c>
      <c r="S1805">
        <v>7403900</v>
      </c>
      <c r="T1805">
        <v>80.55</v>
      </c>
    </row>
    <row r="1806" spans="14:20" x14ac:dyDescent="0.2">
      <c r="N1806" s="84">
        <v>39150</v>
      </c>
      <c r="O1806">
        <v>93.48</v>
      </c>
      <c r="P1806">
        <v>94</v>
      </c>
      <c r="Q1806">
        <v>92.82</v>
      </c>
      <c r="R1806">
        <v>93.28</v>
      </c>
      <c r="S1806">
        <v>6333000</v>
      </c>
      <c r="T1806">
        <v>80.790000000000006</v>
      </c>
    </row>
    <row r="1807" spans="14:20" x14ac:dyDescent="0.2">
      <c r="N1807" s="84">
        <v>39153</v>
      </c>
      <c r="O1807">
        <v>93.29</v>
      </c>
      <c r="P1807">
        <v>94.17</v>
      </c>
      <c r="Q1807">
        <v>92.97</v>
      </c>
      <c r="R1807">
        <v>94.11</v>
      </c>
      <c r="S1807">
        <v>5531300</v>
      </c>
      <c r="T1807">
        <v>81.510000000000005</v>
      </c>
    </row>
    <row r="1808" spans="14:20" x14ac:dyDescent="0.2">
      <c r="N1808" s="84">
        <v>39154</v>
      </c>
      <c r="O1808">
        <v>93.86</v>
      </c>
      <c r="P1808">
        <v>94.47</v>
      </c>
      <c r="Q1808">
        <v>92.62</v>
      </c>
      <c r="R1808">
        <v>92.71</v>
      </c>
      <c r="S1808">
        <v>7539100</v>
      </c>
      <c r="T1808">
        <v>80.3</v>
      </c>
    </row>
    <row r="1809" spans="14:20" x14ac:dyDescent="0.2">
      <c r="N1809" s="84">
        <v>39155</v>
      </c>
      <c r="O1809">
        <v>92.65</v>
      </c>
      <c r="P1809">
        <v>94.03</v>
      </c>
      <c r="Q1809">
        <v>92.1</v>
      </c>
      <c r="R1809">
        <v>93.76</v>
      </c>
      <c r="S1809">
        <v>8713900</v>
      </c>
      <c r="T1809">
        <v>81.209999999999994</v>
      </c>
    </row>
    <row r="1810" spans="14:20" x14ac:dyDescent="0.2">
      <c r="N1810" s="84">
        <v>39156</v>
      </c>
      <c r="O1810">
        <v>93.4</v>
      </c>
      <c r="P1810">
        <v>93.97</v>
      </c>
      <c r="Q1810">
        <v>93.1</v>
      </c>
      <c r="R1810">
        <v>93.45</v>
      </c>
      <c r="S1810">
        <v>5910000</v>
      </c>
      <c r="T1810">
        <v>80.94</v>
      </c>
    </row>
    <row r="1811" spans="14:20" x14ac:dyDescent="0.2">
      <c r="N1811" s="84">
        <v>39157</v>
      </c>
      <c r="O1811">
        <v>94.45</v>
      </c>
      <c r="P1811">
        <v>94.45</v>
      </c>
      <c r="Q1811">
        <v>93.02</v>
      </c>
      <c r="R1811">
        <v>93.25</v>
      </c>
      <c r="S1811">
        <v>8728700</v>
      </c>
      <c r="T1811">
        <v>80.77</v>
      </c>
    </row>
    <row r="1812" spans="14:20" x14ac:dyDescent="0.2">
      <c r="N1812" s="84">
        <v>39160</v>
      </c>
      <c r="O1812">
        <v>93.95</v>
      </c>
      <c r="P1812">
        <v>94.32</v>
      </c>
      <c r="Q1812">
        <v>93.39</v>
      </c>
      <c r="R1812">
        <v>93.99</v>
      </c>
      <c r="S1812">
        <v>4568100</v>
      </c>
      <c r="T1812">
        <v>81.41</v>
      </c>
    </row>
    <row r="1813" spans="14:20" x14ac:dyDescent="0.2">
      <c r="N1813" s="84">
        <v>39161</v>
      </c>
      <c r="O1813">
        <v>94</v>
      </c>
      <c r="P1813">
        <v>94.53</v>
      </c>
      <c r="Q1813">
        <v>93.55</v>
      </c>
      <c r="R1813">
        <v>94.5</v>
      </c>
      <c r="S1813">
        <v>4560000</v>
      </c>
      <c r="T1813">
        <v>81.849999999999994</v>
      </c>
    </row>
    <row r="1814" spans="14:20" x14ac:dyDescent="0.2">
      <c r="N1814" s="84">
        <v>39162</v>
      </c>
      <c r="O1814">
        <v>94.5</v>
      </c>
      <c r="P1814">
        <v>95.81</v>
      </c>
      <c r="Q1814">
        <v>93.83</v>
      </c>
      <c r="R1814">
        <v>95.36</v>
      </c>
      <c r="S1814">
        <v>7665600</v>
      </c>
      <c r="T1814">
        <v>82.6</v>
      </c>
    </row>
    <row r="1815" spans="14:20" x14ac:dyDescent="0.2">
      <c r="N1815" s="84">
        <v>39163</v>
      </c>
      <c r="O1815">
        <v>95.1</v>
      </c>
      <c r="P1815">
        <v>95.44</v>
      </c>
      <c r="Q1815">
        <v>94.65</v>
      </c>
      <c r="R1815">
        <v>95.19</v>
      </c>
      <c r="S1815">
        <v>5700400</v>
      </c>
      <c r="T1815">
        <v>82.45</v>
      </c>
    </row>
    <row r="1816" spans="14:20" x14ac:dyDescent="0.2">
      <c r="N1816" s="84">
        <v>39164</v>
      </c>
      <c r="O1816">
        <v>94.82</v>
      </c>
      <c r="P1816">
        <v>95.22</v>
      </c>
      <c r="Q1816">
        <v>94.65</v>
      </c>
      <c r="R1816">
        <v>95.03</v>
      </c>
      <c r="S1816">
        <v>4412500</v>
      </c>
      <c r="T1816">
        <v>82.31</v>
      </c>
    </row>
    <row r="1817" spans="14:20" x14ac:dyDescent="0.2">
      <c r="N1817" s="84">
        <v>39167</v>
      </c>
      <c r="O1817">
        <v>95</v>
      </c>
      <c r="P1817">
        <v>95.25</v>
      </c>
      <c r="Q1817">
        <v>94.32</v>
      </c>
      <c r="R1817">
        <v>95</v>
      </c>
      <c r="S1817">
        <v>6729400</v>
      </c>
      <c r="T1817">
        <v>82.28</v>
      </c>
    </row>
    <row r="1818" spans="14:20" x14ac:dyDescent="0.2">
      <c r="N1818" s="84">
        <v>39168</v>
      </c>
      <c r="O1818">
        <v>94.71</v>
      </c>
      <c r="P1818">
        <v>95.03</v>
      </c>
      <c r="Q1818">
        <v>94.2</v>
      </c>
      <c r="R1818">
        <v>94.73</v>
      </c>
      <c r="S1818">
        <v>4695800</v>
      </c>
      <c r="T1818">
        <v>82.05</v>
      </c>
    </row>
    <row r="1819" spans="14:20" x14ac:dyDescent="0.2">
      <c r="N1819" s="84">
        <v>39169</v>
      </c>
      <c r="O1819">
        <v>93.9</v>
      </c>
      <c r="P1819">
        <v>95.02</v>
      </c>
      <c r="Q1819">
        <v>93.8</v>
      </c>
      <c r="R1819">
        <v>94.26</v>
      </c>
      <c r="S1819">
        <v>8128000</v>
      </c>
      <c r="T1819">
        <v>81.64</v>
      </c>
    </row>
    <row r="1820" spans="14:20" x14ac:dyDescent="0.2">
      <c r="N1820" s="84">
        <v>39170</v>
      </c>
      <c r="O1820">
        <v>94.66</v>
      </c>
      <c r="P1820">
        <v>95.11</v>
      </c>
      <c r="Q1820">
        <v>93.96</v>
      </c>
      <c r="R1820">
        <v>94.57</v>
      </c>
      <c r="S1820">
        <v>6851500</v>
      </c>
      <c r="T1820">
        <v>81.91</v>
      </c>
    </row>
    <row r="1821" spans="14:20" x14ac:dyDescent="0.2">
      <c r="N1821" s="84">
        <v>39171</v>
      </c>
      <c r="O1821">
        <v>94.24</v>
      </c>
      <c r="P1821">
        <v>94.75</v>
      </c>
      <c r="Q1821">
        <v>93.57</v>
      </c>
      <c r="R1821">
        <v>94.26</v>
      </c>
      <c r="S1821">
        <v>7638100</v>
      </c>
      <c r="T1821">
        <v>81.64</v>
      </c>
    </row>
    <row r="1822" spans="14:20" x14ac:dyDescent="0.2">
      <c r="N1822" s="84">
        <v>39174</v>
      </c>
      <c r="O1822">
        <v>94.51</v>
      </c>
      <c r="P1822">
        <v>95.5</v>
      </c>
      <c r="Q1822">
        <v>94.06</v>
      </c>
      <c r="R1822">
        <v>95.21</v>
      </c>
      <c r="S1822">
        <v>5883700</v>
      </c>
      <c r="T1822">
        <v>82.47</v>
      </c>
    </row>
    <row r="1823" spans="14:20" x14ac:dyDescent="0.2">
      <c r="N1823" s="84">
        <v>39175</v>
      </c>
      <c r="O1823">
        <v>95.45</v>
      </c>
      <c r="P1823">
        <v>96.23</v>
      </c>
      <c r="Q1823">
        <v>95.33</v>
      </c>
      <c r="R1823">
        <v>96.1</v>
      </c>
      <c r="S1823">
        <v>5730800</v>
      </c>
      <c r="T1823">
        <v>83.24</v>
      </c>
    </row>
    <row r="1824" spans="14:20" x14ac:dyDescent="0.2">
      <c r="N1824" s="84">
        <v>39176</v>
      </c>
      <c r="O1824">
        <v>95.8</v>
      </c>
      <c r="P1824">
        <v>96.45</v>
      </c>
      <c r="Q1824">
        <v>95.57</v>
      </c>
      <c r="R1824">
        <v>96.21</v>
      </c>
      <c r="S1824">
        <v>4276200</v>
      </c>
      <c r="T1824">
        <v>83.33</v>
      </c>
    </row>
    <row r="1825" spans="14:20" x14ac:dyDescent="0.2">
      <c r="N1825" s="84">
        <v>39177</v>
      </c>
      <c r="O1825">
        <v>95.98</v>
      </c>
      <c r="P1825">
        <v>96.75</v>
      </c>
      <c r="Q1825">
        <v>95.75</v>
      </c>
      <c r="R1825">
        <v>96.52</v>
      </c>
      <c r="S1825">
        <v>3307100</v>
      </c>
      <c r="T1825">
        <v>83.6</v>
      </c>
    </row>
    <row r="1826" spans="14:20" x14ac:dyDescent="0.2">
      <c r="N1826" s="84">
        <v>39181</v>
      </c>
      <c r="O1826">
        <v>96.43</v>
      </c>
      <c r="P1826">
        <v>96.94</v>
      </c>
      <c r="Q1826">
        <v>96.12</v>
      </c>
      <c r="R1826">
        <v>96.62</v>
      </c>
      <c r="S1826">
        <v>4850600</v>
      </c>
      <c r="T1826">
        <v>83.69</v>
      </c>
    </row>
    <row r="1827" spans="14:20" x14ac:dyDescent="0.2">
      <c r="N1827" s="84">
        <v>39182</v>
      </c>
      <c r="O1827">
        <v>96.4</v>
      </c>
      <c r="P1827">
        <v>96.8</v>
      </c>
      <c r="Q1827">
        <v>96.16</v>
      </c>
      <c r="R1827">
        <v>96.46</v>
      </c>
      <c r="S1827">
        <v>3596400</v>
      </c>
      <c r="T1827">
        <v>83.55</v>
      </c>
    </row>
    <row r="1828" spans="14:20" x14ac:dyDescent="0.2">
      <c r="N1828" s="84">
        <v>39183</v>
      </c>
      <c r="O1828">
        <v>96.51</v>
      </c>
      <c r="P1828">
        <v>96.7</v>
      </c>
      <c r="Q1828">
        <v>94.95</v>
      </c>
      <c r="R1828">
        <v>95.16</v>
      </c>
      <c r="S1828">
        <v>5936900</v>
      </c>
      <c r="T1828">
        <v>82.42</v>
      </c>
    </row>
    <row r="1829" spans="14:20" x14ac:dyDescent="0.2">
      <c r="N1829" s="84">
        <v>39184</v>
      </c>
      <c r="O1829">
        <v>95.03</v>
      </c>
      <c r="P1829">
        <v>95.82</v>
      </c>
      <c r="Q1829">
        <v>94.53</v>
      </c>
      <c r="R1829">
        <v>95.67</v>
      </c>
      <c r="S1829">
        <v>7085300</v>
      </c>
      <c r="T1829">
        <v>82.86</v>
      </c>
    </row>
    <row r="1830" spans="14:20" x14ac:dyDescent="0.2">
      <c r="N1830" s="84">
        <v>39185</v>
      </c>
      <c r="O1830">
        <v>95.75</v>
      </c>
      <c r="P1830">
        <v>95.75</v>
      </c>
      <c r="Q1830">
        <v>94.59</v>
      </c>
      <c r="R1830">
        <v>94.93</v>
      </c>
      <c r="S1830">
        <v>6027800</v>
      </c>
      <c r="T1830">
        <v>82.22</v>
      </c>
    </row>
    <row r="1831" spans="14:20" x14ac:dyDescent="0.2">
      <c r="N1831" s="84">
        <v>39188</v>
      </c>
      <c r="O1831">
        <v>94.99</v>
      </c>
      <c r="P1831">
        <v>96.3</v>
      </c>
      <c r="Q1831">
        <v>94.72</v>
      </c>
      <c r="R1831">
        <v>96.18</v>
      </c>
      <c r="S1831">
        <v>6865100</v>
      </c>
      <c r="T1831">
        <v>83.31</v>
      </c>
    </row>
    <row r="1832" spans="14:20" x14ac:dyDescent="0.2">
      <c r="N1832" s="84">
        <v>39189</v>
      </c>
      <c r="O1832">
        <v>96.3</v>
      </c>
      <c r="P1832">
        <v>97.66</v>
      </c>
      <c r="Q1832">
        <v>96.02</v>
      </c>
      <c r="R1832">
        <v>97.12</v>
      </c>
      <c r="S1832">
        <v>10264000</v>
      </c>
      <c r="T1832">
        <v>84.12</v>
      </c>
    </row>
    <row r="1833" spans="14:20" x14ac:dyDescent="0.2">
      <c r="N1833" s="84">
        <v>39190</v>
      </c>
      <c r="O1833">
        <v>94.8</v>
      </c>
      <c r="P1833">
        <v>95.91</v>
      </c>
      <c r="Q1833">
        <v>94.4</v>
      </c>
      <c r="R1833">
        <v>94.8</v>
      </c>
      <c r="S1833">
        <v>15871700</v>
      </c>
      <c r="T1833">
        <v>82.11</v>
      </c>
    </row>
    <row r="1834" spans="14:20" x14ac:dyDescent="0.2">
      <c r="N1834" s="84">
        <v>39191</v>
      </c>
      <c r="O1834">
        <v>94.5</v>
      </c>
      <c r="P1834">
        <v>94.87</v>
      </c>
      <c r="Q1834">
        <v>94</v>
      </c>
      <c r="R1834">
        <v>94.29</v>
      </c>
      <c r="S1834">
        <v>9445600</v>
      </c>
      <c r="T1834">
        <v>81.67</v>
      </c>
    </row>
    <row r="1835" spans="14:20" x14ac:dyDescent="0.2">
      <c r="N1835" s="84">
        <v>39192</v>
      </c>
      <c r="O1835">
        <v>95.02</v>
      </c>
      <c r="P1835">
        <v>95.15</v>
      </c>
      <c r="Q1835">
        <v>93.91</v>
      </c>
      <c r="R1835">
        <v>94.58</v>
      </c>
      <c r="S1835">
        <v>9340300</v>
      </c>
      <c r="T1835">
        <v>81.92</v>
      </c>
    </row>
    <row r="1836" spans="14:20" x14ac:dyDescent="0.2">
      <c r="N1836" s="84">
        <v>39195</v>
      </c>
      <c r="O1836">
        <v>95.16</v>
      </c>
      <c r="P1836">
        <v>95.73</v>
      </c>
      <c r="Q1836">
        <v>95.05</v>
      </c>
      <c r="R1836">
        <v>95.21</v>
      </c>
      <c r="S1836">
        <v>7247400</v>
      </c>
      <c r="T1836">
        <v>82.47</v>
      </c>
    </row>
    <row r="1837" spans="14:20" x14ac:dyDescent="0.2">
      <c r="N1837" s="84">
        <v>39196</v>
      </c>
      <c r="O1837">
        <v>97.23</v>
      </c>
      <c r="P1837">
        <v>99.9</v>
      </c>
      <c r="Q1837">
        <v>97.23</v>
      </c>
      <c r="R1837">
        <v>98.49</v>
      </c>
      <c r="S1837">
        <v>21450700</v>
      </c>
      <c r="T1837">
        <v>85.31</v>
      </c>
    </row>
    <row r="1838" spans="14:20" x14ac:dyDescent="0.2">
      <c r="N1838" s="84">
        <v>39197</v>
      </c>
      <c r="O1838">
        <v>98.74</v>
      </c>
      <c r="P1838">
        <v>101.7</v>
      </c>
      <c r="Q1838">
        <v>98.73</v>
      </c>
      <c r="R1838">
        <v>101.46</v>
      </c>
      <c r="S1838">
        <v>14827300</v>
      </c>
      <c r="T1838">
        <v>87.88</v>
      </c>
    </row>
    <row r="1839" spans="14:20" x14ac:dyDescent="0.2">
      <c r="N1839" s="84">
        <v>39198</v>
      </c>
      <c r="O1839">
        <v>101</v>
      </c>
      <c r="P1839">
        <v>101.5</v>
      </c>
      <c r="Q1839">
        <v>100.21</v>
      </c>
      <c r="R1839">
        <v>100.9</v>
      </c>
      <c r="S1839">
        <v>8608500</v>
      </c>
      <c r="T1839">
        <v>87.39</v>
      </c>
    </row>
    <row r="1840" spans="14:20" x14ac:dyDescent="0.2">
      <c r="N1840" s="84">
        <v>39199</v>
      </c>
      <c r="O1840">
        <v>100.3</v>
      </c>
      <c r="P1840">
        <v>101.17</v>
      </c>
      <c r="Q1840">
        <v>100.06</v>
      </c>
      <c r="R1840">
        <v>101.17</v>
      </c>
      <c r="S1840">
        <v>6141400</v>
      </c>
      <c r="T1840">
        <v>87.63</v>
      </c>
    </row>
    <row r="1841" spans="14:20" x14ac:dyDescent="0.2">
      <c r="N1841" s="84">
        <v>39202</v>
      </c>
      <c r="O1841">
        <v>101.11</v>
      </c>
      <c r="P1841">
        <v>103</v>
      </c>
      <c r="Q1841">
        <v>100.97</v>
      </c>
      <c r="R1841">
        <v>102.21</v>
      </c>
      <c r="S1841">
        <v>10050400</v>
      </c>
      <c r="T1841">
        <v>88.53</v>
      </c>
    </row>
    <row r="1842" spans="14:20" x14ac:dyDescent="0.2">
      <c r="N1842" s="84">
        <v>39203</v>
      </c>
      <c r="O1842">
        <v>102.06</v>
      </c>
      <c r="P1842">
        <v>103.17</v>
      </c>
      <c r="Q1842">
        <v>102.05</v>
      </c>
      <c r="R1842">
        <v>103.17</v>
      </c>
      <c r="S1842">
        <v>8670100</v>
      </c>
      <c r="T1842">
        <v>89.36</v>
      </c>
    </row>
    <row r="1843" spans="14:20" x14ac:dyDescent="0.2">
      <c r="N1843" s="84">
        <v>39204</v>
      </c>
      <c r="O1843">
        <v>102.8</v>
      </c>
      <c r="P1843">
        <v>103.14</v>
      </c>
      <c r="Q1843">
        <v>102.13</v>
      </c>
      <c r="R1843">
        <v>102.22</v>
      </c>
      <c r="S1843">
        <v>6820300</v>
      </c>
      <c r="T1843">
        <v>88.54</v>
      </c>
    </row>
    <row r="1844" spans="14:20" x14ac:dyDescent="0.2">
      <c r="N1844" s="84">
        <v>39205</v>
      </c>
      <c r="O1844">
        <v>101.75</v>
      </c>
      <c r="P1844">
        <v>103</v>
      </c>
      <c r="Q1844">
        <v>101.35</v>
      </c>
      <c r="R1844">
        <v>102.8</v>
      </c>
      <c r="S1844">
        <v>7302200</v>
      </c>
      <c r="T1844">
        <v>89.04</v>
      </c>
    </row>
    <row r="1845" spans="14:20" x14ac:dyDescent="0.2">
      <c r="N1845" s="84">
        <v>39206</v>
      </c>
      <c r="O1845">
        <v>102.75</v>
      </c>
      <c r="P1845">
        <v>103.03</v>
      </c>
      <c r="Q1845">
        <v>102.25</v>
      </c>
      <c r="R1845">
        <v>102.96</v>
      </c>
      <c r="S1845">
        <v>5464800</v>
      </c>
      <c r="T1845">
        <v>89.18</v>
      </c>
    </row>
    <row r="1846" spans="14:20" x14ac:dyDescent="0.2">
      <c r="N1846" s="84">
        <v>39209</v>
      </c>
      <c r="O1846">
        <v>102.76</v>
      </c>
      <c r="P1846">
        <v>103.17</v>
      </c>
      <c r="Q1846">
        <v>102.4</v>
      </c>
      <c r="R1846">
        <v>103.16</v>
      </c>
      <c r="S1846">
        <v>5620100</v>
      </c>
      <c r="T1846">
        <v>89.35</v>
      </c>
    </row>
    <row r="1847" spans="14:20" x14ac:dyDescent="0.2">
      <c r="N1847" s="84">
        <v>39210</v>
      </c>
      <c r="O1847">
        <v>102.42</v>
      </c>
      <c r="P1847">
        <v>103.39</v>
      </c>
      <c r="Q1847">
        <v>102.21</v>
      </c>
      <c r="R1847">
        <v>103.29</v>
      </c>
      <c r="S1847">
        <v>5965000</v>
      </c>
      <c r="T1847">
        <v>89.81</v>
      </c>
    </row>
    <row r="1848" spans="14:20" x14ac:dyDescent="0.2">
      <c r="N1848" s="84">
        <v>39211</v>
      </c>
      <c r="O1848">
        <v>103.93</v>
      </c>
      <c r="P1848">
        <v>104.75</v>
      </c>
      <c r="Q1848">
        <v>103.7</v>
      </c>
      <c r="R1848">
        <v>104.38</v>
      </c>
      <c r="S1848">
        <v>8408100</v>
      </c>
      <c r="T1848">
        <v>90.76</v>
      </c>
    </row>
    <row r="1849" spans="14:20" x14ac:dyDescent="0.2">
      <c r="N1849" s="84">
        <v>39212</v>
      </c>
      <c r="O1849">
        <v>103.82</v>
      </c>
      <c r="P1849">
        <v>105.11</v>
      </c>
      <c r="Q1849">
        <v>103.71</v>
      </c>
      <c r="R1849">
        <v>104.68</v>
      </c>
      <c r="S1849">
        <v>8959800</v>
      </c>
      <c r="T1849">
        <v>91.02</v>
      </c>
    </row>
    <row r="1850" spans="14:20" x14ac:dyDescent="0.2">
      <c r="N1850" s="84">
        <v>39213</v>
      </c>
      <c r="O1850">
        <v>104.69</v>
      </c>
      <c r="P1850">
        <v>105.99</v>
      </c>
      <c r="Q1850">
        <v>104.67</v>
      </c>
      <c r="R1850">
        <v>105.98</v>
      </c>
      <c r="S1850">
        <v>6026100</v>
      </c>
      <c r="T1850">
        <v>92.15</v>
      </c>
    </row>
    <row r="1851" spans="14:20" x14ac:dyDescent="0.2">
      <c r="N1851" s="84">
        <v>39216</v>
      </c>
      <c r="O1851">
        <v>105.81</v>
      </c>
      <c r="P1851">
        <v>106.25</v>
      </c>
      <c r="Q1851">
        <v>104.79</v>
      </c>
      <c r="R1851">
        <v>105.57</v>
      </c>
      <c r="S1851">
        <v>5732600</v>
      </c>
      <c r="T1851">
        <v>91.79</v>
      </c>
    </row>
    <row r="1852" spans="14:20" x14ac:dyDescent="0.2">
      <c r="N1852" s="84">
        <v>39217</v>
      </c>
      <c r="O1852">
        <v>105.4</v>
      </c>
      <c r="P1852">
        <v>105.8</v>
      </c>
      <c r="Q1852">
        <v>104.7</v>
      </c>
      <c r="R1852">
        <v>104.83</v>
      </c>
      <c r="S1852">
        <v>6104200</v>
      </c>
      <c r="T1852">
        <v>91.15</v>
      </c>
    </row>
    <row r="1853" spans="14:20" x14ac:dyDescent="0.2">
      <c r="N1853" s="84">
        <v>39218</v>
      </c>
      <c r="O1853">
        <v>105.1</v>
      </c>
      <c r="P1853">
        <v>105.89</v>
      </c>
      <c r="Q1853">
        <v>104.53</v>
      </c>
      <c r="R1853">
        <v>105.87</v>
      </c>
      <c r="S1853">
        <v>5613500</v>
      </c>
      <c r="T1853">
        <v>92.06</v>
      </c>
    </row>
    <row r="1854" spans="14:20" x14ac:dyDescent="0.2">
      <c r="N1854" s="84">
        <v>39219</v>
      </c>
      <c r="O1854">
        <v>105.61</v>
      </c>
      <c r="P1854">
        <v>106.23</v>
      </c>
      <c r="Q1854">
        <v>104.73</v>
      </c>
      <c r="R1854">
        <v>105.31</v>
      </c>
      <c r="S1854">
        <v>7706400</v>
      </c>
      <c r="T1854">
        <v>91.57</v>
      </c>
    </row>
    <row r="1855" spans="14:20" x14ac:dyDescent="0.2">
      <c r="N1855" s="84">
        <v>39220</v>
      </c>
      <c r="O1855">
        <v>105.84</v>
      </c>
      <c r="P1855">
        <v>108.05</v>
      </c>
      <c r="Q1855">
        <v>105.6</v>
      </c>
      <c r="R1855">
        <v>107.99</v>
      </c>
      <c r="S1855">
        <v>9857500</v>
      </c>
      <c r="T1855">
        <v>93.9</v>
      </c>
    </row>
    <row r="1856" spans="14:20" x14ac:dyDescent="0.2">
      <c r="N1856" s="84">
        <v>39223</v>
      </c>
      <c r="O1856">
        <v>107.67</v>
      </c>
      <c r="P1856">
        <v>108</v>
      </c>
      <c r="Q1856">
        <v>106.87</v>
      </c>
      <c r="R1856">
        <v>107.04</v>
      </c>
      <c r="S1856">
        <v>7512200</v>
      </c>
      <c r="T1856">
        <v>93.07</v>
      </c>
    </row>
    <row r="1857" spans="14:20" x14ac:dyDescent="0.2">
      <c r="N1857" s="84">
        <v>39224</v>
      </c>
      <c r="O1857">
        <v>106.95</v>
      </c>
      <c r="P1857">
        <v>107.25</v>
      </c>
      <c r="Q1857">
        <v>106.01</v>
      </c>
      <c r="R1857">
        <v>106.7</v>
      </c>
      <c r="S1857">
        <v>5313300</v>
      </c>
      <c r="T1857">
        <v>92.78</v>
      </c>
    </row>
    <row r="1858" spans="14:20" x14ac:dyDescent="0.2">
      <c r="N1858" s="84">
        <v>39225</v>
      </c>
      <c r="O1858">
        <v>106.8</v>
      </c>
      <c r="P1858">
        <v>107</v>
      </c>
      <c r="Q1858">
        <v>105.25</v>
      </c>
      <c r="R1858">
        <v>105.58</v>
      </c>
      <c r="S1858">
        <v>4396900</v>
      </c>
      <c r="T1858">
        <v>91.8</v>
      </c>
    </row>
    <row r="1859" spans="14:20" x14ac:dyDescent="0.2">
      <c r="N1859" s="84">
        <v>39226</v>
      </c>
      <c r="O1859">
        <v>105.45</v>
      </c>
      <c r="P1859">
        <v>105.98</v>
      </c>
      <c r="Q1859">
        <v>103.57</v>
      </c>
      <c r="R1859">
        <v>103.95</v>
      </c>
      <c r="S1859">
        <v>6926300</v>
      </c>
      <c r="T1859">
        <v>90.39</v>
      </c>
    </row>
    <row r="1860" spans="14:20" x14ac:dyDescent="0.2">
      <c r="N1860" s="84">
        <v>39227</v>
      </c>
      <c r="O1860">
        <v>103.9</v>
      </c>
      <c r="P1860">
        <v>105.43</v>
      </c>
      <c r="Q1860">
        <v>103.85</v>
      </c>
      <c r="R1860">
        <v>105.18</v>
      </c>
      <c r="S1860">
        <v>6123000</v>
      </c>
      <c r="T1860">
        <v>91.46</v>
      </c>
    </row>
    <row r="1861" spans="14:20" x14ac:dyDescent="0.2">
      <c r="N1861" s="84">
        <v>39231</v>
      </c>
      <c r="O1861">
        <v>105.57</v>
      </c>
      <c r="P1861">
        <v>106.63</v>
      </c>
      <c r="Q1861">
        <v>105.3</v>
      </c>
      <c r="R1861">
        <v>105.91</v>
      </c>
      <c r="S1861">
        <v>5420300</v>
      </c>
      <c r="T1861">
        <v>92.09</v>
      </c>
    </row>
    <row r="1862" spans="14:20" x14ac:dyDescent="0.2">
      <c r="N1862" s="84">
        <v>39232</v>
      </c>
      <c r="O1862">
        <v>105.4</v>
      </c>
      <c r="P1862">
        <v>107.1</v>
      </c>
      <c r="Q1862">
        <v>105.21</v>
      </c>
      <c r="R1862">
        <v>106.93</v>
      </c>
      <c r="S1862">
        <v>7401000</v>
      </c>
      <c r="T1862">
        <v>92.98</v>
      </c>
    </row>
    <row r="1863" spans="14:20" x14ac:dyDescent="0.2">
      <c r="N1863" s="84">
        <v>39233</v>
      </c>
      <c r="O1863">
        <v>107.26</v>
      </c>
      <c r="P1863">
        <v>107.67</v>
      </c>
      <c r="Q1863">
        <v>106</v>
      </c>
      <c r="R1863">
        <v>106.6</v>
      </c>
      <c r="S1863">
        <v>5097700</v>
      </c>
      <c r="T1863">
        <v>92.69</v>
      </c>
    </row>
    <row r="1864" spans="14:20" x14ac:dyDescent="0.2">
      <c r="N1864" s="84">
        <v>39234</v>
      </c>
      <c r="O1864">
        <v>106.62</v>
      </c>
      <c r="P1864">
        <v>107.24</v>
      </c>
      <c r="Q1864">
        <v>106.02</v>
      </c>
      <c r="R1864">
        <v>106.54</v>
      </c>
      <c r="S1864">
        <v>5289200</v>
      </c>
      <c r="T1864">
        <v>92.64</v>
      </c>
    </row>
    <row r="1865" spans="14:20" x14ac:dyDescent="0.2">
      <c r="N1865" s="84">
        <v>39237</v>
      </c>
      <c r="O1865">
        <v>106.5</v>
      </c>
      <c r="P1865">
        <v>106.59</v>
      </c>
      <c r="Q1865">
        <v>105.58</v>
      </c>
      <c r="R1865">
        <v>106.23</v>
      </c>
      <c r="S1865">
        <v>4569900</v>
      </c>
      <c r="T1865">
        <v>92.37</v>
      </c>
    </row>
    <row r="1866" spans="14:20" x14ac:dyDescent="0.2">
      <c r="N1866" s="84">
        <v>39238</v>
      </c>
      <c r="O1866">
        <v>106.55</v>
      </c>
      <c r="P1866">
        <v>106.55</v>
      </c>
      <c r="Q1866">
        <v>105.54</v>
      </c>
      <c r="R1866">
        <v>105.84</v>
      </c>
      <c r="S1866">
        <v>5244200</v>
      </c>
      <c r="T1866">
        <v>92.03</v>
      </c>
    </row>
    <row r="1867" spans="14:20" x14ac:dyDescent="0.2">
      <c r="N1867" s="84">
        <v>39239</v>
      </c>
      <c r="O1867">
        <v>105.5</v>
      </c>
      <c r="P1867">
        <v>105.51</v>
      </c>
      <c r="Q1867">
        <v>102.39</v>
      </c>
      <c r="R1867">
        <v>102.41</v>
      </c>
      <c r="S1867">
        <v>30770700</v>
      </c>
      <c r="T1867">
        <v>89.05</v>
      </c>
    </row>
    <row r="1868" spans="14:20" x14ac:dyDescent="0.2">
      <c r="N1868" s="84">
        <v>39240</v>
      </c>
      <c r="O1868">
        <v>102.46</v>
      </c>
      <c r="P1868">
        <v>103.17</v>
      </c>
      <c r="Q1868">
        <v>101.56</v>
      </c>
      <c r="R1868">
        <v>101.8</v>
      </c>
      <c r="S1868">
        <v>14384600</v>
      </c>
      <c r="T1868">
        <v>88.52</v>
      </c>
    </row>
    <row r="1869" spans="14:20" x14ac:dyDescent="0.2">
      <c r="N1869" s="84">
        <v>39241</v>
      </c>
      <c r="O1869">
        <v>101.8</v>
      </c>
      <c r="P1869">
        <v>103.21</v>
      </c>
      <c r="Q1869">
        <v>101.75</v>
      </c>
      <c r="R1869">
        <v>103.07</v>
      </c>
      <c r="S1869">
        <v>8216300</v>
      </c>
      <c r="T1869">
        <v>89.62</v>
      </c>
    </row>
    <row r="1870" spans="14:20" x14ac:dyDescent="0.2">
      <c r="N1870" s="84">
        <v>39244</v>
      </c>
      <c r="O1870">
        <v>102.87</v>
      </c>
      <c r="P1870">
        <v>104</v>
      </c>
      <c r="Q1870">
        <v>102.5</v>
      </c>
      <c r="R1870">
        <v>103.22</v>
      </c>
      <c r="S1870">
        <v>7903100</v>
      </c>
      <c r="T1870">
        <v>89.75</v>
      </c>
    </row>
    <row r="1871" spans="14:20" x14ac:dyDescent="0.2">
      <c r="N1871" s="84">
        <v>39245</v>
      </c>
      <c r="O1871">
        <v>103.11</v>
      </c>
      <c r="P1871">
        <v>103.18</v>
      </c>
      <c r="Q1871">
        <v>102.15</v>
      </c>
      <c r="R1871">
        <v>102.34</v>
      </c>
      <c r="S1871">
        <v>5578400</v>
      </c>
      <c r="T1871">
        <v>88.99</v>
      </c>
    </row>
    <row r="1872" spans="14:20" x14ac:dyDescent="0.2">
      <c r="N1872" s="84">
        <v>39246</v>
      </c>
      <c r="O1872">
        <v>102.85</v>
      </c>
      <c r="P1872">
        <v>103.26</v>
      </c>
      <c r="Q1872">
        <v>102.1</v>
      </c>
      <c r="R1872">
        <v>103.12</v>
      </c>
      <c r="S1872">
        <v>6437600</v>
      </c>
      <c r="T1872">
        <v>89.66</v>
      </c>
    </row>
    <row r="1873" spans="14:20" x14ac:dyDescent="0.2">
      <c r="N1873" s="84">
        <v>39247</v>
      </c>
      <c r="O1873">
        <v>103.1</v>
      </c>
      <c r="P1873">
        <v>104.24</v>
      </c>
      <c r="Q1873">
        <v>102.81</v>
      </c>
      <c r="R1873">
        <v>103.85</v>
      </c>
      <c r="S1873">
        <v>5165600</v>
      </c>
      <c r="T1873">
        <v>90.3</v>
      </c>
    </row>
    <row r="1874" spans="14:20" x14ac:dyDescent="0.2">
      <c r="N1874" s="84">
        <v>39248</v>
      </c>
      <c r="O1874">
        <v>104.22</v>
      </c>
      <c r="P1874">
        <v>105.19</v>
      </c>
      <c r="Q1874">
        <v>103.88</v>
      </c>
      <c r="R1874">
        <v>105.09</v>
      </c>
      <c r="S1874">
        <v>9432300</v>
      </c>
      <c r="T1874">
        <v>91.38</v>
      </c>
    </row>
    <row r="1875" spans="14:20" x14ac:dyDescent="0.2">
      <c r="N1875" s="84">
        <v>39251</v>
      </c>
      <c r="O1875">
        <v>105.27</v>
      </c>
      <c r="P1875">
        <v>105.65</v>
      </c>
      <c r="Q1875">
        <v>104.89</v>
      </c>
      <c r="R1875">
        <v>105.33</v>
      </c>
      <c r="S1875">
        <v>6359200</v>
      </c>
      <c r="T1875">
        <v>91.59</v>
      </c>
    </row>
    <row r="1876" spans="14:20" x14ac:dyDescent="0.2">
      <c r="N1876" s="84">
        <v>39252</v>
      </c>
      <c r="O1876">
        <v>104.93</v>
      </c>
      <c r="P1876">
        <v>106.66</v>
      </c>
      <c r="Q1876">
        <v>104.9</v>
      </c>
      <c r="R1876">
        <v>106.5</v>
      </c>
      <c r="S1876">
        <v>5754000</v>
      </c>
      <c r="T1876">
        <v>92.6</v>
      </c>
    </row>
    <row r="1877" spans="14:20" x14ac:dyDescent="0.2">
      <c r="N1877" s="84">
        <v>39253</v>
      </c>
      <c r="O1877">
        <v>106.5</v>
      </c>
      <c r="P1877">
        <v>107.02</v>
      </c>
      <c r="Q1877">
        <v>105.95</v>
      </c>
      <c r="R1877">
        <v>106</v>
      </c>
      <c r="S1877">
        <v>6541500</v>
      </c>
      <c r="T1877">
        <v>92.17</v>
      </c>
    </row>
    <row r="1878" spans="14:20" x14ac:dyDescent="0.2">
      <c r="N1878" s="84">
        <v>39254</v>
      </c>
      <c r="O1878">
        <v>105.77</v>
      </c>
      <c r="P1878">
        <v>107</v>
      </c>
      <c r="Q1878">
        <v>105.61</v>
      </c>
      <c r="R1878">
        <v>106.6</v>
      </c>
      <c r="S1878">
        <v>5587800</v>
      </c>
      <c r="T1878">
        <v>92.69</v>
      </c>
    </row>
    <row r="1879" spans="14:20" x14ac:dyDescent="0.2">
      <c r="N1879" s="84">
        <v>39255</v>
      </c>
      <c r="O1879">
        <v>105.96</v>
      </c>
      <c r="P1879">
        <v>106.44</v>
      </c>
      <c r="Q1879">
        <v>104.44</v>
      </c>
      <c r="R1879">
        <v>104.44</v>
      </c>
      <c r="S1879">
        <v>10808500</v>
      </c>
      <c r="T1879">
        <v>90.81</v>
      </c>
    </row>
    <row r="1880" spans="14:20" x14ac:dyDescent="0.2">
      <c r="N1880" s="84">
        <v>39258</v>
      </c>
      <c r="O1880">
        <v>104.73</v>
      </c>
      <c r="P1880">
        <v>105.77</v>
      </c>
      <c r="Q1880">
        <v>104.5</v>
      </c>
      <c r="R1880">
        <v>105.1</v>
      </c>
      <c r="S1880">
        <v>8476400</v>
      </c>
      <c r="T1880">
        <v>91.39</v>
      </c>
    </row>
    <row r="1881" spans="14:20" x14ac:dyDescent="0.2">
      <c r="N1881" s="84">
        <v>39259</v>
      </c>
      <c r="O1881">
        <v>105.1</v>
      </c>
      <c r="P1881">
        <v>106.06</v>
      </c>
      <c r="Q1881">
        <v>104.82</v>
      </c>
      <c r="R1881">
        <v>105.33</v>
      </c>
      <c r="S1881">
        <v>5229600</v>
      </c>
      <c r="T1881">
        <v>91.59</v>
      </c>
    </row>
    <row r="1882" spans="14:20" x14ac:dyDescent="0.2">
      <c r="N1882" s="84">
        <v>39260</v>
      </c>
      <c r="O1882">
        <v>104.75</v>
      </c>
      <c r="P1882">
        <v>105.47</v>
      </c>
      <c r="Q1882">
        <v>104.4</v>
      </c>
      <c r="R1882">
        <v>105.43</v>
      </c>
      <c r="S1882">
        <v>5403800</v>
      </c>
      <c r="T1882">
        <v>91.67</v>
      </c>
    </row>
    <row r="1883" spans="14:20" x14ac:dyDescent="0.2">
      <c r="N1883" s="84">
        <v>39261</v>
      </c>
      <c r="O1883">
        <v>105.52</v>
      </c>
      <c r="P1883">
        <v>106.92</v>
      </c>
      <c r="Q1883">
        <v>105.22</v>
      </c>
      <c r="R1883">
        <v>105.95</v>
      </c>
      <c r="S1883">
        <v>5430900</v>
      </c>
      <c r="T1883">
        <v>92.13</v>
      </c>
    </row>
    <row r="1884" spans="14:20" x14ac:dyDescent="0.2">
      <c r="N1884" s="84">
        <v>39262</v>
      </c>
      <c r="O1884">
        <v>105.96</v>
      </c>
      <c r="P1884">
        <v>106.58</v>
      </c>
      <c r="Q1884">
        <v>104.1</v>
      </c>
      <c r="R1884">
        <v>105.25</v>
      </c>
      <c r="S1884">
        <v>7018400</v>
      </c>
      <c r="T1884">
        <v>91.52</v>
      </c>
    </row>
    <row r="1885" spans="14:20" x14ac:dyDescent="0.2">
      <c r="N1885" s="84">
        <v>39265</v>
      </c>
      <c r="O1885">
        <v>105.39</v>
      </c>
      <c r="P1885">
        <v>105.8</v>
      </c>
      <c r="Q1885">
        <v>104.58</v>
      </c>
      <c r="R1885">
        <v>105.01</v>
      </c>
      <c r="S1885">
        <v>4701300</v>
      </c>
      <c r="T1885">
        <v>91.31</v>
      </c>
    </row>
    <row r="1886" spans="14:20" x14ac:dyDescent="0.2">
      <c r="N1886" s="84">
        <v>39266</v>
      </c>
      <c r="O1886">
        <v>105.5</v>
      </c>
      <c r="P1886">
        <v>107.08</v>
      </c>
      <c r="Q1886">
        <v>105.24</v>
      </c>
      <c r="R1886">
        <v>106.58</v>
      </c>
      <c r="S1886">
        <v>4217900</v>
      </c>
      <c r="T1886">
        <v>92.67</v>
      </c>
    </row>
    <row r="1887" spans="14:20" x14ac:dyDescent="0.2">
      <c r="N1887" s="84">
        <v>39268</v>
      </c>
      <c r="O1887">
        <v>106.31</v>
      </c>
      <c r="P1887">
        <v>108.39</v>
      </c>
      <c r="Q1887">
        <v>105.98</v>
      </c>
      <c r="R1887">
        <v>108.05</v>
      </c>
      <c r="S1887">
        <v>6670900</v>
      </c>
      <c r="T1887">
        <v>93.95</v>
      </c>
    </row>
    <row r="1888" spans="14:20" x14ac:dyDescent="0.2">
      <c r="N1888" s="84">
        <v>39269</v>
      </c>
      <c r="O1888">
        <v>107.79</v>
      </c>
      <c r="P1888">
        <v>109.66</v>
      </c>
      <c r="Q1888">
        <v>107.66</v>
      </c>
      <c r="R1888">
        <v>109.03</v>
      </c>
      <c r="S1888">
        <v>8977200</v>
      </c>
      <c r="T1888">
        <v>94.8</v>
      </c>
    </row>
    <row r="1889" spans="14:20" x14ac:dyDescent="0.2">
      <c r="N1889" s="84">
        <v>39272</v>
      </c>
      <c r="O1889">
        <v>108.73</v>
      </c>
      <c r="P1889">
        <v>109.35</v>
      </c>
      <c r="Q1889">
        <v>108.2</v>
      </c>
      <c r="R1889">
        <v>108.97</v>
      </c>
      <c r="S1889">
        <v>6046300</v>
      </c>
      <c r="T1889">
        <v>94.75</v>
      </c>
    </row>
    <row r="1890" spans="14:20" x14ac:dyDescent="0.2">
      <c r="N1890" s="84">
        <v>39273</v>
      </c>
      <c r="O1890">
        <v>108.55</v>
      </c>
      <c r="P1890">
        <v>109.15</v>
      </c>
      <c r="Q1890">
        <v>108.25</v>
      </c>
      <c r="R1890">
        <v>108.63</v>
      </c>
      <c r="S1890">
        <v>6209300</v>
      </c>
      <c r="T1890">
        <v>94.46</v>
      </c>
    </row>
    <row r="1891" spans="14:20" x14ac:dyDescent="0.2">
      <c r="N1891" s="84">
        <v>39274</v>
      </c>
      <c r="O1891">
        <v>108.3</v>
      </c>
      <c r="P1891">
        <v>109.6</v>
      </c>
      <c r="Q1891">
        <v>108.25</v>
      </c>
      <c r="R1891">
        <v>109.1</v>
      </c>
      <c r="S1891">
        <v>5887800</v>
      </c>
      <c r="T1891">
        <v>94.86</v>
      </c>
    </row>
    <row r="1892" spans="14:20" x14ac:dyDescent="0.2">
      <c r="N1892" s="84">
        <v>39275</v>
      </c>
      <c r="O1892">
        <v>109.35</v>
      </c>
      <c r="P1892">
        <v>109.65</v>
      </c>
      <c r="Q1892">
        <v>108.22</v>
      </c>
      <c r="R1892">
        <v>109.28</v>
      </c>
      <c r="S1892">
        <v>9544100</v>
      </c>
      <c r="T1892">
        <v>95.02</v>
      </c>
    </row>
    <row r="1893" spans="14:20" x14ac:dyDescent="0.2">
      <c r="N1893" s="84">
        <v>39276</v>
      </c>
      <c r="O1893">
        <v>108.75</v>
      </c>
      <c r="P1893">
        <v>109.2</v>
      </c>
      <c r="Q1893">
        <v>108.1</v>
      </c>
      <c r="R1893">
        <v>108.6</v>
      </c>
      <c r="S1893">
        <v>7124100</v>
      </c>
      <c r="T1893">
        <v>94.43</v>
      </c>
    </row>
    <row r="1894" spans="14:20" x14ac:dyDescent="0.2">
      <c r="N1894" s="84">
        <v>39279</v>
      </c>
      <c r="O1894">
        <v>108.57</v>
      </c>
      <c r="P1894">
        <v>110.04</v>
      </c>
      <c r="Q1894">
        <v>108.42</v>
      </c>
      <c r="R1894">
        <v>109.66</v>
      </c>
      <c r="S1894">
        <v>8864200</v>
      </c>
      <c r="T1894">
        <v>95.35</v>
      </c>
    </row>
    <row r="1895" spans="14:20" x14ac:dyDescent="0.2">
      <c r="N1895" s="84">
        <v>39280</v>
      </c>
      <c r="O1895">
        <v>109.66</v>
      </c>
      <c r="P1895">
        <v>111.47</v>
      </c>
      <c r="Q1895">
        <v>109.45</v>
      </c>
      <c r="R1895">
        <v>110.77</v>
      </c>
      <c r="S1895">
        <v>7619900</v>
      </c>
      <c r="T1895">
        <v>96.32</v>
      </c>
    </row>
    <row r="1896" spans="14:20" x14ac:dyDescent="0.2">
      <c r="N1896" s="84">
        <v>39281</v>
      </c>
      <c r="O1896">
        <v>110.25</v>
      </c>
      <c r="P1896">
        <v>111.88</v>
      </c>
      <c r="Q1896">
        <v>110.04</v>
      </c>
      <c r="R1896">
        <v>111.08</v>
      </c>
      <c r="S1896">
        <v>10154100</v>
      </c>
      <c r="T1896">
        <v>96.59</v>
      </c>
    </row>
    <row r="1897" spans="14:20" x14ac:dyDescent="0.2">
      <c r="N1897" s="84">
        <v>39282</v>
      </c>
      <c r="O1897">
        <v>115</v>
      </c>
      <c r="P1897">
        <v>116.48</v>
      </c>
      <c r="Q1897">
        <v>114.65</v>
      </c>
      <c r="R1897">
        <v>115.86</v>
      </c>
      <c r="S1897">
        <v>17281600</v>
      </c>
      <c r="T1897">
        <v>100.74</v>
      </c>
    </row>
    <row r="1898" spans="14:20" x14ac:dyDescent="0.2">
      <c r="N1898" s="84">
        <v>39283</v>
      </c>
      <c r="O1898">
        <v>114.85</v>
      </c>
      <c r="P1898">
        <v>115.86</v>
      </c>
      <c r="Q1898">
        <v>113.94</v>
      </c>
      <c r="R1898">
        <v>114.81</v>
      </c>
      <c r="S1898">
        <v>11706300</v>
      </c>
      <c r="T1898">
        <v>99.83</v>
      </c>
    </row>
    <row r="1899" spans="14:20" x14ac:dyDescent="0.2">
      <c r="N1899" s="84">
        <v>39286</v>
      </c>
      <c r="O1899">
        <v>114.88</v>
      </c>
      <c r="P1899">
        <v>116.43</v>
      </c>
      <c r="Q1899">
        <v>114.85</v>
      </c>
      <c r="R1899">
        <v>116.38</v>
      </c>
      <c r="S1899">
        <v>8040900</v>
      </c>
      <c r="T1899">
        <v>101.19</v>
      </c>
    </row>
    <row r="1900" spans="14:20" x14ac:dyDescent="0.2">
      <c r="N1900" s="84">
        <v>39287</v>
      </c>
      <c r="O1900">
        <v>115.32</v>
      </c>
      <c r="P1900">
        <v>117</v>
      </c>
      <c r="Q1900">
        <v>115.02</v>
      </c>
      <c r="R1900">
        <v>116.17</v>
      </c>
      <c r="S1900">
        <v>10499300</v>
      </c>
      <c r="T1900">
        <v>101.01</v>
      </c>
    </row>
    <row r="1901" spans="14:20" x14ac:dyDescent="0.2">
      <c r="N1901" s="84">
        <v>39288</v>
      </c>
      <c r="O1901">
        <v>116.19</v>
      </c>
      <c r="P1901">
        <v>118.38</v>
      </c>
      <c r="Q1901">
        <v>115.24</v>
      </c>
      <c r="R1901">
        <v>118.1</v>
      </c>
      <c r="S1901">
        <v>11340000</v>
      </c>
      <c r="T1901">
        <v>102.69</v>
      </c>
    </row>
    <row r="1902" spans="14:20" x14ac:dyDescent="0.2">
      <c r="N1902" s="84">
        <v>39289</v>
      </c>
      <c r="O1902">
        <v>117.01</v>
      </c>
      <c r="P1902">
        <v>118.82</v>
      </c>
      <c r="Q1902">
        <v>115.52</v>
      </c>
      <c r="R1902">
        <v>116.53</v>
      </c>
      <c r="S1902">
        <v>16822100</v>
      </c>
      <c r="T1902">
        <v>101.32</v>
      </c>
    </row>
    <row r="1903" spans="14:20" x14ac:dyDescent="0.2">
      <c r="N1903" s="84">
        <v>39290</v>
      </c>
      <c r="O1903">
        <v>116.62</v>
      </c>
      <c r="P1903">
        <v>117.95</v>
      </c>
      <c r="Q1903">
        <v>115.62</v>
      </c>
      <c r="R1903">
        <v>115.62</v>
      </c>
      <c r="S1903">
        <v>18138700</v>
      </c>
      <c r="T1903">
        <v>100.53</v>
      </c>
    </row>
    <row r="1904" spans="14:20" x14ac:dyDescent="0.2">
      <c r="N1904" s="84">
        <v>39293</v>
      </c>
      <c r="O1904">
        <v>115</v>
      </c>
      <c r="P1904">
        <v>115.75</v>
      </c>
      <c r="Q1904">
        <v>113.52</v>
      </c>
      <c r="R1904">
        <v>114.52</v>
      </c>
      <c r="S1904">
        <v>15095400</v>
      </c>
      <c r="T1904">
        <v>99.58</v>
      </c>
    </row>
    <row r="1905" spans="14:20" x14ac:dyDescent="0.2">
      <c r="N1905" s="84">
        <v>39294</v>
      </c>
      <c r="O1905">
        <v>114.72</v>
      </c>
      <c r="P1905">
        <v>114.72</v>
      </c>
      <c r="Q1905">
        <v>110.02</v>
      </c>
      <c r="R1905">
        <v>110.65</v>
      </c>
      <c r="S1905">
        <v>17816200</v>
      </c>
      <c r="T1905">
        <v>96.21</v>
      </c>
    </row>
    <row r="1906" spans="14:20" x14ac:dyDescent="0.2">
      <c r="N1906" s="84">
        <v>39295</v>
      </c>
      <c r="O1906">
        <v>110.39</v>
      </c>
      <c r="P1906">
        <v>112.73</v>
      </c>
      <c r="Q1906">
        <v>110.06</v>
      </c>
      <c r="R1906">
        <v>112.04</v>
      </c>
      <c r="S1906">
        <v>12390300</v>
      </c>
      <c r="T1906">
        <v>97.42</v>
      </c>
    </row>
    <row r="1907" spans="14:20" x14ac:dyDescent="0.2">
      <c r="N1907" s="84">
        <v>39296</v>
      </c>
      <c r="O1907">
        <v>112.1</v>
      </c>
      <c r="P1907">
        <v>114.05</v>
      </c>
      <c r="Q1907">
        <v>111.5</v>
      </c>
      <c r="R1907">
        <v>113.23</v>
      </c>
      <c r="S1907">
        <v>11318900</v>
      </c>
      <c r="T1907">
        <v>98.46</v>
      </c>
    </row>
    <row r="1908" spans="14:20" x14ac:dyDescent="0.2">
      <c r="N1908" s="84">
        <v>39297</v>
      </c>
      <c r="O1908">
        <v>113.24</v>
      </c>
      <c r="P1908">
        <v>114.18</v>
      </c>
      <c r="Q1908">
        <v>111.7</v>
      </c>
      <c r="R1908">
        <v>111.89</v>
      </c>
      <c r="S1908">
        <v>9571300</v>
      </c>
      <c r="T1908">
        <v>97.29</v>
      </c>
    </row>
    <row r="1909" spans="14:20" x14ac:dyDescent="0.2">
      <c r="N1909" s="84">
        <v>39300</v>
      </c>
      <c r="O1909">
        <v>111.97</v>
      </c>
      <c r="P1909">
        <v>113.89</v>
      </c>
      <c r="Q1909">
        <v>111.7</v>
      </c>
      <c r="R1909">
        <v>113.89</v>
      </c>
      <c r="S1909">
        <v>7245500</v>
      </c>
      <c r="T1909">
        <v>99.03</v>
      </c>
    </row>
    <row r="1910" spans="14:20" x14ac:dyDescent="0.2">
      <c r="N1910" s="84">
        <v>39301</v>
      </c>
      <c r="O1910">
        <v>113.02</v>
      </c>
      <c r="P1910">
        <v>114.17</v>
      </c>
      <c r="Q1910">
        <v>112.25</v>
      </c>
      <c r="R1910">
        <v>113.53</v>
      </c>
      <c r="S1910">
        <v>8021400</v>
      </c>
      <c r="T1910">
        <v>98.72</v>
      </c>
    </row>
    <row r="1911" spans="14:20" x14ac:dyDescent="0.2">
      <c r="N1911" s="84">
        <v>39302</v>
      </c>
      <c r="O1911">
        <v>114.3</v>
      </c>
      <c r="P1911">
        <v>114.6</v>
      </c>
      <c r="Q1911">
        <v>112.26</v>
      </c>
      <c r="R1911">
        <v>112.98</v>
      </c>
      <c r="S1911">
        <v>7681400</v>
      </c>
      <c r="T1911">
        <v>98.59</v>
      </c>
    </row>
    <row r="1912" spans="14:20" x14ac:dyDescent="0.2">
      <c r="N1912" s="84">
        <v>39303</v>
      </c>
      <c r="O1912">
        <v>110.77</v>
      </c>
      <c r="P1912">
        <v>114.49</v>
      </c>
      <c r="Q1912">
        <v>110.73</v>
      </c>
      <c r="R1912">
        <v>110.73</v>
      </c>
      <c r="S1912">
        <v>9086000</v>
      </c>
      <c r="T1912">
        <v>96.62</v>
      </c>
    </row>
    <row r="1913" spans="14:20" x14ac:dyDescent="0.2">
      <c r="N1913" s="84">
        <v>39304</v>
      </c>
      <c r="O1913">
        <v>109.75</v>
      </c>
      <c r="P1913">
        <v>113.5</v>
      </c>
      <c r="Q1913">
        <v>109.7</v>
      </c>
      <c r="R1913">
        <v>112.64</v>
      </c>
      <c r="S1913">
        <v>9592200</v>
      </c>
      <c r="T1913">
        <v>98.29</v>
      </c>
    </row>
    <row r="1914" spans="14:20" x14ac:dyDescent="0.2">
      <c r="N1914" s="84">
        <v>39307</v>
      </c>
      <c r="O1914">
        <v>112.99</v>
      </c>
      <c r="P1914">
        <v>113.95</v>
      </c>
      <c r="Q1914">
        <v>112.31</v>
      </c>
      <c r="R1914">
        <v>112.71</v>
      </c>
      <c r="S1914">
        <v>6135500</v>
      </c>
      <c r="T1914">
        <v>98.35</v>
      </c>
    </row>
    <row r="1915" spans="14:20" x14ac:dyDescent="0.2">
      <c r="N1915" s="84">
        <v>39308</v>
      </c>
      <c r="O1915">
        <v>112.83</v>
      </c>
      <c r="P1915">
        <v>113.15</v>
      </c>
      <c r="Q1915">
        <v>111.74</v>
      </c>
      <c r="R1915">
        <v>112.05</v>
      </c>
      <c r="S1915">
        <v>5615600</v>
      </c>
      <c r="T1915">
        <v>97.77</v>
      </c>
    </row>
    <row r="1916" spans="14:20" x14ac:dyDescent="0.2">
      <c r="N1916" s="84">
        <v>39309</v>
      </c>
      <c r="O1916">
        <v>111</v>
      </c>
      <c r="P1916">
        <v>112.85</v>
      </c>
      <c r="Q1916">
        <v>109.91</v>
      </c>
      <c r="R1916">
        <v>111.23</v>
      </c>
      <c r="S1916">
        <v>11640200</v>
      </c>
      <c r="T1916">
        <v>97.06</v>
      </c>
    </row>
    <row r="1917" spans="14:20" x14ac:dyDescent="0.2">
      <c r="N1917" s="84">
        <v>39310</v>
      </c>
      <c r="O1917">
        <v>110.98</v>
      </c>
      <c r="P1917">
        <v>111.42</v>
      </c>
      <c r="Q1917">
        <v>103.7</v>
      </c>
      <c r="R1917">
        <v>109.69</v>
      </c>
      <c r="S1917">
        <v>16723000</v>
      </c>
      <c r="T1917">
        <v>95.71</v>
      </c>
    </row>
    <row r="1918" spans="14:20" x14ac:dyDescent="0.2">
      <c r="N1918" s="84">
        <v>39311</v>
      </c>
      <c r="O1918">
        <v>111.87</v>
      </c>
      <c r="P1918">
        <v>112.67</v>
      </c>
      <c r="Q1918">
        <v>108.66</v>
      </c>
      <c r="R1918">
        <v>110.9</v>
      </c>
      <c r="S1918">
        <v>15274600</v>
      </c>
      <c r="T1918">
        <v>96.77</v>
      </c>
    </row>
    <row r="1919" spans="14:20" x14ac:dyDescent="0.2">
      <c r="N1919" s="84">
        <v>39314</v>
      </c>
      <c r="O1919">
        <v>110.9</v>
      </c>
      <c r="P1919">
        <v>111.1</v>
      </c>
      <c r="Q1919">
        <v>109.13</v>
      </c>
      <c r="R1919">
        <v>109.22</v>
      </c>
      <c r="S1919">
        <v>9839800</v>
      </c>
      <c r="T1919">
        <v>95.3</v>
      </c>
    </row>
    <row r="1920" spans="14:20" x14ac:dyDescent="0.2">
      <c r="N1920" s="84">
        <v>39315</v>
      </c>
      <c r="O1920">
        <v>108.9</v>
      </c>
      <c r="P1920">
        <v>110.11</v>
      </c>
      <c r="Q1920">
        <v>108.08</v>
      </c>
      <c r="R1920">
        <v>109.04</v>
      </c>
      <c r="S1920">
        <v>8458500</v>
      </c>
      <c r="T1920">
        <v>95.15</v>
      </c>
    </row>
    <row r="1921" spans="14:20" x14ac:dyDescent="0.2">
      <c r="N1921" s="84">
        <v>39316</v>
      </c>
      <c r="O1921">
        <v>110.09</v>
      </c>
      <c r="P1921">
        <v>110.5</v>
      </c>
      <c r="Q1921">
        <v>109.15</v>
      </c>
      <c r="R1921">
        <v>110</v>
      </c>
      <c r="S1921">
        <v>6329700</v>
      </c>
      <c r="T1921">
        <v>95.98</v>
      </c>
    </row>
    <row r="1922" spans="14:20" x14ac:dyDescent="0.2">
      <c r="N1922" s="84">
        <v>39317</v>
      </c>
      <c r="O1922">
        <v>110.4</v>
      </c>
      <c r="P1922">
        <v>111.68</v>
      </c>
      <c r="Q1922">
        <v>110.01</v>
      </c>
      <c r="R1922">
        <v>111.45</v>
      </c>
      <c r="S1922">
        <v>8271000</v>
      </c>
      <c r="T1922">
        <v>97.25</v>
      </c>
    </row>
    <row r="1923" spans="14:20" x14ac:dyDescent="0.2">
      <c r="N1923" s="84">
        <v>39318</v>
      </c>
      <c r="O1923">
        <v>111.45</v>
      </c>
      <c r="P1923">
        <v>113.25</v>
      </c>
      <c r="Q1923">
        <v>110.81</v>
      </c>
      <c r="R1923">
        <v>113.24</v>
      </c>
      <c r="S1923">
        <v>7058700</v>
      </c>
      <c r="T1923">
        <v>98.81</v>
      </c>
    </row>
    <row r="1924" spans="14:20" x14ac:dyDescent="0.2">
      <c r="N1924" s="84">
        <v>39321</v>
      </c>
      <c r="O1924">
        <v>113</v>
      </c>
      <c r="P1924">
        <v>113.85</v>
      </c>
      <c r="Q1924">
        <v>112.8</v>
      </c>
      <c r="R1924">
        <v>113.44</v>
      </c>
      <c r="S1924">
        <v>4921800</v>
      </c>
      <c r="T1924">
        <v>98.99</v>
      </c>
    </row>
    <row r="1925" spans="14:20" x14ac:dyDescent="0.2">
      <c r="N1925" s="84">
        <v>39322</v>
      </c>
      <c r="O1925">
        <v>112.9</v>
      </c>
      <c r="P1925">
        <v>113.59</v>
      </c>
      <c r="Q1925">
        <v>111.63</v>
      </c>
      <c r="R1925">
        <v>112</v>
      </c>
      <c r="S1925">
        <v>6006600</v>
      </c>
      <c r="T1925">
        <v>97.73</v>
      </c>
    </row>
    <row r="1926" spans="14:20" x14ac:dyDescent="0.2">
      <c r="N1926" s="84">
        <v>39323</v>
      </c>
      <c r="O1926">
        <v>112.88</v>
      </c>
      <c r="P1926">
        <v>114.98</v>
      </c>
      <c r="Q1926">
        <v>112.07</v>
      </c>
      <c r="R1926">
        <v>114.57</v>
      </c>
      <c r="S1926">
        <v>7049800</v>
      </c>
      <c r="T1926">
        <v>99.97</v>
      </c>
    </row>
    <row r="1927" spans="14:20" x14ac:dyDescent="0.2">
      <c r="N1927" s="84">
        <v>39324</v>
      </c>
      <c r="O1927">
        <v>113.62</v>
      </c>
      <c r="P1927">
        <v>116</v>
      </c>
      <c r="Q1927">
        <v>113.62</v>
      </c>
      <c r="R1927">
        <v>115.37</v>
      </c>
      <c r="S1927">
        <v>7756100</v>
      </c>
      <c r="T1927">
        <v>100.67</v>
      </c>
    </row>
    <row r="1928" spans="14:20" x14ac:dyDescent="0.2">
      <c r="N1928" s="84">
        <v>39325</v>
      </c>
      <c r="O1928">
        <v>115.99</v>
      </c>
      <c r="P1928">
        <v>117.35</v>
      </c>
      <c r="Q1928">
        <v>115.55</v>
      </c>
      <c r="R1928">
        <v>116.69</v>
      </c>
      <c r="S1928">
        <v>6883600</v>
      </c>
      <c r="T1928">
        <v>101.82</v>
      </c>
    </row>
    <row r="1929" spans="14:20" x14ac:dyDescent="0.2">
      <c r="N1929" s="84">
        <v>39329</v>
      </c>
      <c r="O1929">
        <v>116.34</v>
      </c>
      <c r="P1929">
        <v>118.89</v>
      </c>
      <c r="Q1929">
        <v>116.15</v>
      </c>
      <c r="R1929">
        <v>118.19</v>
      </c>
      <c r="S1929">
        <v>8070500</v>
      </c>
      <c r="T1929">
        <v>103.13</v>
      </c>
    </row>
    <row r="1930" spans="14:20" x14ac:dyDescent="0.2">
      <c r="N1930" s="84">
        <v>39330</v>
      </c>
      <c r="O1930">
        <v>117.48</v>
      </c>
      <c r="P1930">
        <v>118.15</v>
      </c>
      <c r="Q1930">
        <v>116.55</v>
      </c>
      <c r="R1930">
        <v>117.88</v>
      </c>
      <c r="S1930">
        <v>6555500</v>
      </c>
      <c r="T1930">
        <v>102.86</v>
      </c>
    </row>
    <row r="1931" spans="14:20" x14ac:dyDescent="0.2">
      <c r="N1931" s="84">
        <v>39331</v>
      </c>
      <c r="O1931">
        <v>117.92</v>
      </c>
      <c r="P1931">
        <v>118.75</v>
      </c>
      <c r="Q1931">
        <v>116.24</v>
      </c>
      <c r="R1931">
        <v>117.62</v>
      </c>
      <c r="S1931">
        <v>6778600</v>
      </c>
      <c r="T1931">
        <v>102.63</v>
      </c>
    </row>
    <row r="1932" spans="14:20" x14ac:dyDescent="0.2">
      <c r="N1932" s="84">
        <v>39332</v>
      </c>
      <c r="O1932">
        <v>116.2</v>
      </c>
      <c r="P1932">
        <v>116.97</v>
      </c>
      <c r="Q1932">
        <v>115.33</v>
      </c>
      <c r="R1932">
        <v>115.55</v>
      </c>
      <c r="S1932">
        <v>7511700</v>
      </c>
      <c r="T1932">
        <v>100.83</v>
      </c>
    </row>
    <row r="1933" spans="14:20" x14ac:dyDescent="0.2">
      <c r="N1933" s="84">
        <v>39335</v>
      </c>
      <c r="O1933">
        <v>116.15</v>
      </c>
      <c r="P1933">
        <v>117.5</v>
      </c>
      <c r="Q1933">
        <v>115.32</v>
      </c>
      <c r="R1933">
        <v>115.8</v>
      </c>
      <c r="S1933">
        <v>6118300</v>
      </c>
      <c r="T1933">
        <v>101.05</v>
      </c>
    </row>
    <row r="1934" spans="14:20" x14ac:dyDescent="0.2">
      <c r="N1934" s="84">
        <v>39336</v>
      </c>
      <c r="O1934">
        <v>116.35</v>
      </c>
      <c r="P1934">
        <v>117.78</v>
      </c>
      <c r="Q1934">
        <v>116.04</v>
      </c>
      <c r="R1934">
        <v>117.35</v>
      </c>
      <c r="S1934">
        <v>8098700</v>
      </c>
      <c r="T1934">
        <v>102.4</v>
      </c>
    </row>
    <row r="1935" spans="14:20" x14ac:dyDescent="0.2">
      <c r="N1935" s="84">
        <v>39337</v>
      </c>
      <c r="O1935">
        <v>116.95</v>
      </c>
      <c r="P1935">
        <v>117.4</v>
      </c>
      <c r="Q1935">
        <v>115.69</v>
      </c>
      <c r="R1935">
        <v>116</v>
      </c>
      <c r="S1935">
        <v>6287200</v>
      </c>
      <c r="T1935">
        <v>101.22</v>
      </c>
    </row>
    <row r="1936" spans="14:20" x14ac:dyDescent="0.2">
      <c r="N1936" s="84">
        <v>39338</v>
      </c>
      <c r="O1936">
        <v>116.3</v>
      </c>
      <c r="P1936">
        <v>117</v>
      </c>
      <c r="Q1936">
        <v>115.74</v>
      </c>
      <c r="R1936">
        <v>115.95</v>
      </c>
      <c r="S1936">
        <v>4802700</v>
      </c>
      <c r="T1936">
        <v>101.18</v>
      </c>
    </row>
    <row r="1937" spans="14:20" x14ac:dyDescent="0.2">
      <c r="N1937" s="84">
        <v>39339</v>
      </c>
      <c r="O1937">
        <v>115.05</v>
      </c>
      <c r="P1937">
        <v>116</v>
      </c>
      <c r="Q1937">
        <v>114.65</v>
      </c>
      <c r="R1937">
        <v>115.13</v>
      </c>
      <c r="S1937">
        <v>6904400</v>
      </c>
      <c r="T1937">
        <v>100.46</v>
      </c>
    </row>
    <row r="1938" spans="14:20" x14ac:dyDescent="0.2">
      <c r="N1938" s="84">
        <v>39342</v>
      </c>
      <c r="O1938">
        <v>114.7</v>
      </c>
      <c r="P1938">
        <v>115.25</v>
      </c>
      <c r="Q1938">
        <v>114.3</v>
      </c>
      <c r="R1938">
        <v>114.52</v>
      </c>
      <c r="S1938">
        <v>5022400</v>
      </c>
      <c r="T1938">
        <v>99.93</v>
      </c>
    </row>
    <row r="1939" spans="14:20" x14ac:dyDescent="0.2">
      <c r="N1939" s="84">
        <v>39343</v>
      </c>
      <c r="O1939">
        <v>115</v>
      </c>
      <c r="P1939">
        <v>116.78</v>
      </c>
      <c r="Q1939">
        <v>114.83</v>
      </c>
      <c r="R1939">
        <v>116.63</v>
      </c>
      <c r="S1939">
        <v>7839500</v>
      </c>
      <c r="T1939">
        <v>101.77</v>
      </c>
    </row>
    <row r="1940" spans="14:20" x14ac:dyDescent="0.2">
      <c r="N1940" s="84">
        <v>39344</v>
      </c>
      <c r="O1940">
        <v>116.9</v>
      </c>
      <c r="P1940">
        <v>117.19</v>
      </c>
      <c r="Q1940">
        <v>115.78</v>
      </c>
      <c r="R1940">
        <v>116.67</v>
      </c>
      <c r="S1940">
        <v>10311200</v>
      </c>
      <c r="T1940">
        <v>101.8</v>
      </c>
    </row>
    <row r="1941" spans="14:20" x14ac:dyDescent="0.2">
      <c r="N1941" s="84">
        <v>39345</v>
      </c>
      <c r="O1941">
        <v>116.27</v>
      </c>
      <c r="P1941">
        <v>117.65</v>
      </c>
      <c r="Q1941">
        <v>116.2</v>
      </c>
      <c r="R1941">
        <v>116.86</v>
      </c>
      <c r="S1941">
        <v>5806400</v>
      </c>
      <c r="T1941">
        <v>101.97</v>
      </c>
    </row>
    <row r="1942" spans="14:20" x14ac:dyDescent="0.2">
      <c r="N1942" s="84">
        <v>39346</v>
      </c>
      <c r="O1942">
        <v>117.89</v>
      </c>
      <c r="P1942">
        <v>118.1</v>
      </c>
      <c r="Q1942">
        <v>116.35</v>
      </c>
      <c r="R1942">
        <v>116.78</v>
      </c>
      <c r="S1942">
        <v>9097300</v>
      </c>
      <c r="T1942">
        <v>101.9</v>
      </c>
    </row>
    <row r="1943" spans="14:20" x14ac:dyDescent="0.2">
      <c r="N1943" s="84">
        <v>39349</v>
      </c>
      <c r="O1943">
        <v>116.9</v>
      </c>
      <c r="P1943">
        <v>117.43</v>
      </c>
      <c r="Q1943">
        <v>115.85</v>
      </c>
      <c r="R1943">
        <v>116.25</v>
      </c>
      <c r="S1943">
        <v>5734300</v>
      </c>
      <c r="T1943">
        <v>101.44</v>
      </c>
    </row>
    <row r="1944" spans="14:20" x14ac:dyDescent="0.2">
      <c r="N1944" s="84">
        <v>39350</v>
      </c>
      <c r="O1944">
        <v>116.02</v>
      </c>
      <c r="P1944">
        <v>117.59</v>
      </c>
      <c r="Q1944">
        <v>115.79</v>
      </c>
      <c r="R1944">
        <v>116.51</v>
      </c>
      <c r="S1944">
        <v>7045200</v>
      </c>
      <c r="T1944">
        <v>101.67</v>
      </c>
    </row>
    <row r="1945" spans="14:20" x14ac:dyDescent="0.2">
      <c r="N1945" s="84">
        <v>39351</v>
      </c>
      <c r="O1945">
        <v>116.94</v>
      </c>
      <c r="P1945">
        <v>118.08</v>
      </c>
      <c r="Q1945">
        <v>116.75</v>
      </c>
      <c r="R1945">
        <v>117.3</v>
      </c>
      <c r="S1945">
        <v>6695200</v>
      </c>
      <c r="T1945">
        <v>102.35</v>
      </c>
    </row>
    <row r="1946" spans="14:20" x14ac:dyDescent="0.2">
      <c r="N1946" s="84">
        <v>39352</v>
      </c>
      <c r="O1946">
        <v>117.5</v>
      </c>
      <c r="P1946">
        <v>118.21</v>
      </c>
      <c r="Q1946">
        <v>117.04</v>
      </c>
      <c r="R1946">
        <v>117.71</v>
      </c>
      <c r="S1946">
        <v>5834500</v>
      </c>
      <c r="T1946">
        <v>102.71</v>
      </c>
    </row>
    <row r="1947" spans="14:20" x14ac:dyDescent="0.2">
      <c r="N1947" s="84">
        <v>39353</v>
      </c>
      <c r="O1947">
        <v>117.14</v>
      </c>
      <c r="P1947">
        <v>118.5</v>
      </c>
      <c r="Q1947">
        <v>117.1</v>
      </c>
      <c r="R1947">
        <v>117.8</v>
      </c>
      <c r="S1947">
        <v>7720200</v>
      </c>
      <c r="T1947">
        <v>102.79</v>
      </c>
    </row>
    <row r="1948" spans="14:20" x14ac:dyDescent="0.2">
      <c r="N1948" s="84">
        <v>39356</v>
      </c>
      <c r="O1948">
        <v>117.61</v>
      </c>
      <c r="P1948">
        <v>119.5</v>
      </c>
      <c r="Q1948">
        <v>117.5</v>
      </c>
      <c r="R1948">
        <v>119.03</v>
      </c>
      <c r="S1948">
        <v>6777300</v>
      </c>
      <c r="T1948">
        <v>103.86</v>
      </c>
    </row>
    <row r="1949" spans="14:20" x14ac:dyDescent="0.2">
      <c r="N1949" s="84">
        <v>39357</v>
      </c>
      <c r="O1949">
        <v>119.31</v>
      </c>
      <c r="P1949">
        <v>119.6</v>
      </c>
      <c r="Q1949">
        <v>118.14</v>
      </c>
      <c r="R1949">
        <v>118.36</v>
      </c>
      <c r="S1949">
        <v>6911500</v>
      </c>
      <c r="T1949">
        <v>103.28</v>
      </c>
    </row>
    <row r="1950" spans="14:20" x14ac:dyDescent="0.2">
      <c r="N1950" s="84">
        <v>39358</v>
      </c>
      <c r="O1950">
        <v>117.65</v>
      </c>
      <c r="P1950">
        <v>117.84</v>
      </c>
      <c r="Q1950">
        <v>116.28</v>
      </c>
      <c r="R1950">
        <v>116.4</v>
      </c>
      <c r="S1950">
        <v>7914100</v>
      </c>
      <c r="T1950">
        <v>101.57</v>
      </c>
    </row>
    <row r="1951" spans="14:20" x14ac:dyDescent="0.2">
      <c r="N1951" s="84">
        <v>39359</v>
      </c>
      <c r="O1951">
        <v>116.2</v>
      </c>
      <c r="P1951">
        <v>116.75</v>
      </c>
      <c r="Q1951">
        <v>115</v>
      </c>
      <c r="R1951">
        <v>115.69</v>
      </c>
      <c r="S1951">
        <v>6177500</v>
      </c>
      <c r="T1951">
        <v>100.95</v>
      </c>
    </row>
    <row r="1952" spans="14:20" x14ac:dyDescent="0.2">
      <c r="N1952" s="84">
        <v>39360</v>
      </c>
      <c r="O1952">
        <v>116.17</v>
      </c>
      <c r="P1952">
        <v>116.71</v>
      </c>
      <c r="Q1952">
        <v>115.47</v>
      </c>
      <c r="R1952">
        <v>116.3</v>
      </c>
      <c r="S1952">
        <v>5749400</v>
      </c>
      <c r="T1952">
        <v>101.48</v>
      </c>
    </row>
    <row r="1953" spans="14:20" x14ac:dyDescent="0.2">
      <c r="N1953" s="84">
        <v>39363</v>
      </c>
      <c r="O1953">
        <v>116.1</v>
      </c>
      <c r="P1953">
        <v>118.23</v>
      </c>
      <c r="Q1953">
        <v>115.88</v>
      </c>
      <c r="R1953">
        <v>117.77</v>
      </c>
      <c r="S1953">
        <v>4822900</v>
      </c>
      <c r="T1953">
        <v>102.76</v>
      </c>
    </row>
    <row r="1954" spans="14:20" x14ac:dyDescent="0.2">
      <c r="N1954" s="84">
        <v>39364</v>
      </c>
      <c r="O1954">
        <v>117.85</v>
      </c>
      <c r="P1954">
        <v>118.5</v>
      </c>
      <c r="Q1954">
        <v>116.42</v>
      </c>
      <c r="R1954">
        <v>118.3</v>
      </c>
      <c r="S1954">
        <v>5670600</v>
      </c>
      <c r="T1954">
        <v>103.23</v>
      </c>
    </row>
    <row r="1955" spans="14:20" x14ac:dyDescent="0.2">
      <c r="N1955" s="84">
        <v>39365</v>
      </c>
      <c r="O1955">
        <v>118</v>
      </c>
      <c r="P1955">
        <v>118.8</v>
      </c>
      <c r="Q1955">
        <v>117.68</v>
      </c>
      <c r="R1955">
        <v>118.62</v>
      </c>
      <c r="S1955">
        <v>5913800</v>
      </c>
      <c r="T1955">
        <v>103.51</v>
      </c>
    </row>
    <row r="1956" spans="14:20" x14ac:dyDescent="0.2">
      <c r="N1956" s="84">
        <v>39366</v>
      </c>
      <c r="O1956">
        <v>118.99</v>
      </c>
      <c r="P1956">
        <v>121.46</v>
      </c>
      <c r="Q1956">
        <v>117.37</v>
      </c>
      <c r="R1956">
        <v>118.05</v>
      </c>
      <c r="S1956">
        <v>13018800</v>
      </c>
      <c r="T1956">
        <v>103.01</v>
      </c>
    </row>
    <row r="1957" spans="14:20" x14ac:dyDescent="0.2">
      <c r="N1957" s="84">
        <v>39367</v>
      </c>
      <c r="O1957">
        <v>118.5</v>
      </c>
      <c r="P1957">
        <v>118.89</v>
      </c>
      <c r="Q1957">
        <v>117.28</v>
      </c>
      <c r="R1957">
        <v>117.81</v>
      </c>
      <c r="S1957">
        <v>5656200</v>
      </c>
      <c r="T1957">
        <v>102.8</v>
      </c>
    </row>
    <row r="1958" spans="14:20" x14ac:dyDescent="0.2">
      <c r="N1958" s="84">
        <v>39370</v>
      </c>
      <c r="O1958">
        <v>117.95</v>
      </c>
      <c r="P1958">
        <v>118.37</v>
      </c>
      <c r="Q1958">
        <v>116.75</v>
      </c>
      <c r="R1958">
        <v>118.03</v>
      </c>
      <c r="S1958">
        <v>6267300</v>
      </c>
      <c r="T1958">
        <v>102.99</v>
      </c>
    </row>
    <row r="1959" spans="14:20" x14ac:dyDescent="0.2">
      <c r="N1959" s="84">
        <v>39371</v>
      </c>
      <c r="O1959">
        <v>118.02</v>
      </c>
      <c r="P1959">
        <v>119.94</v>
      </c>
      <c r="Q1959">
        <v>117.5</v>
      </c>
      <c r="R1959">
        <v>119.6</v>
      </c>
      <c r="S1959">
        <v>11527300</v>
      </c>
      <c r="T1959">
        <v>104.36</v>
      </c>
    </row>
    <row r="1960" spans="14:20" x14ac:dyDescent="0.2">
      <c r="N1960" s="84">
        <v>39372</v>
      </c>
      <c r="O1960">
        <v>118.01</v>
      </c>
      <c r="P1960">
        <v>118.01</v>
      </c>
      <c r="Q1960">
        <v>114.15</v>
      </c>
      <c r="R1960">
        <v>115.78</v>
      </c>
      <c r="S1960">
        <v>18100500</v>
      </c>
      <c r="T1960">
        <v>101.03</v>
      </c>
    </row>
    <row r="1961" spans="14:20" x14ac:dyDescent="0.2">
      <c r="N1961" s="84">
        <v>39373</v>
      </c>
      <c r="O1961">
        <v>114.82</v>
      </c>
      <c r="P1961">
        <v>116.41</v>
      </c>
      <c r="Q1961">
        <v>114.44</v>
      </c>
      <c r="R1961">
        <v>114.8</v>
      </c>
      <c r="S1961">
        <v>7736500</v>
      </c>
      <c r="T1961">
        <v>100.17</v>
      </c>
    </row>
    <row r="1962" spans="14:20" x14ac:dyDescent="0.2">
      <c r="N1962" s="84">
        <v>39374</v>
      </c>
      <c r="O1962">
        <v>113.98</v>
      </c>
      <c r="P1962">
        <v>114.93</v>
      </c>
      <c r="Q1962">
        <v>111.8</v>
      </c>
      <c r="R1962">
        <v>112.28</v>
      </c>
      <c r="S1962">
        <v>10327200</v>
      </c>
      <c r="T1962">
        <v>97.97</v>
      </c>
    </row>
    <row r="1963" spans="14:20" x14ac:dyDescent="0.2">
      <c r="N1963" s="84">
        <v>39377</v>
      </c>
      <c r="O1963">
        <v>110.97</v>
      </c>
      <c r="P1963">
        <v>113.88</v>
      </c>
      <c r="Q1963">
        <v>110.96</v>
      </c>
      <c r="R1963">
        <v>113.37</v>
      </c>
      <c r="S1963">
        <v>7576900</v>
      </c>
      <c r="T1963">
        <v>98.93</v>
      </c>
    </row>
    <row r="1964" spans="14:20" x14ac:dyDescent="0.2">
      <c r="N1964" s="84">
        <v>39378</v>
      </c>
      <c r="O1964">
        <v>113.78</v>
      </c>
      <c r="P1964">
        <v>114.8</v>
      </c>
      <c r="Q1964">
        <v>113.5</v>
      </c>
      <c r="R1964">
        <v>114.68</v>
      </c>
      <c r="S1964">
        <v>5562900</v>
      </c>
      <c r="T1964">
        <v>100.07</v>
      </c>
    </row>
    <row r="1965" spans="14:20" x14ac:dyDescent="0.2">
      <c r="N1965" s="84">
        <v>39379</v>
      </c>
      <c r="O1965">
        <v>114.2</v>
      </c>
      <c r="P1965">
        <v>114.45</v>
      </c>
      <c r="Q1965">
        <v>111.68</v>
      </c>
      <c r="R1965">
        <v>112.95</v>
      </c>
      <c r="S1965">
        <v>8072600</v>
      </c>
      <c r="T1965">
        <v>98.56</v>
      </c>
    </row>
    <row r="1966" spans="14:20" x14ac:dyDescent="0.2">
      <c r="N1966" s="84">
        <v>39380</v>
      </c>
      <c r="O1966">
        <v>113.32</v>
      </c>
      <c r="P1966">
        <v>114.4</v>
      </c>
      <c r="Q1966">
        <v>111.69</v>
      </c>
      <c r="R1966">
        <v>112.81</v>
      </c>
      <c r="S1966">
        <v>6519900</v>
      </c>
      <c r="T1966">
        <v>98.44</v>
      </c>
    </row>
    <row r="1967" spans="14:20" x14ac:dyDescent="0.2">
      <c r="N1967" s="84">
        <v>39381</v>
      </c>
      <c r="O1967">
        <v>113</v>
      </c>
      <c r="P1967">
        <v>114</v>
      </c>
      <c r="Q1967">
        <v>112.07</v>
      </c>
      <c r="R1967">
        <v>113.73</v>
      </c>
      <c r="S1967">
        <v>5030300</v>
      </c>
      <c r="T1967">
        <v>99.24</v>
      </c>
    </row>
    <row r="1968" spans="14:20" x14ac:dyDescent="0.2">
      <c r="N1968" s="84">
        <v>39384</v>
      </c>
      <c r="O1968">
        <v>113.9</v>
      </c>
      <c r="P1968">
        <v>115.01</v>
      </c>
      <c r="Q1968">
        <v>113.85</v>
      </c>
      <c r="R1968">
        <v>114.8</v>
      </c>
      <c r="S1968">
        <v>5103200</v>
      </c>
      <c r="T1968">
        <v>100.17</v>
      </c>
    </row>
    <row r="1969" spans="14:20" x14ac:dyDescent="0.2">
      <c r="N1969" s="84">
        <v>39385</v>
      </c>
      <c r="O1969">
        <v>114.5</v>
      </c>
      <c r="P1969">
        <v>114.9</v>
      </c>
      <c r="Q1969">
        <v>113.75</v>
      </c>
      <c r="R1969">
        <v>114.12</v>
      </c>
      <c r="S1969">
        <v>4015500</v>
      </c>
      <c r="T1969">
        <v>99.58</v>
      </c>
    </row>
    <row r="1970" spans="14:20" x14ac:dyDescent="0.2">
      <c r="N1970" s="84">
        <v>39386</v>
      </c>
      <c r="O1970">
        <v>114.75</v>
      </c>
      <c r="P1970">
        <v>116.25</v>
      </c>
      <c r="Q1970">
        <v>113.28</v>
      </c>
      <c r="R1970">
        <v>116.12</v>
      </c>
      <c r="S1970">
        <v>7216800</v>
      </c>
      <c r="T1970">
        <v>101.33</v>
      </c>
    </row>
    <row r="1971" spans="14:20" x14ac:dyDescent="0.2">
      <c r="N1971" s="84">
        <v>39387</v>
      </c>
      <c r="O1971">
        <v>115.5</v>
      </c>
      <c r="P1971">
        <v>116.09</v>
      </c>
      <c r="Q1971">
        <v>113.32</v>
      </c>
      <c r="R1971">
        <v>113.65</v>
      </c>
      <c r="S1971">
        <v>7594400</v>
      </c>
      <c r="T1971">
        <v>99.17</v>
      </c>
    </row>
    <row r="1972" spans="14:20" x14ac:dyDescent="0.2">
      <c r="N1972" s="84">
        <v>39388</v>
      </c>
      <c r="O1972">
        <v>114.42</v>
      </c>
      <c r="P1972">
        <v>115.15</v>
      </c>
      <c r="Q1972">
        <v>113.57</v>
      </c>
      <c r="R1972">
        <v>114.59</v>
      </c>
      <c r="S1972">
        <v>6114800</v>
      </c>
      <c r="T1972">
        <v>99.99</v>
      </c>
    </row>
    <row r="1973" spans="14:20" x14ac:dyDescent="0.2">
      <c r="N1973" s="84">
        <v>39391</v>
      </c>
      <c r="O1973">
        <v>115.11</v>
      </c>
      <c r="P1973">
        <v>115.11</v>
      </c>
      <c r="Q1973">
        <v>112.83</v>
      </c>
      <c r="R1973">
        <v>113.4</v>
      </c>
      <c r="S1973">
        <v>7155300</v>
      </c>
      <c r="T1973">
        <v>98.95</v>
      </c>
    </row>
    <row r="1974" spans="14:20" x14ac:dyDescent="0.2">
      <c r="N1974" s="84">
        <v>39392</v>
      </c>
      <c r="O1974">
        <v>113.49</v>
      </c>
      <c r="P1974">
        <v>113.95</v>
      </c>
      <c r="Q1974">
        <v>111.67</v>
      </c>
      <c r="R1974">
        <v>113.17</v>
      </c>
      <c r="S1974">
        <v>7299700</v>
      </c>
      <c r="T1974">
        <v>98.75</v>
      </c>
    </row>
    <row r="1975" spans="14:20" x14ac:dyDescent="0.2">
      <c r="N1975" s="84">
        <v>39393</v>
      </c>
      <c r="O1975">
        <v>113.56</v>
      </c>
      <c r="P1975">
        <v>113.64</v>
      </c>
      <c r="Q1975">
        <v>110.9</v>
      </c>
      <c r="R1975">
        <v>111.08</v>
      </c>
      <c r="S1975">
        <v>7087000</v>
      </c>
      <c r="T1975">
        <v>97.27</v>
      </c>
    </row>
    <row r="1976" spans="14:20" x14ac:dyDescent="0.2">
      <c r="N1976" s="84">
        <v>39394</v>
      </c>
      <c r="O1976">
        <v>105.65</v>
      </c>
      <c r="P1976">
        <v>110.32</v>
      </c>
      <c r="Q1976">
        <v>103.99</v>
      </c>
      <c r="R1976">
        <v>106.11</v>
      </c>
      <c r="S1976">
        <v>23092200</v>
      </c>
      <c r="T1976">
        <v>92.92</v>
      </c>
    </row>
    <row r="1977" spans="14:20" x14ac:dyDescent="0.2">
      <c r="N1977" s="84">
        <v>39395</v>
      </c>
      <c r="O1977">
        <v>104.92</v>
      </c>
      <c r="P1977">
        <v>104.92</v>
      </c>
      <c r="Q1977">
        <v>99.27</v>
      </c>
      <c r="R1977">
        <v>100.25</v>
      </c>
      <c r="S1977">
        <v>18084100</v>
      </c>
      <c r="T1977">
        <v>87.79</v>
      </c>
    </row>
    <row r="1978" spans="14:20" x14ac:dyDescent="0.2">
      <c r="N1978" s="84">
        <v>39398</v>
      </c>
      <c r="O1978">
        <v>101.89</v>
      </c>
      <c r="P1978">
        <v>104.19</v>
      </c>
      <c r="Q1978">
        <v>100.7</v>
      </c>
      <c r="R1978">
        <v>101.45</v>
      </c>
      <c r="S1978">
        <v>13553600</v>
      </c>
      <c r="T1978">
        <v>88.84</v>
      </c>
    </row>
    <row r="1979" spans="14:20" x14ac:dyDescent="0.2">
      <c r="N1979" s="84">
        <v>39399</v>
      </c>
      <c r="O1979">
        <v>102.73</v>
      </c>
      <c r="P1979">
        <v>105.74</v>
      </c>
      <c r="Q1979">
        <v>102.5</v>
      </c>
      <c r="R1979">
        <v>105.27</v>
      </c>
      <c r="S1979">
        <v>10777900</v>
      </c>
      <c r="T1979">
        <v>92.18</v>
      </c>
    </row>
    <row r="1980" spans="14:20" x14ac:dyDescent="0.2">
      <c r="N1980" s="84">
        <v>39400</v>
      </c>
      <c r="O1980">
        <v>106.12</v>
      </c>
      <c r="P1980">
        <v>106.42</v>
      </c>
      <c r="Q1980">
        <v>102.84</v>
      </c>
      <c r="R1980">
        <v>103.44</v>
      </c>
      <c r="S1980">
        <v>8453600</v>
      </c>
      <c r="T1980">
        <v>90.58</v>
      </c>
    </row>
    <row r="1981" spans="14:20" x14ac:dyDescent="0.2">
      <c r="N1981" s="84">
        <v>39401</v>
      </c>
      <c r="O1981">
        <v>103.24</v>
      </c>
      <c r="P1981">
        <v>105.64</v>
      </c>
      <c r="Q1981">
        <v>103.05</v>
      </c>
      <c r="R1981">
        <v>103.6</v>
      </c>
      <c r="S1981">
        <v>8023600</v>
      </c>
      <c r="T1981">
        <v>90.72</v>
      </c>
    </row>
    <row r="1982" spans="14:20" x14ac:dyDescent="0.2">
      <c r="N1982" s="84">
        <v>39402</v>
      </c>
      <c r="O1982">
        <v>104.51</v>
      </c>
      <c r="P1982">
        <v>105</v>
      </c>
      <c r="Q1982">
        <v>103.25</v>
      </c>
      <c r="R1982">
        <v>104.79</v>
      </c>
      <c r="S1982">
        <v>9294000</v>
      </c>
      <c r="T1982">
        <v>91.76</v>
      </c>
    </row>
    <row r="1983" spans="14:20" x14ac:dyDescent="0.2">
      <c r="N1983" s="84">
        <v>39405</v>
      </c>
      <c r="O1983">
        <v>104.34</v>
      </c>
      <c r="P1983">
        <v>105.39</v>
      </c>
      <c r="Q1983">
        <v>101.34</v>
      </c>
      <c r="R1983">
        <v>102.22</v>
      </c>
      <c r="S1983">
        <v>9502200</v>
      </c>
      <c r="T1983">
        <v>89.51</v>
      </c>
    </row>
    <row r="1984" spans="14:20" x14ac:dyDescent="0.2">
      <c r="N1984" s="84">
        <v>39406</v>
      </c>
      <c r="O1984">
        <v>102.59</v>
      </c>
      <c r="P1984">
        <v>104.97</v>
      </c>
      <c r="Q1984">
        <v>101.38</v>
      </c>
      <c r="R1984">
        <v>103.42</v>
      </c>
      <c r="S1984">
        <v>8393400</v>
      </c>
      <c r="T1984">
        <v>90.56</v>
      </c>
    </row>
    <row r="1985" spans="14:20" x14ac:dyDescent="0.2">
      <c r="N1985" s="84">
        <v>39407</v>
      </c>
      <c r="O1985">
        <v>101.41</v>
      </c>
      <c r="P1985">
        <v>104.09</v>
      </c>
      <c r="Q1985">
        <v>101.41</v>
      </c>
      <c r="R1985">
        <v>102.22</v>
      </c>
      <c r="S1985">
        <v>7097200</v>
      </c>
      <c r="T1985">
        <v>89.51</v>
      </c>
    </row>
    <row r="1986" spans="14:20" x14ac:dyDescent="0.2">
      <c r="N1986" s="84">
        <v>39409</v>
      </c>
      <c r="O1986">
        <v>103.1</v>
      </c>
      <c r="P1986">
        <v>104.14</v>
      </c>
      <c r="Q1986">
        <v>102.32</v>
      </c>
      <c r="R1986">
        <v>104.05</v>
      </c>
      <c r="S1986">
        <v>2827700</v>
      </c>
      <c r="T1986">
        <v>91.11</v>
      </c>
    </row>
    <row r="1987" spans="14:20" x14ac:dyDescent="0.2">
      <c r="N1987" s="84">
        <v>39412</v>
      </c>
      <c r="O1987">
        <v>104.26</v>
      </c>
      <c r="P1987">
        <v>105.15</v>
      </c>
      <c r="Q1987">
        <v>101.72</v>
      </c>
      <c r="R1987">
        <v>101.97</v>
      </c>
      <c r="S1987">
        <v>7340700</v>
      </c>
      <c r="T1987">
        <v>89.29</v>
      </c>
    </row>
    <row r="1988" spans="14:20" x14ac:dyDescent="0.2">
      <c r="N1988" s="84">
        <v>39413</v>
      </c>
      <c r="O1988">
        <v>102.7</v>
      </c>
      <c r="P1988">
        <v>104.58</v>
      </c>
      <c r="Q1988">
        <v>101.5</v>
      </c>
      <c r="R1988">
        <v>103.83</v>
      </c>
      <c r="S1988">
        <v>9117500</v>
      </c>
      <c r="T1988">
        <v>90.92</v>
      </c>
    </row>
    <row r="1989" spans="14:20" x14ac:dyDescent="0.2">
      <c r="N1989" s="84">
        <v>39414</v>
      </c>
      <c r="O1989">
        <v>104.82</v>
      </c>
      <c r="P1989">
        <v>108.27</v>
      </c>
      <c r="Q1989">
        <v>104.36</v>
      </c>
      <c r="R1989">
        <v>107.37</v>
      </c>
      <c r="S1989">
        <v>9397700</v>
      </c>
      <c r="T1989">
        <v>94.02</v>
      </c>
    </row>
    <row r="1990" spans="14:20" x14ac:dyDescent="0.2">
      <c r="N1990" s="84">
        <v>39415</v>
      </c>
      <c r="O1990">
        <v>107.24</v>
      </c>
      <c r="P1990">
        <v>107.87</v>
      </c>
      <c r="Q1990">
        <v>106.25</v>
      </c>
      <c r="R1990">
        <v>107.5</v>
      </c>
      <c r="S1990">
        <v>7813800</v>
      </c>
      <c r="T1990">
        <v>94.14</v>
      </c>
    </row>
    <row r="1991" spans="14:20" x14ac:dyDescent="0.2">
      <c r="N1991" s="84">
        <v>39416</v>
      </c>
      <c r="O1991">
        <v>108.57</v>
      </c>
      <c r="P1991">
        <v>109.19</v>
      </c>
      <c r="Q1991">
        <v>103.93</v>
      </c>
      <c r="R1991">
        <v>105.18</v>
      </c>
      <c r="S1991">
        <v>12900200</v>
      </c>
      <c r="T1991">
        <v>92.1</v>
      </c>
    </row>
    <row r="1992" spans="14:20" x14ac:dyDescent="0.2">
      <c r="N1992" s="84">
        <v>39419</v>
      </c>
      <c r="O1992">
        <v>105.55</v>
      </c>
      <c r="P1992">
        <v>107.14</v>
      </c>
      <c r="Q1992">
        <v>104.58</v>
      </c>
      <c r="R1992">
        <v>105.83</v>
      </c>
      <c r="S1992">
        <v>7918800</v>
      </c>
      <c r="T1992">
        <v>92.67</v>
      </c>
    </row>
    <row r="1993" spans="14:20" x14ac:dyDescent="0.2">
      <c r="N1993" s="84">
        <v>39420</v>
      </c>
      <c r="O1993">
        <v>105.41</v>
      </c>
      <c r="P1993">
        <v>107.42</v>
      </c>
      <c r="Q1993">
        <v>104.72</v>
      </c>
      <c r="R1993">
        <v>106.63</v>
      </c>
      <c r="S1993">
        <v>6361800</v>
      </c>
      <c r="T1993">
        <v>93.37</v>
      </c>
    </row>
    <row r="1994" spans="14:20" x14ac:dyDescent="0.2">
      <c r="N1994" s="84">
        <v>39421</v>
      </c>
      <c r="O1994">
        <v>107.83</v>
      </c>
      <c r="P1994">
        <v>108.52</v>
      </c>
      <c r="Q1994">
        <v>106.98</v>
      </c>
      <c r="R1994">
        <v>108.16</v>
      </c>
      <c r="S1994">
        <v>6090400</v>
      </c>
      <c r="T1994">
        <v>94.71</v>
      </c>
    </row>
    <row r="1995" spans="14:20" x14ac:dyDescent="0.2">
      <c r="N1995" s="84">
        <v>39422</v>
      </c>
      <c r="O1995">
        <v>108</v>
      </c>
      <c r="P1995">
        <v>110</v>
      </c>
      <c r="Q1995">
        <v>107.93</v>
      </c>
      <c r="R1995">
        <v>109.7</v>
      </c>
      <c r="S1995">
        <v>5315500</v>
      </c>
      <c r="T1995">
        <v>96.06</v>
      </c>
    </row>
    <row r="1996" spans="14:20" x14ac:dyDescent="0.2">
      <c r="N1996" s="84">
        <v>39423</v>
      </c>
      <c r="O1996">
        <v>109.68</v>
      </c>
      <c r="P1996">
        <v>110</v>
      </c>
      <c r="Q1996">
        <v>107.95</v>
      </c>
      <c r="R1996">
        <v>108.86</v>
      </c>
      <c r="S1996">
        <v>5985500</v>
      </c>
      <c r="T1996">
        <v>95.33</v>
      </c>
    </row>
    <row r="1997" spans="14:20" x14ac:dyDescent="0.2">
      <c r="N1997" s="84">
        <v>39426</v>
      </c>
      <c r="O1997">
        <v>109.38</v>
      </c>
      <c r="P1997">
        <v>110.26</v>
      </c>
      <c r="Q1997">
        <v>109</v>
      </c>
      <c r="R1997">
        <v>109.39</v>
      </c>
      <c r="S1997">
        <v>4442200</v>
      </c>
      <c r="T1997">
        <v>95.79</v>
      </c>
    </row>
    <row r="1998" spans="14:20" x14ac:dyDescent="0.2">
      <c r="N1998" s="84">
        <v>39427</v>
      </c>
      <c r="O1998">
        <v>109.34</v>
      </c>
      <c r="P1998">
        <v>110.4</v>
      </c>
      <c r="Q1998">
        <v>106.46</v>
      </c>
      <c r="R1998">
        <v>106.99</v>
      </c>
      <c r="S1998">
        <v>8439700</v>
      </c>
      <c r="T1998">
        <v>93.69</v>
      </c>
    </row>
    <row r="1999" spans="14:20" x14ac:dyDescent="0.2">
      <c r="N1999" s="84">
        <v>39428</v>
      </c>
      <c r="O1999">
        <v>109.17</v>
      </c>
      <c r="P1999">
        <v>110.2</v>
      </c>
      <c r="Q1999">
        <v>107.38</v>
      </c>
      <c r="R1999">
        <v>108.47</v>
      </c>
      <c r="S1999">
        <v>7879800</v>
      </c>
      <c r="T1999">
        <v>94.99</v>
      </c>
    </row>
    <row r="2000" spans="14:20" x14ac:dyDescent="0.2">
      <c r="N2000" s="84">
        <v>39429</v>
      </c>
      <c r="O2000">
        <v>108</v>
      </c>
      <c r="P2000">
        <v>108.64</v>
      </c>
      <c r="Q2000">
        <v>106.94</v>
      </c>
      <c r="R2000">
        <v>108.18</v>
      </c>
      <c r="S2000">
        <v>6252800</v>
      </c>
      <c r="T2000">
        <v>94.73</v>
      </c>
    </row>
    <row r="2001" spans="14:20" x14ac:dyDescent="0.2">
      <c r="N2001" s="84">
        <v>39430</v>
      </c>
      <c r="O2001">
        <v>107.31</v>
      </c>
      <c r="P2001">
        <v>107.56</v>
      </c>
      <c r="Q2001">
        <v>104.1</v>
      </c>
      <c r="R2001">
        <v>105.77</v>
      </c>
      <c r="S2001">
        <v>9711200</v>
      </c>
      <c r="T2001">
        <v>92.62</v>
      </c>
    </row>
    <row r="2002" spans="14:20" x14ac:dyDescent="0.2">
      <c r="N2002" s="84">
        <v>39433</v>
      </c>
      <c r="O2002">
        <v>105.37</v>
      </c>
      <c r="P2002">
        <v>105.99</v>
      </c>
      <c r="Q2002">
        <v>104</v>
      </c>
      <c r="R2002">
        <v>104.53</v>
      </c>
      <c r="S2002">
        <v>7131100</v>
      </c>
      <c r="T2002">
        <v>91.54</v>
      </c>
    </row>
    <row r="2003" spans="14:20" x14ac:dyDescent="0.2">
      <c r="N2003" s="84">
        <v>39434</v>
      </c>
      <c r="O2003">
        <v>105.08</v>
      </c>
      <c r="P2003">
        <v>106.97</v>
      </c>
      <c r="Q2003">
        <v>104.13</v>
      </c>
      <c r="R2003">
        <v>106.31</v>
      </c>
      <c r="S2003">
        <v>8042000</v>
      </c>
      <c r="T2003">
        <v>93.09</v>
      </c>
    </row>
    <row r="2004" spans="14:20" x14ac:dyDescent="0.2">
      <c r="N2004" s="84">
        <v>39435</v>
      </c>
      <c r="O2004">
        <v>106.54</v>
      </c>
      <c r="P2004">
        <v>108.38</v>
      </c>
      <c r="Q2004">
        <v>105.87</v>
      </c>
      <c r="R2004">
        <v>107.14</v>
      </c>
      <c r="S2004">
        <v>7031100</v>
      </c>
      <c r="T2004">
        <v>93.82</v>
      </c>
    </row>
    <row r="2005" spans="14:20" x14ac:dyDescent="0.2">
      <c r="N2005" s="84">
        <v>39436</v>
      </c>
      <c r="O2005">
        <v>107.78</v>
      </c>
      <c r="P2005">
        <v>109.49</v>
      </c>
      <c r="Q2005">
        <v>107.61</v>
      </c>
      <c r="R2005">
        <v>108.84</v>
      </c>
      <c r="S2005">
        <v>8030900</v>
      </c>
      <c r="T2005">
        <v>95.31</v>
      </c>
    </row>
    <row r="2006" spans="14:20" x14ac:dyDescent="0.2">
      <c r="N2006" s="84">
        <v>39437</v>
      </c>
      <c r="O2006">
        <v>109.9</v>
      </c>
      <c r="P2006">
        <v>111.16</v>
      </c>
      <c r="Q2006">
        <v>109.15</v>
      </c>
      <c r="R2006">
        <v>111.05</v>
      </c>
      <c r="S2006">
        <v>13246600</v>
      </c>
      <c r="T2006">
        <v>97.24</v>
      </c>
    </row>
    <row r="2007" spans="14:20" x14ac:dyDescent="0.2">
      <c r="N2007" s="84">
        <v>39440</v>
      </c>
      <c r="O2007">
        <v>111.2</v>
      </c>
      <c r="P2007">
        <v>112</v>
      </c>
      <c r="Q2007">
        <v>110.55</v>
      </c>
      <c r="R2007">
        <v>111.65</v>
      </c>
      <c r="S2007">
        <v>2342400</v>
      </c>
      <c r="T2007">
        <v>97.77</v>
      </c>
    </row>
    <row r="2008" spans="14:20" x14ac:dyDescent="0.2">
      <c r="N2008" s="84">
        <v>39442</v>
      </c>
      <c r="O2008">
        <v>110.9</v>
      </c>
      <c r="P2008">
        <v>112.19</v>
      </c>
      <c r="Q2008">
        <v>110.9</v>
      </c>
      <c r="R2008">
        <v>111.56</v>
      </c>
      <c r="S2008">
        <v>3849400</v>
      </c>
      <c r="T2008">
        <v>97.69</v>
      </c>
    </row>
    <row r="2009" spans="14:20" x14ac:dyDescent="0.2">
      <c r="N2009" s="84">
        <v>39443</v>
      </c>
      <c r="O2009">
        <v>110.53</v>
      </c>
      <c r="P2009">
        <v>111.3</v>
      </c>
      <c r="Q2009">
        <v>109.49</v>
      </c>
      <c r="R2009">
        <v>109.6</v>
      </c>
      <c r="S2009">
        <v>4513600</v>
      </c>
      <c r="T2009">
        <v>95.97</v>
      </c>
    </row>
    <row r="2010" spans="14:20" x14ac:dyDescent="0.2">
      <c r="N2010" s="84">
        <v>39444</v>
      </c>
      <c r="O2010">
        <v>110.76</v>
      </c>
      <c r="P2010">
        <v>110.76</v>
      </c>
      <c r="Q2010">
        <v>109.11</v>
      </c>
      <c r="R2010">
        <v>110.09</v>
      </c>
      <c r="S2010">
        <v>5834500</v>
      </c>
      <c r="T2010">
        <v>96.4</v>
      </c>
    </row>
    <row r="2011" spans="14:20" x14ac:dyDescent="0.2">
      <c r="N2011" s="84">
        <v>39447</v>
      </c>
      <c r="O2011">
        <v>109.51</v>
      </c>
      <c r="P2011">
        <v>110</v>
      </c>
      <c r="Q2011">
        <v>107.26</v>
      </c>
      <c r="R2011">
        <v>108.1</v>
      </c>
      <c r="S2011">
        <v>5732300</v>
      </c>
      <c r="T2011">
        <v>94.66</v>
      </c>
    </row>
    <row r="2012" spans="14:20" x14ac:dyDescent="0.2">
      <c r="N2012" s="84">
        <v>39449</v>
      </c>
      <c r="O2012">
        <v>108.99</v>
      </c>
      <c r="P2012">
        <v>108.99</v>
      </c>
      <c r="Q2012">
        <v>104.17</v>
      </c>
      <c r="R2012">
        <v>104.69</v>
      </c>
      <c r="S2012">
        <v>9503500</v>
      </c>
      <c r="T2012">
        <v>91.68</v>
      </c>
    </row>
    <row r="2013" spans="14:20" x14ac:dyDescent="0.2">
      <c r="N2013" s="84">
        <v>39450</v>
      </c>
      <c r="O2013">
        <v>104.83</v>
      </c>
      <c r="P2013">
        <v>105.57</v>
      </c>
      <c r="Q2013">
        <v>103.98</v>
      </c>
      <c r="R2013">
        <v>104.9</v>
      </c>
      <c r="S2013">
        <v>7528900</v>
      </c>
      <c r="T2013">
        <v>91.86</v>
      </c>
    </row>
    <row r="2014" spans="14:20" x14ac:dyDescent="0.2">
      <c r="N2014" s="84">
        <v>39451</v>
      </c>
      <c r="O2014">
        <v>103.95</v>
      </c>
      <c r="P2014">
        <v>103.95</v>
      </c>
      <c r="Q2014">
        <v>100.48</v>
      </c>
      <c r="R2014">
        <v>101.13</v>
      </c>
      <c r="S2014">
        <v>11034600</v>
      </c>
      <c r="T2014">
        <v>88.56</v>
      </c>
    </row>
    <row r="2015" spans="14:20" x14ac:dyDescent="0.2">
      <c r="N2015" s="84">
        <v>39454</v>
      </c>
      <c r="O2015">
        <v>100.25</v>
      </c>
      <c r="P2015">
        <v>101</v>
      </c>
      <c r="Q2015">
        <v>99.03</v>
      </c>
      <c r="R2015">
        <v>100.05</v>
      </c>
      <c r="S2015">
        <v>12650400</v>
      </c>
      <c r="T2015">
        <v>87.61</v>
      </c>
    </row>
    <row r="2016" spans="14:20" x14ac:dyDescent="0.2">
      <c r="N2016" s="84">
        <v>39455</v>
      </c>
      <c r="O2016">
        <v>100.05</v>
      </c>
      <c r="P2016">
        <v>100.38</v>
      </c>
      <c r="Q2016">
        <v>97.17</v>
      </c>
      <c r="R2016">
        <v>97.59</v>
      </c>
      <c r="S2016">
        <v>9434400</v>
      </c>
      <c r="T2016">
        <v>85.46</v>
      </c>
    </row>
    <row r="2017" spans="14:20" x14ac:dyDescent="0.2">
      <c r="N2017" s="84">
        <v>39456</v>
      </c>
      <c r="O2017">
        <v>97.76</v>
      </c>
      <c r="P2017">
        <v>99.15</v>
      </c>
      <c r="Q2017">
        <v>97.16</v>
      </c>
      <c r="R2017">
        <v>98.31</v>
      </c>
      <c r="S2017">
        <v>10922100</v>
      </c>
      <c r="T2017">
        <v>86.09</v>
      </c>
    </row>
    <row r="2018" spans="14:20" x14ac:dyDescent="0.2">
      <c r="N2018" s="84">
        <v>39457</v>
      </c>
      <c r="O2018">
        <v>97.39</v>
      </c>
      <c r="P2018">
        <v>100.86</v>
      </c>
      <c r="Q2018">
        <v>97.15</v>
      </c>
      <c r="R2018">
        <v>99.92</v>
      </c>
      <c r="S2018">
        <v>10634700</v>
      </c>
      <c r="T2018">
        <v>87.5</v>
      </c>
    </row>
    <row r="2019" spans="14:20" x14ac:dyDescent="0.2">
      <c r="N2019" s="84">
        <v>39458</v>
      </c>
      <c r="O2019">
        <v>99.2</v>
      </c>
      <c r="P2019">
        <v>99.46</v>
      </c>
      <c r="Q2019">
        <v>97.04</v>
      </c>
      <c r="R2019">
        <v>97.67</v>
      </c>
      <c r="S2019">
        <v>8959900</v>
      </c>
      <c r="T2019">
        <v>85.53</v>
      </c>
    </row>
    <row r="2020" spans="14:20" x14ac:dyDescent="0.2">
      <c r="N2020" s="84">
        <v>39461</v>
      </c>
      <c r="O2020">
        <v>105.01</v>
      </c>
      <c r="P2020">
        <v>105.59</v>
      </c>
      <c r="Q2020">
        <v>101.33</v>
      </c>
      <c r="R2020">
        <v>102.93</v>
      </c>
      <c r="S2020">
        <v>18009400</v>
      </c>
      <c r="T2020">
        <v>90.13</v>
      </c>
    </row>
    <row r="2021" spans="14:20" x14ac:dyDescent="0.2">
      <c r="N2021" s="84">
        <v>39462</v>
      </c>
      <c r="O2021">
        <v>102.03</v>
      </c>
      <c r="P2021">
        <v>104.64</v>
      </c>
      <c r="Q2021">
        <v>101.23</v>
      </c>
      <c r="R2021">
        <v>101.83</v>
      </c>
      <c r="S2021">
        <v>11629500</v>
      </c>
      <c r="T2021">
        <v>89.17</v>
      </c>
    </row>
    <row r="2022" spans="14:20" x14ac:dyDescent="0.2">
      <c r="N2022" s="84">
        <v>39463</v>
      </c>
      <c r="O2022">
        <v>100.14</v>
      </c>
      <c r="P2022">
        <v>102.86</v>
      </c>
      <c r="Q2022">
        <v>100.14</v>
      </c>
      <c r="R2022">
        <v>101.63</v>
      </c>
      <c r="S2022">
        <v>12681700</v>
      </c>
      <c r="T2022">
        <v>89</v>
      </c>
    </row>
    <row r="2023" spans="14:20" x14ac:dyDescent="0.2">
      <c r="N2023" s="84">
        <v>39464</v>
      </c>
      <c r="O2023">
        <v>102</v>
      </c>
      <c r="P2023">
        <v>103.45</v>
      </c>
      <c r="Q2023">
        <v>100.05</v>
      </c>
      <c r="R2023">
        <v>101.1</v>
      </c>
      <c r="S2023">
        <v>11934000</v>
      </c>
      <c r="T2023">
        <v>88.53</v>
      </c>
    </row>
    <row r="2024" spans="14:20" x14ac:dyDescent="0.2">
      <c r="N2024" s="84">
        <v>39465</v>
      </c>
      <c r="O2024">
        <v>106.72</v>
      </c>
      <c r="P2024">
        <v>106.72</v>
      </c>
      <c r="Q2024">
        <v>102.5</v>
      </c>
      <c r="R2024">
        <v>103.4</v>
      </c>
      <c r="S2024">
        <v>23871700</v>
      </c>
      <c r="T2024">
        <v>90.55</v>
      </c>
    </row>
    <row r="2025" spans="14:20" x14ac:dyDescent="0.2">
      <c r="N2025" s="84">
        <v>39469</v>
      </c>
      <c r="O2025">
        <v>98.55</v>
      </c>
      <c r="P2025">
        <v>103.09</v>
      </c>
      <c r="Q2025">
        <v>98.55</v>
      </c>
      <c r="R2025">
        <v>101.22</v>
      </c>
      <c r="S2025">
        <v>15129500</v>
      </c>
      <c r="T2025">
        <v>88.64</v>
      </c>
    </row>
    <row r="2026" spans="14:20" x14ac:dyDescent="0.2">
      <c r="N2026" s="84">
        <v>39470</v>
      </c>
      <c r="O2026">
        <v>99.63</v>
      </c>
      <c r="P2026">
        <v>106.34</v>
      </c>
      <c r="Q2026">
        <v>98.5</v>
      </c>
      <c r="R2026">
        <v>106.1</v>
      </c>
      <c r="S2026">
        <v>19588100</v>
      </c>
      <c r="T2026">
        <v>92.91</v>
      </c>
    </row>
    <row r="2027" spans="14:20" x14ac:dyDescent="0.2">
      <c r="N2027" s="84">
        <v>39471</v>
      </c>
      <c r="O2027">
        <v>106.38</v>
      </c>
      <c r="P2027">
        <v>107.51</v>
      </c>
      <c r="Q2027">
        <v>104.68</v>
      </c>
      <c r="R2027">
        <v>106.91</v>
      </c>
      <c r="S2027">
        <v>13025700</v>
      </c>
      <c r="T2027">
        <v>93.62</v>
      </c>
    </row>
    <row r="2028" spans="14:20" x14ac:dyDescent="0.2">
      <c r="N2028" s="84">
        <v>39472</v>
      </c>
      <c r="O2028">
        <v>107.79</v>
      </c>
      <c r="P2028">
        <v>107.79</v>
      </c>
      <c r="Q2028">
        <v>104.1</v>
      </c>
      <c r="R2028">
        <v>104.52</v>
      </c>
      <c r="S2028">
        <v>10025400</v>
      </c>
      <c r="T2028">
        <v>91.53</v>
      </c>
    </row>
    <row r="2029" spans="14:20" x14ac:dyDescent="0.2">
      <c r="N2029" s="84">
        <v>39475</v>
      </c>
      <c r="O2029">
        <v>104.44</v>
      </c>
      <c r="P2029">
        <v>105.77</v>
      </c>
      <c r="Q2029">
        <v>103.83</v>
      </c>
      <c r="R2029">
        <v>104.98</v>
      </c>
      <c r="S2029">
        <v>7858500</v>
      </c>
      <c r="T2029">
        <v>91.93</v>
      </c>
    </row>
    <row r="2030" spans="14:20" x14ac:dyDescent="0.2">
      <c r="N2030" s="84">
        <v>39476</v>
      </c>
      <c r="O2030">
        <v>105.5</v>
      </c>
      <c r="P2030">
        <v>106.8</v>
      </c>
      <c r="Q2030">
        <v>104.6</v>
      </c>
      <c r="R2030">
        <v>106.1</v>
      </c>
      <c r="S2030">
        <v>6616200</v>
      </c>
      <c r="T2030">
        <v>92.91</v>
      </c>
    </row>
    <row r="2031" spans="14:20" x14ac:dyDescent="0.2">
      <c r="N2031" s="84">
        <v>39477</v>
      </c>
      <c r="O2031">
        <v>105.85</v>
      </c>
      <c r="P2031">
        <v>107.65</v>
      </c>
      <c r="Q2031">
        <v>104.86</v>
      </c>
      <c r="R2031">
        <v>105.65</v>
      </c>
      <c r="S2031">
        <v>7431100</v>
      </c>
      <c r="T2031">
        <v>92.52</v>
      </c>
    </row>
    <row r="2032" spans="14:20" x14ac:dyDescent="0.2">
      <c r="N2032" s="84">
        <v>39478</v>
      </c>
      <c r="O2032">
        <v>104.21</v>
      </c>
      <c r="P2032">
        <v>107.97</v>
      </c>
      <c r="Q2032">
        <v>103.7</v>
      </c>
      <c r="R2032">
        <v>107.11</v>
      </c>
      <c r="S2032">
        <v>9054600</v>
      </c>
      <c r="T2032">
        <v>93.79</v>
      </c>
    </row>
    <row r="2033" spans="14:20" x14ac:dyDescent="0.2">
      <c r="N2033" s="84">
        <v>39479</v>
      </c>
      <c r="O2033">
        <v>107.16</v>
      </c>
      <c r="P2033">
        <v>109.4</v>
      </c>
      <c r="Q2033">
        <v>105.86</v>
      </c>
      <c r="R2033">
        <v>109.08</v>
      </c>
      <c r="S2033">
        <v>8047100</v>
      </c>
      <c r="T2033">
        <v>95.52</v>
      </c>
    </row>
    <row r="2034" spans="14:20" x14ac:dyDescent="0.2">
      <c r="N2034" s="84">
        <v>39482</v>
      </c>
      <c r="O2034">
        <v>108.67</v>
      </c>
      <c r="P2034">
        <v>109</v>
      </c>
      <c r="Q2034">
        <v>107.23</v>
      </c>
      <c r="R2034">
        <v>107.93</v>
      </c>
      <c r="S2034">
        <v>5985500</v>
      </c>
      <c r="T2034">
        <v>94.51</v>
      </c>
    </row>
    <row r="2035" spans="14:20" x14ac:dyDescent="0.2">
      <c r="N2035" s="84">
        <v>39483</v>
      </c>
      <c r="O2035">
        <v>107.06</v>
      </c>
      <c r="P2035">
        <v>108.05</v>
      </c>
      <c r="Q2035">
        <v>104.68</v>
      </c>
      <c r="R2035">
        <v>105.02</v>
      </c>
      <c r="S2035">
        <v>9048900</v>
      </c>
      <c r="T2035">
        <v>91.96</v>
      </c>
    </row>
    <row r="2036" spans="14:20" x14ac:dyDescent="0.2">
      <c r="N2036" s="84">
        <v>39484</v>
      </c>
      <c r="O2036">
        <v>105.05</v>
      </c>
      <c r="P2036">
        <v>106.49</v>
      </c>
      <c r="Q2036">
        <v>103.58</v>
      </c>
      <c r="R2036">
        <v>103.59</v>
      </c>
      <c r="S2036">
        <v>8265700</v>
      </c>
      <c r="T2036">
        <v>91.06</v>
      </c>
    </row>
    <row r="2037" spans="14:20" x14ac:dyDescent="0.2">
      <c r="N2037" s="84">
        <v>39485</v>
      </c>
      <c r="O2037">
        <v>102.89</v>
      </c>
      <c r="P2037">
        <v>104</v>
      </c>
      <c r="Q2037">
        <v>100.6</v>
      </c>
      <c r="R2037">
        <v>102.34</v>
      </c>
      <c r="S2037">
        <v>11255800</v>
      </c>
      <c r="T2037">
        <v>89.96</v>
      </c>
    </row>
    <row r="2038" spans="14:20" x14ac:dyDescent="0.2">
      <c r="N2038" s="84">
        <v>39486</v>
      </c>
      <c r="O2038">
        <v>102.19</v>
      </c>
      <c r="P2038">
        <v>103.67</v>
      </c>
      <c r="Q2038">
        <v>102.07</v>
      </c>
      <c r="R2038">
        <v>103.27</v>
      </c>
      <c r="S2038">
        <v>6085600</v>
      </c>
      <c r="T2038">
        <v>90.78</v>
      </c>
    </row>
    <row r="2039" spans="14:20" x14ac:dyDescent="0.2">
      <c r="N2039" s="84">
        <v>39489</v>
      </c>
      <c r="O2039">
        <v>103.05</v>
      </c>
      <c r="P2039">
        <v>105.55</v>
      </c>
      <c r="Q2039">
        <v>102.87</v>
      </c>
      <c r="R2039">
        <v>105.14</v>
      </c>
      <c r="S2039">
        <v>6098300</v>
      </c>
      <c r="T2039">
        <v>92.42</v>
      </c>
    </row>
    <row r="2040" spans="14:20" x14ac:dyDescent="0.2">
      <c r="N2040" s="84">
        <v>39490</v>
      </c>
      <c r="O2040">
        <v>105.16</v>
      </c>
      <c r="P2040">
        <v>107.33</v>
      </c>
      <c r="Q2040">
        <v>104.7</v>
      </c>
      <c r="R2040">
        <v>106.53</v>
      </c>
      <c r="S2040">
        <v>7650200</v>
      </c>
      <c r="T2040">
        <v>93.64</v>
      </c>
    </row>
    <row r="2041" spans="14:20" x14ac:dyDescent="0.2">
      <c r="N2041" s="84">
        <v>39491</v>
      </c>
      <c r="O2041">
        <v>107.13</v>
      </c>
      <c r="P2041">
        <v>108.93</v>
      </c>
      <c r="Q2041">
        <v>106.8</v>
      </c>
      <c r="R2041">
        <v>108.42</v>
      </c>
      <c r="S2041">
        <v>6608200</v>
      </c>
      <c r="T2041">
        <v>95.3</v>
      </c>
    </row>
    <row r="2042" spans="14:20" x14ac:dyDescent="0.2">
      <c r="N2042" s="84">
        <v>39492</v>
      </c>
      <c r="O2042">
        <v>107.94</v>
      </c>
      <c r="P2042">
        <v>108.5</v>
      </c>
      <c r="Q2042">
        <v>105.5</v>
      </c>
      <c r="R2042">
        <v>106.13</v>
      </c>
      <c r="S2042">
        <v>7340600</v>
      </c>
      <c r="T2042">
        <v>93.29</v>
      </c>
    </row>
    <row r="2043" spans="14:20" x14ac:dyDescent="0.2">
      <c r="N2043" s="84">
        <v>39493</v>
      </c>
      <c r="O2043">
        <v>105.27</v>
      </c>
      <c r="P2043">
        <v>106.25</v>
      </c>
      <c r="Q2043">
        <v>105</v>
      </c>
      <c r="R2043">
        <v>106.16</v>
      </c>
      <c r="S2043">
        <v>6235600</v>
      </c>
      <c r="T2043">
        <v>93.32</v>
      </c>
    </row>
    <row r="2044" spans="14:20" x14ac:dyDescent="0.2">
      <c r="N2044" s="84">
        <v>39497</v>
      </c>
      <c r="O2044">
        <v>106.94</v>
      </c>
      <c r="P2044">
        <v>107.62</v>
      </c>
      <c r="Q2044">
        <v>104.64</v>
      </c>
      <c r="R2044">
        <v>105</v>
      </c>
      <c r="S2044">
        <v>7376400</v>
      </c>
      <c r="T2044">
        <v>92.3</v>
      </c>
    </row>
    <row r="2045" spans="14:20" x14ac:dyDescent="0.2">
      <c r="N2045" s="84">
        <v>39498</v>
      </c>
      <c r="O2045">
        <v>105.43</v>
      </c>
      <c r="P2045">
        <v>108.21</v>
      </c>
      <c r="Q2045">
        <v>104.53</v>
      </c>
      <c r="R2045">
        <v>107.85</v>
      </c>
      <c r="S2045">
        <v>7671000</v>
      </c>
      <c r="T2045">
        <v>94.8</v>
      </c>
    </row>
    <row r="2046" spans="14:20" x14ac:dyDescent="0.2">
      <c r="N2046" s="84">
        <v>39499</v>
      </c>
      <c r="O2046">
        <v>108.1</v>
      </c>
      <c r="P2046">
        <v>109.6</v>
      </c>
      <c r="Q2046">
        <v>106.43</v>
      </c>
      <c r="R2046">
        <v>106.93</v>
      </c>
      <c r="S2046">
        <v>8328000</v>
      </c>
      <c r="T2046">
        <v>93.99</v>
      </c>
    </row>
    <row r="2047" spans="14:20" x14ac:dyDescent="0.2">
      <c r="N2047" s="84">
        <v>39500</v>
      </c>
      <c r="O2047">
        <v>107.14</v>
      </c>
      <c r="P2047">
        <v>108.48</v>
      </c>
      <c r="Q2047">
        <v>105.71</v>
      </c>
      <c r="R2047">
        <v>108.07</v>
      </c>
      <c r="S2047">
        <v>7917200</v>
      </c>
      <c r="T2047">
        <v>95</v>
      </c>
    </row>
    <row r="2048" spans="14:20" x14ac:dyDescent="0.2">
      <c r="N2048" s="84">
        <v>39503</v>
      </c>
      <c r="O2048">
        <v>107.43</v>
      </c>
      <c r="P2048">
        <v>110.32</v>
      </c>
      <c r="Q2048">
        <v>107.43</v>
      </c>
      <c r="R2048">
        <v>110.08</v>
      </c>
      <c r="S2048">
        <v>8158000</v>
      </c>
      <c r="T2048">
        <v>96.76</v>
      </c>
    </row>
    <row r="2049" spans="14:20" x14ac:dyDescent="0.2">
      <c r="N2049" s="84">
        <v>39504</v>
      </c>
      <c r="O2049">
        <v>109.52</v>
      </c>
      <c r="P2049">
        <v>114.99</v>
      </c>
      <c r="Q2049">
        <v>109.05</v>
      </c>
      <c r="R2049">
        <v>114.38</v>
      </c>
      <c r="S2049">
        <v>18651500</v>
      </c>
      <c r="T2049">
        <v>100.54</v>
      </c>
    </row>
    <row r="2050" spans="14:20" x14ac:dyDescent="0.2">
      <c r="N2050" s="84">
        <v>39505</v>
      </c>
      <c r="O2050">
        <v>113.84</v>
      </c>
      <c r="P2050">
        <v>116.63</v>
      </c>
      <c r="Q2050">
        <v>112.91</v>
      </c>
      <c r="R2050">
        <v>116.46</v>
      </c>
      <c r="S2050">
        <v>11854900</v>
      </c>
      <c r="T2050">
        <v>102.37</v>
      </c>
    </row>
    <row r="2051" spans="14:20" x14ac:dyDescent="0.2">
      <c r="N2051" s="84">
        <v>39506</v>
      </c>
      <c r="O2051">
        <v>115.6</v>
      </c>
      <c r="P2051">
        <v>115.9</v>
      </c>
      <c r="Q2051">
        <v>114.56</v>
      </c>
      <c r="R2051">
        <v>115.24</v>
      </c>
      <c r="S2051">
        <v>7227200</v>
      </c>
      <c r="T2051">
        <v>101.3</v>
      </c>
    </row>
    <row r="2052" spans="14:20" x14ac:dyDescent="0.2">
      <c r="N2052" s="84">
        <v>39507</v>
      </c>
      <c r="O2052">
        <v>114.04</v>
      </c>
      <c r="P2052">
        <v>115.14</v>
      </c>
      <c r="Q2052">
        <v>113.35</v>
      </c>
      <c r="R2052">
        <v>113.86</v>
      </c>
      <c r="S2052">
        <v>8475100</v>
      </c>
      <c r="T2052">
        <v>100.09</v>
      </c>
    </row>
    <row r="2053" spans="14:20" x14ac:dyDescent="0.2">
      <c r="N2053" s="84">
        <v>39510</v>
      </c>
      <c r="O2053">
        <v>113.86</v>
      </c>
      <c r="P2053">
        <v>114.81</v>
      </c>
      <c r="Q2053">
        <v>113.48</v>
      </c>
      <c r="R2053">
        <v>114.23</v>
      </c>
      <c r="S2053">
        <v>6335700</v>
      </c>
      <c r="T2053">
        <v>100.41</v>
      </c>
    </row>
    <row r="2054" spans="14:20" x14ac:dyDescent="0.2">
      <c r="N2054" s="84">
        <v>39511</v>
      </c>
      <c r="O2054">
        <v>113.4</v>
      </c>
      <c r="P2054">
        <v>115.72</v>
      </c>
      <c r="Q2054">
        <v>112.75</v>
      </c>
      <c r="R2054">
        <v>115.71</v>
      </c>
      <c r="S2054">
        <v>8593300</v>
      </c>
      <c r="T2054">
        <v>101.71</v>
      </c>
    </row>
    <row r="2055" spans="14:20" x14ac:dyDescent="0.2">
      <c r="N2055" s="84">
        <v>39512</v>
      </c>
      <c r="O2055">
        <v>116.41</v>
      </c>
      <c r="P2055">
        <v>116.41</v>
      </c>
      <c r="Q2055">
        <v>114.25</v>
      </c>
      <c r="R2055">
        <v>115.39</v>
      </c>
      <c r="S2055">
        <v>8434200</v>
      </c>
      <c r="T2055">
        <v>101.43</v>
      </c>
    </row>
    <row r="2056" spans="14:20" x14ac:dyDescent="0.2">
      <c r="N2056" s="84">
        <v>39513</v>
      </c>
      <c r="O2056">
        <v>115.06</v>
      </c>
      <c r="P2056">
        <v>115.15</v>
      </c>
      <c r="Q2056">
        <v>112.25</v>
      </c>
      <c r="R2056">
        <v>112.52</v>
      </c>
      <c r="S2056">
        <v>8018400</v>
      </c>
      <c r="T2056">
        <v>98.91</v>
      </c>
    </row>
    <row r="2057" spans="14:20" x14ac:dyDescent="0.2">
      <c r="N2057" s="84">
        <v>39514</v>
      </c>
      <c r="O2057">
        <v>111.85</v>
      </c>
      <c r="P2057">
        <v>114.75</v>
      </c>
      <c r="Q2057">
        <v>111.8</v>
      </c>
      <c r="R2057">
        <v>113.94</v>
      </c>
      <c r="S2057">
        <v>8124900</v>
      </c>
      <c r="T2057">
        <v>100.16</v>
      </c>
    </row>
    <row r="2058" spans="14:20" x14ac:dyDescent="0.2">
      <c r="N2058" s="84">
        <v>39517</v>
      </c>
      <c r="O2058">
        <v>113.12</v>
      </c>
      <c r="P2058">
        <v>115.99</v>
      </c>
      <c r="Q2058">
        <v>113.12</v>
      </c>
      <c r="R2058">
        <v>114.01</v>
      </c>
      <c r="S2058">
        <v>9747300</v>
      </c>
      <c r="T2058">
        <v>100.22</v>
      </c>
    </row>
    <row r="2059" spans="14:20" x14ac:dyDescent="0.2">
      <c r="N2059" s="84">
        <v>39518</v>
      </c>
      <c r="O2059">
        <v>115.8</v>
      </c>
      <c r="P2059">
        <v>116.56</v>
      </c>
      <c r="Q2059">
        <v>114.04</v>
      </c>
      <c r="R2059">
        <v>116.49</v>
      </c>
      <c r="S2059">
        <v>10480600</v>
      </c>
      <c r="T2059">
        <v>102.4</v>
      </c>
    </row>
    <row r="2060" spans="14:20" x14ac:dyDescent="0.2">
      <c r="N2060" s="84">
        <v>39519</v>
      </c>
      <c r="O2060">
        <v>116.44</v>
      </c>
      <c r="P2060">
        <v>118</v>
      </c>
      <c r="Q2060">
        <v>115.11</v>
      </c>
      <c r="R2060">
        <v>117.07</v>
      </c>
      <c r="S2060">
        <v>9083200</v>
      </c>
      <c r="T2060">
        <v>102.91</v>
      </c>
    </row>
    <row r="2061" spans="14:20" x14ac:dyDescent="0.2">
      <c r="N2061" s="84">
        <v>39520</v>
      </c>
      <c r="O2061">
        <v>115.69</v>
      </c>
      <c r="P2061">
        <v>116.78</v>
      </c>
      <c r="Q2061">
        <v>113.64</v>
      </c>
      <c r="R2061">
        <v>115.91</v>
      </c>
      <c r="S2061">
        <v>9548900</v>
      </c>
      <c r="T2061">
        <v>101.89</v>
      </c>
    </row>
    <row r="2062" spans="14:20" x14ac:dyDescent="0.2">
      <c r="N2062" s="84">
        <v>39521</v>
      </c>
      <c r="O2062">
        <v>116.07</v>
      </c>
      <c r="P2062">
        <v>116.52</v>
      </c>
      <c r="Q2062">
        <v>112.69</v>
      </c>
      <c r="R2062">
        <v>115.23</v>
      </c>
      <c r="S2062">
        <v>9734600</v>
      </c>
      <c r="T2062">
        <v>101.29</v>
      </c>
    </row>
    <row r="2063" spans="14:20" x14ac:dyDescent="0.2">
      <c r="N2063" s="84">
        <v>39524</v>
      </c>
      <c r="O2063">
        <v>113</v>
      </c>
      <c r="P2063">
        <v>117.04</v>
      </c>
      <c r="Q2063">
        <v>113</v>
      </c>
      <c r="R2063">
        <v>115.55</v>
      </c>
      <c r="S2063">
        <v>9280300</v>
      </c>
      <c r="T2063">
        <v>101.57</v>
      </c>
    </row>
    <row r="2064" spans="14:20" x14ac:dyDescent="0.2">
      <c r="N2064" s="84">
        <v>39525</v>
      </c>
      <c r="O2064">
        <v>116.6</v>
      </c>
      <c r="P2064">
        <v>118.43</v>
      </c>
      <c r="Q2064">
        <v>113.81</v>
      </c>
      <c r="R2064">
        <v>118.41</v>
      </c>
      <c r="S2064">
        <v>9966500</v>
      </c>
      <c r="T2064">
        <v>104.09</v>
      </c>
    </row>
    <row r="2065" spans="14:20" x14ac:dyDescent="0.2">
      <c r="N2065" s="84">
        <v>39526</v>
      </c>
      <c r="O2065">
        <v>118.29</v>
      </c>
      <c r="P2065">
        <v>118.5</v>
      </c>
      <c r="Q2065">
        <v>116.65</v>
      </c>
      <c r="R2065">
        <v>116.94</v>
      </c>
      <c r="S2065">
        <v>9314400</v>
      </c>
      <c r="T2065">
        <v>102.79</v>
      </c>
    </row>
    <row r="2066" spans="14:20" x14ac:dyDescent="0.2">
      <c r="N2066" s="84">
        <v>39527</v>
      </c>
      <c r="O2066">
        <v>117.09</v>
      </c>
      <c r="P2066">
        <v>118.48</v>
      </c>
      <c r="Q2066">
        <v>116.65</v>
      </c>
      <c r="R2066">
        <v>118.33</v>
      </c>
      <c r="S2066">
        <v>11417900</v>
      </c>
      <c r="T2066">
        <v>104.02</v>
      </c>
    </row>
    <row r="2067" spans="14:20" x14ac:dyDescent="0.2">
      <c r="N2067" s="84">
        <v>39531</v>
      </c>
      <c r="O2067">
        <v>118.57</v>
      </c>
      <c r="P2067">
        <v>119.79</v>
      </c>
      <c r="Q2067">
        <v>118.13</v>
      </c>
      <c r="R2067">
        <v>119.06</v>
      </c>
      <c r="S2067">
        <v>8398000</v>
      </c>
      <c r="T2067">
        <v>104.66</v>
      </c>
    </row>
    <row r="2068" spans="14:20" x14ac:dyDescent="0.2">
      <c r="N2068" s="84">
        <v>39532</v>
      </c>
      <c r="O2068">
        <v>119.1</v>
      </c>
      <c r="P2068">
        <v>119.1</v>
      </c>
      <c r="Q2068">
        <v>117.15</v>
      </c>
      <c r="R2068">
        <v>117.97</v>
      </c>
      <c r="S2068">
        <v>8443600</v>
      </c>
      <c r="T2068">
        <v>103.7</v>
      </c>
    </row>
    <row r="2069" spans="14:20" x14ac:dyDescent="0.2">
      <c r="N2069" s="84">
        <v>39533</v>
      </c>
      <c r="O2069">
        <v>117.59</v>
      </c>
      <c r="P2069">
        <v>117.97</v>
      </c>
      <c r="Q2069">
        <v>114.96</v>
      </c>
      <c r="R2069">
        <v>116.91</v>
      </c>
      <c r="S2069">
        <v>9617100</v>
      </c>
      <c r="T2069">
        <v>102.77</v>
      </c>
    </row>
    <row r="2070" spans="14:20" x14ac:dyDescent="0.2">
      <c r="N2070" s="84">
        <v>39534</v>
      </c>
      <c r="O2070">
        <v>116.02</v>
      </c>
      <c r="P2070">
        <v>116.2</v>
      </c>
      <c r="Q2070">
        <v>114.51</v>
      </c>
      <c r="R2070">
        <v>115.52</v>
      </c>
      <c r="S2070">
        <v>8437200</v>
      </c>
      <c r="T2070">
        <v>101.55</v>
      </c>
    </row>
    <row r="2071" spans="14:20" x14ac:dyDescent="0.2">
      <c r="N2071" s="84">
        <v>39535</v>
      </c>
      <c r="O2071">
        <v>115.86</v>
      </c>
      <c r="P2071">
        <v>116.75</v>
      </c>
      <c r="Q2071">
        <v>114.21</v>
      </c>
      <c r="R2071">
        <v>114.57</v>
      </c>
      <c r="S2071">
        <v>6600900</v>
      </c>
      <c r="T2071">
        <v>100.71</v>
      </c>
    </row>
    <row r="2072" spans="14:20" x14ac:dyDescent="0.2">
      <c r="N2072" s="84">
        <v>39538</v>
      </c>
      <c r="O2072">
        <v>114.15</v>
      </c>
      <c r="P2072">
        <v>115.87</v>
      </c>
      <c r="Q2072">
        <v>113.34</v>
      </c>
      <c r="R2072">
        <v>115.14</v>
      </c>
      <c r="S2072">
        <v>9707200</v>
      </c>
      <c r="T2072">
        <v>101.21</v>
      </c>
    </row>
    <row r="2073" spans="14:20" x14ac:dyDescent="0.2">
      <c r="N2073" s="84">
        <v>39539</v>
      </c>
      <c r="O2073">
        <v>115.2</v>
      </c>
      <c r="P2073">
        <v>118.37</v>
      </c>
      <c r="Q2073">
        <v>114.97</v>
      </c>
      <c r="R2073">
        <v>116.49</v>
      </c>
      <c r="S2073">
        <v>11875400</v>
      </c>
      <c r="T2073">
        <v>102.4</v>
      </c>
    </row>
    <row r="2074" spans="14:20" x14ac:dyDescent="0.2">
      <c r="N2074" s="84">
        <v>39540</v>
      </c>
      <c r="O2074">
        <v>116.84</v>
      </c>
      <c r="P2074">
        <v>116.88</v>
      </c>
      <c r="Q2074">
        <v>113.98</v>
      </c>
      <c r="R2074">
        <v>114.81</v>
      </c>
      <c r="S2074">
        <v>8007600</v>
      </c>
      <c r="T2074">
        <v>100.92</v>
      </c>
    </row>
    <row r="2075" spans="14:20" x14ac:dyDescent="0.2">
      <c r="N2075" s="84">
        <v>39541</v>
      </c>
      <c r="O2075">
        <v>114.35</v>
      </c>
      <c r="P2075">
        <v>116.82</v>
      </c>
      <c r="Q2075">
        <v>113.86</v>
      </c>
      <c r="R2075">
        <v>116.02</v>
      </c>
      <c r="S2075">
        <v>7052900</v>
      </c>
      <c r="T2075">
        <v>101.99</v>
      </c>
    </row>
    <row r="2076" spans="14:20" x14ac:dyDescent="0.2">
      <c r="N2076" s="84">
        <v>39542</v>
      </c>
      <c r="O2076">
        <v>116.05</v>
      </c>
      <c r="P2076">
        <v>116.58</v>
      </c>
      <c r="Q2076">
        <v>114.6</v>
      </c>
      <c r="R2076">
        <v>115.76</v>
      </c>
      <c r="S2076">
        <v>5733200</v>
      </c>
      <c r="T2076">
        <v>101.76</v>
      </c>
    </row>
    <row r="2077" spans="14:20" x14ac:dyDescent="0.2">
      <c r="N2077" s="84">
        <v>39545</v>
      </c>
      <c r="O2077">
        <v>116.37</v>
      </c>
      <c r="P2077">
        <v>117.37</v>
      </c>
      <c r="Q2077">
        <v>115.82</v>
      </c>
      <c r="R2077">
        <v>116.31</v>
      </c>
      <c r="S2077">
        <v>6181200</v>
      </c>
      <c r="T2077">
        <v>102.24</v>
      </c>
    </row>
    <row r="2078" spans="14:20" x14ac:dyDescent="0.2">
      <c r="N2078" s="84">
        <v>39546</v>
      </c>
      <c r="O2078">
        <v>115.72</v>
      </c>
      <c r="P2078">
        <v>116.88</v>
      </c>
      <c r="Q2078">
        <v>115.28</v>
      </c>
      <c r="R2078">
        <v>116.27</v>
      </c>
      <c r="S2078">
        <v>7283300</v>
      </c>
      <c r="T2078">
        <v>102.21</v>
      </c>
    </row>
    <row r="2079" spans="14:20" x14ac:dyDescent="0.2">
      <c r="N2079" s="84">
        <v>39547</v>
      </c>
      <c r="O2079">
        <v>116.5</v>
      </c>
      <c r="P2079">
        <v>117.72</v>
      </c>
      <c r="Q2079">
        <v>115.72</v>
      </c>
      <c r="R2079">
        <v>116.77</v>
      </c>
      <c r="S2079">
        <v>6819100</v>
      </c>
      <c r="T2079">
        <v>102.64</v>
      </c>
    </row>
    <row r="2080" spans="14:20" x14ac:dyDescent="0.2">
      <c r="N2080" s="84">
        <v>39548</v>
      </c>
      <c r="O2080">
        <v>116.93</v>
      </c>
      <c r="P2080">
        <v>119.22</v>
      </c>
      <c r="Q2080">
        <v>116.88</v>
      </c>
      <c r="R2080">
        <v>118.78</v>
      </c>
      <c r="S2080">
        <v>9149300</v>
      </c>
      <c r="T2080">
        <v>104.41</v>
      </c>
    </row>
    <row r="2081" spans="14:20" x14ac:dyDescent="0.2">
      <c r="N2081" s="84">
        <v>39549</v>
      </c>
      <c r="O2081">
        <v>117.31</v>
      </c>
      <c r="P2081">
        <v>117.8</v>
      </c>
      <c r="Q2081">
        <v>115.51</v>
      </c>
      <c r="R2081">
        <v>116</v>
      </c>
      <c r="S2081">
        <v>9556800</v>
      </c>
      <c r="T2081">
        <v>101.97</v>
      </c>
    </row>
    <row r="2082" spans="14:20" x14ac:dyDescent="0.2">
      <c r="N2082" s="84">
        <v>39552</v>
      </c>
      <c r="O2082">
        <v>116.2</v>
      </c>
      <c r="P2082">
        <v>117.94</v>
      </c>
      <c r="Q2082">
        <v>115.95</v>
      </c>
      <c r="R2082">
        <v>117.28</v>
      </c>
      <c r="S2082">
        <v>7745600</v>
      </c>
      <c r="T2082">
        <v>103.09</v>
      </c>
    </row>
    <row r="2083" spans="14:20" x14ac:dyDescent="0.2">
      <c r="N2083" s="84">
        <v>39553</v>
      </c>
      <c r="O2083">
        <v>117.1</v>
      </c>
      <c r="P2083">
        <v>117.67</v>
      </c>
      <c r="Q2083">
        <v>115.54</v>
      </c>
      <c r="R2083">
        <v>117.17</v>
      </c>
      <c r="S2083">
        <v>8642000</v>
      </c>
      <c r="T2083">
        <v>103</v>
      </c>
    </row>
    <row r="2084" spans="14:20" x14ac:dyDescent="0.2">
      <c r="N2084" s="84">
        <v>39554</v>
      </c>
      <c r="O2084">
        <v>118.15</v>
      </c>
      <c r="P2084">
        <v>120.47</v>
      </c>
      <c r="Q2084">
        <v>117.17</v>
      </c>
      <c r="R2084">
        <v>120.47</v>
      </c>
      <c r="S2084">
        <v>19317700</v>
      </c>
      <c r="T2084">
        <v>105.9</v>
      </c>
    </row>
    <row r="2085" spans="14:20" x14ac:dyDescent="0.2">
      <c r="N2085" s="84">
        <v>39555</v>
      </c>
      <c r="O2085">
        <v>122.39</v>
      </c>
      <c r="P2085">
        <v>123.72</v>
      </c>
      <c r="Q2085">
        <v>120.7</v>
      </c>
      <c r="R2085">
        <v>123.08</v>
      </c>
      <c r="S2085">
        <v>18999100</v>
      </c>
      <c r="T2085">
        <v>108.19</v>
      </c>
    </row>
    <row r="2086" spans="14:20" x14ac:dyDescent="0.2">
      <c r="N2086" s="84">
        <v>39556</v>
      </c>
      <c r="O2086">
        <v>123.92</v>
      </c>
      <c r="P2086">
        <v>125</v>
      </c>
      <c r="Q2086">
        <v>123.15</v>
      </c>
      <c r="R2086">
        <v>124.4</v>
      </c>
      <c r="S2086">
        <v>12490800</v>
      </c>
      <c r="T2086">
        <v>109.35</v>
      </c>
    </row>
    <row r="2087" spans="14:20" x14ac:dyDescent="0.2">
      <c r="N2087" s="84">
        <v>39559</v>
      </c>
      <c r="O2087">
        <v>123.62</v>
      </c>
      <c r="P2087">
        <v>124.51</v>
      </c>
      <c r="Q2087">
        <v>122.05</v>
      </c>
      <c r="R2087">
        <v>124.35</v>
      </c>
      <c r="S2087">
        <v>6952800</v>
      </c>
      <c r="T2087">
        <v>109.31</v>
      </c>
    </row>
    <row r="2088" spans="14:20" x14ac:dyDescent="0.2">
      <c r="N2088" s="84">
        <v>39560</v>
      </c>
      <c r="O2088">
        <v>123.87</v>
      </c>
      <c r="P2088">
        <v>124.35</v>
      </c>
      <c r="Q2088">
        <v>123.01</v>
      </c>
      <c r="R2088">
        <v>123.67</v>
      </c>
      <c r="S2088">
        <v>5417500</v>
      </c>
      <c r="T2088">
        <v>108.71</v>
      </c>
    </row>
    <row r="2089" spans="14:20" x14ac:dyDescent="0.2">
      <c r="N2089" s="84">
        <v>39561</v>
      </c>
      <c r="O2089">
        <v>123.69</v>
      </c>
      <c r="P2089">
        <v>124.78</v>
      </c>
      <c r="Q2089">
        <v>122.64</v>
      </c>
      <c r="R2089">
        <v>123.6</v>
      </c>
      <c r="S2089">
        <v>7593300</v>
      </c>
      <c r="T2089">
        <v>108.65</v>
      </c>
    </row>
    <row r="2090" spans="14:20" x14ac:dyDescent="0.2">
      <c r="N2090" s="84">
        <v>39562</v>
      </c>
      <c r="O2090">
        <v>123.38</v>
      </c>
      <c r="P2090">
        <v>124.9</v>
      </c>
      <c r="Q2090">
        <v>122.73</v>
      </c>
      <c r="R2090">
        <v>124.19</v>
      </c>
      <c r="S2090">
        <v>5996700</v>
      </c>
      <c r="T2090">
        <v>109.17</v>
      </c>
    </row>
    <row r="2091" spans="14:20" x14ac:dyDescent="0.2">
      <c r="N2091" s="84">
        <v>39563</v>
      </c>
      <c r="O2091">
        <v>124.5</v>
      </c>
      <c r="P2091">
        <v>124.5</v>
      </c>
      <c r="Q2091">
        <v>122.06</v>
      </c>
      <c r="R2091">
        <v>123.08</v>
      </c>
      <c r="S2091">
        <v>6313400</v>
      </c>
      <c r="T2091">
        <v>108.19</v>
      </c>
    </row>
    <row r="2092" spans="14:20" x14ac:dyDescent="0.2">
      <c r="N2092" s="84">
        <v>39566</v>
      </c>
      <c r="O2092">
        <v>122.61</v>
      </c>
      <c r="P2092">
        <v>123.05</v>
      </c>
      <c r="Q2092">
        <v>121.64</v>
      </c>
      <c r="R2092">
        <v>121.69</v>
      </c>
      <c r="S2092">
        <v>5605200</v>
      </c>
      <c r="T2092">
        <v>106.97</v>
      </c>
    </row>
    <row r="2093" spans="14:20" x14ac:dyDescent="0.2">
      <c r="N2093" s="84">
        <v>39567</v>
      </c>
      <c r="O2093">
        <v>122.04</v>
      </c>
      <c r="P2093">
        <v>123.2</v>
      </c>
      <c r="Q2093">
        <v>122.04</v>
      </c>
      <c r="R2093">
        <v>122.85</v>
      </c>
      <c r="S2093">
        <v>7226000</v>
      </c>
      <c r="T2093">
        <v>107.99</v>
      </c>
    </row>
    <row r="2094" spans="14:20" x14ac:dyDescent="0.2">
      <c r="N2094" s="84">
        <v>39568</v>
      </c>
      <c r="O2094">
        <v>123.34</v>
      </c>
      <c r="P2094">
        <v>123.5</v>
      </c>
      <c r="Q2094">
        <v>120.5</v>
      </c>
      <c r="R2094">
        <v>120.7</v>
      </c>
      <c r="S2094">
        <v>8128300</v>
      </c>
      <c r="T2094">
        <v>106.1</v>
      </c>
    </row>
    <row r="2095" spans="14:20" x14ac:dyDescent="0.2">
      <c r="N2095" s="84">
        <v>39569</v>
      </c>
      <c r="O2095">
        <v>121.06</v>
      </c>
      <c r="P2095">
        <v>124.43</v>
      </c>
      <c r="Q2095">
        <v>121.06</v>
      </c>
      <c r="R2095">
        <v>123.61</v>
      </c>
      <c r="S2095">
        <v>8230200</v>
      </c>
      <c r="T2095">
        <v>108.66</v>
      </c>
    </row>
    <row r="2096" spans="14:20" x14ac:dyDescent="0.2">
      <c r="N2096" s="84">
        <v>39570</v>
      </c>
      <c r="O2096">
        <v>123.3</v>
      </c>
      <c r="P2096">
        <v>124</v>
      </c>
      <c r="Q2096">
        <v>121.76</v>
      </c>
      <c r="R2096">
        <v>123.18</v>
      </c>
      <c r="S2096">
        <v>6916600</v>
      </c>
      <c r="T2096">
        <v>108.28</v>
      </c>
    </row>
    <row r="2097" spans="14:20" x14ac:dyDescent="0.2">
      <c r="N2097" s="84">
        <v>39573</v>
      </c>
      <c r="O2097">
        <v>122.29</v>
      </c>
      <c r="P2097">
        <v>123.25</v>
      </c>
      <c r="Q2097">
        <v>121.74</v>
      </c>
      <c r="R2097">
        <v>122.03</v>
      </c>
      <c r="S2097">
        <v>6359300</v>
      </c>
      <c r="T2097">
        <v>107.27</v>
      </c>
    </row>
    <row r="2098" spans="14:20" x14ac:dyDescent="0.2">
      <c r="N2098" s="84">
        <v>39574</v>
      </c>
      <c r="O2098">
        <v>121.5</v>
      </c>
      <c r="P2098">
        <v>123.34</v>
      </c>
      <c r="Q2098">
        <v>120.78</v>
      </c>
      <c r="R2098">
        <v>122.82</v>
      </c>
      <c r="S2098">
        <v>5910400</v>
      </c>
      <c r="T2098">
        <v>107.96</v>
      </c>
    </row>
    <row r="2099" spans="14:20" x14ac:dyDescent="0.2">
      <c r="N2099" s="84">
        <v>39575</v>
      </c>
      <c r="O2099">
        <v>122.78</v>
      </c>
      <c r="P2099">
        <v>124.98</v>
      </c>
      <c r="Q2099">
        <v>122.41</v>
      </c>
      <c r="R2099">
        <v>124.14</v>
      </c>
      <c r="S2099">
        <v>11406800</v>
      </c>
      <c r="T2099">
        <v>109.57</v>
      </c>
    </row>
    <row r="2100" spans="14:20" x14ac:dyDescent="0.2">
      <c r="N2100" s="84">
        <v>39576</v>
      </c>
      <c r="O2100">
        <v>124.2</v>
      </c>
      <c r="P2100">
        <v>125.17</v>
      </c>
      <c r="Q2100">
        <v>123.7</v>
      </c>
      <c r="R2100">
        <v>124.92</v>
      </c>
      <c r="S2100">
        <v>9794000</v>
      </c>
      <c r="T2100">
        <v>110.26</v>
      </c>
    </row>
    <row r="2101" spans="14:20" x14ac:dyDescent="0.2">
      <c r="N2101" s="84">
        <v>39577</v>
      </c>
      <c r="O2101">
        <v>124.37</v>
      </c>
      <c r="P2101">
        <v>124.65</v>
      </c>
      <c r="Q2101">
        <v>123.63</v>
      </c>
      <c r="R2101">
        <v>124.06</v>
      </c>
      <c r="S2101">
        <v>5502900</v>
      </c>
      <c r="T2101">
        <v>109.5</v>
      </c>
    </row>
    <row r="2102" spans="14:20" x14ac:dyDescent="0.2">
      <c r="N2102" s="84">
        <v>39580</v>
      </c>
      <c r="O2102">
        <v>123.82</v>
      </c>
      <c r="P2102">
        <v>125.99</v>
      </c>
      <c r="Q2102">
        <v>123.56</v>
      </c>
      <c r="R2102">
        <v>125.24</v>
      </c>
      <c r="S2102">
        <v>8666800</v>
      </c>
      <c r="T2102">
        <v>110.54</v>
      </c>
    </row>
    <row r="2103" spans="14:20" x14ac:dyDescent="0.2">
      <c r="N2103" s="84">
        <v>39581</v>
      </c>
      <c r="O2103">
        <v>125.12</v>
      </c>
      <c r="P2103">
        <v>126.7</v>
      </c>
      <c r="Q2103">
        <v>125.03</v>
      </c>
      <c r="R2103">
        <v>126.58</v>
      </c>
      <c r="S2103">
        <v>9693400</v>
      </c>
      <c r="T2103">
        <v>111.72</v>
      </c>
    </row>
    <row r="2104" spans="14:20" x14ac:dyDescent="0.2">
      <c r="N2104" s="84">
        <v>39582</v>
      </c>
      <c r="O2104">
        <v>126.52</v>
      </c>
      <c r="P2104">
        <v>128.83000000000001</v>
      </c>
      <c r="Q2104">
        <v>126.2</v>
      </c>
      <c r="R2104">
        <v>127.52</v>
      </c>
      <c r="S2104">
        <v>8888300</v>
      </c>
      <c r="T2104">
        <v>112.55</v>
      </c>
    </row>
    <row r="2105" spans="14:20" x14ac:dyDescent="0.2">
      <c r="N2105" s="84">
        <v>39583</v>
      </c>
      <c r="O2105">
        <v>127.33</v>
      </c>
      <c r="P2105">
        <v>128.68</v>
      </c>
      <c r="Q2105">
        <v>126.9</v>
      </c>
      <c r="R2105">
        <v>128.46</v>
      </c>
      <c r="S2105">
        <v>7227900</v>
      </c>
      <c r="T2105">
        <v>113.38</v>
      </c>
    </row>
    <row r="2106" spans="14:20" x14ac:dyDescent="0.2">
      <c r="N2106" s="84">
        <v>39584</v>
      </c>
      <c r="O2106">
        <v>128.46</v>
      </c>
      <c r="P2106">
        <v>128.47999999999999</v>
      </c>
      <c r="Q2106">
        <v>126.8</v>
      </c>
      <c r="R2106">
        <v>127.82</v>
      </c>
      <c r="S2106">
        <v>6372100</v>
      </c>
      <c r="T2106">
        <v>112.82</v>
      </c>
    </row>
    <row r="2107" spans="14:20" x14ac:dyDescent="0.2">
      <c r="N2107" s="84">
        <v>39587</v>
      </c>
      <c r="O2107">
        <v>127.68</v>
      </c>
      <c r="P2107">
        <v>128.21</v>
      </c>
      <c r="Q2107">
        <v>126.05</v>
      </c>
      <c r="R2107">
        <v>126.49</v>
      </c>
      <c r="S2107">
        <v>6385200</v>
      </c>
      <c r="T2107">
        <v>111.64</v>
      </c>
    </row>
    <row r="2108" spans="14:20" x14ac:dyDescent="0.2">
      <c r="N2108" s="84">
        <v>39588</v>
      </c>
      <c r="O2108">
        <v>126.05</v>
      </c>
      <c r="P2108">
        <v>126.05</v>
      </c>
      <c r="Q2108">
        <v>124.45</v>
      </c>
      <c r="R2108">
        <v>125.18</v>
      </c>
      <c r="S2108">
        <v>7017700</v>
      </c>
      <c r="T2108">
        <v>110.49</v>
      </c>
    </row>
    <row r="2109" spans="14:20" x14ac:dyDescent="0.2">
      <c r="N2109" s="84">
        <v>39589</v>
      </c>
      <c r="O2109">
        <v>125.05</v>
      </c>
      <c r="P2109">
        <v>126.4</v>
      </c>
      <c r="Q2109">
        <v>123.02</v>
      </c>
      <c r="R2109">
        <v>123.62</v>
      </c>
      <c r="S2109">
        <v>8333900</v>
      </c>
      <c r="T2109">
        <v>109.11</v>
      </c>
    </row>
    <row r="2110" spans="14:20" x14ac:dyDescent="0.2">
      <c r="N2110" s="84">
        <v>39590</v>
      </c>
      <c r="O2110">
        <v>123.55</v>
      </c>
      <c r="P2110">
        <v>125.35</v>
      </c>
      <c r="Q2110">
        <v>123.55</v>
      </c>
      <c r="R2110">
        <v>124.7</v>
      </c>
      <c r="S2110">
        <v>5031300</v>
      </c>
      <c r="T2110">
        <v>110.06</v>
      </c>
    </row>
    <row r="2111" spans="14:20" x14ac:dyDescent="0.2">
      <c r="N2111" s="84">
        <v>39591</v>
      </c>
      <c r="O2111">
        <v>124.35</v>
      </c>
      <c r="P2111">
        <v>124.91</v>
      </c>
      <c r="Q2111">
        <v>123.77</v>
      </c>
      <c r="R2111">
        <v>124.2</v>
      </c>
      <c r="S2111">
        <v>4701500</v>
      </c>
      <c r="T2111">
        <v>109.62</v>
      </c>
    </row>
    <row r="2112" spans="14:20" x14ac:dyDescent="0.2">
      <c r="N2112" s="84">
        <v>39595</v>
      </c>
      <c r="O2112">
        <v>124.01</v>
      </c>
      <c r="P2112">
        <v>127.38</v>
      </c>
      <c r="Q2112">
        <v>124</v>
      </c>
      <c r="R2112">
        <v>127.32</v>
      </c>
      <c r="S2112">
        <v>6989200</v>
      </c>
      <c r="T2112">
        <v>112.38</v>
      </c>
    </row>
    <row r="2113" spans="14:20" x14ac:dyDescent="0.2">
      <c r="N2113" s="84">
        <v>39596</v>
      </c>
      <c r="O2113">
        <v>127.5</v>
      </c>
      <c r="P2113">
        <v>129.54</v>
      </c>
      <c r="Q2113">
        <v>126.99</v>
      </c>
      <c r="R2113">
        <v>129.54</v>
      </c>
      <c r="S2113">
        <v>9875600</v>
      </c>
      <c r="T2113">
        <v>114.34</v>
      </c>
    </row>
    <row r="2114" spans="14:20" x14ac:dyDescent="0.2">
      <c r="N2114" s="84">
        <v>39597</v>
      </c>
      <c r="O2114">
        <v>128.76</v>
      </c>
      <c r="P2114">
        <v>129.99</v>
      </c>
      <c r="Q2114">
        <v>128.66</v>
      </c>
      <c r="R2114">
        <v>129.71</v>
      </c>
      <c r="S2114">
        <v>7561500</v>
      </c>
      <c r="T2114">
        <v>114.49</v>
      </c>
    </row>
    <row r="2115" spans="14:20" x14ac:dyDescent="0.2">
      <c r="N2115" s="84">
        <v>39598</v>
      </c>
      <c r="O2115">
        <v>129.22</v>
      </c>
      <c r="P2115">
        <v>129.99</v>
      </c>
      <c r="Q2115">
        <v>128.80000000000001</v>
      </c>
      <c r="R2115">
        <v>129.43</v>
      </c>
      <c r="S2115">
        <v>8652900</v>
      </c>
      <c r="T2115">
        <v>114.24</v>
      </c>
    </row>
    <row r="2116" spans="14:20" x14ac:dyDescent="0.2">
      <c r="N2116" s="84">
        <v>39601</v>
      </c>
      <c r="O2116">
        <v>128.49</v>
      </c>
      <c r="P2116">
        <v>129.37</v>
      </c>
      <c r="Q2116">
        <v>126.7</v>
      </c>
      <c r="R2116">
        <v>127.36</v>
      </c>
      <c r="S2116">
        <v>7599300</v>
      </c>
      <c r="T2116">
        <v>112.41</v>
      </c>
    </row>
    <row r="2117" spans="14:20" x14ac:dyDescent="0.2">
      <c r="N2117" s="84">
        <v>39602</v>
      </c>
      <c r="O2117">
        <v>127.47</v>
      </c>
      <c r="P2117">
        <v>129</v>
      </c>
      <c r="Q2117">
        <v>127.46</v>
      </c>
      <c r="R2117">
        <v>127.84</v>
      </c>
      <c r="S2117">
        <v>7238200</v>
      </c>
      <c r="T2117">
        <v>112.83</v>
      </c>
    </row>
    <row r="2118" spans="14:20" x14ac:dyDescent="0.2">
      <c r="N2118" s="84">
        <v>39603</v>
      </c>
      <c r="O2118">
        <v>127.87</v>
      </c>
      <c r="P2118">
        <v>128.5</v>
      </c>
      <c r="Q2118">
        <v>126.45</v>
      </c>
      <c r="R2118">
        <v>127.55</v>
      </c>
      <c r="S2118">
        <v>6432300</v>
      </c>
      <c r="T2118">
        <v>112.58</v>
      </c>
    </row>
    <row r="2119" spans="14:20" x14ac:dyDescent="0.2">
      <c r="N2119" s="84">
        <v>39604</v>
      </c>
      <c r="O2119">
        <v>127.41</v>
      </c>
      <c r="P2119">
        <v>129.04</v>
      </c>
      <c r="Q2119">
        <v>127.2</v>
      </c>
      <c r="R2119">
        <v>128.47</v>
      </c>
      <c r="S2119">
        <v>6153300</v>
      </c>
      <c r="T2119">
        <v>113.39</v>
      </c>
    </row>
    <row r="2120" spans="14:20" x14ac:dyDescent="0.2">
      <c r="N2120" s="84">
        <v>39605</v>
      </c>
      <c r="O2120">
        <v>127.77</v>
      </c>
      <c r="P2120">
        <v>128.13999999999999</v>
      </c>
      <c r="Q2120">
        <v>124.74</v>
      </c>
      <c r="R2120">
        <v>124.94</v>
      </c>
      <c r="S2120">
        <v>7886200</v>
      </c>
      <c r="T2120">
        <v>110.28</v>
      </c>
    </row>
    <row r="2121" spans="14:20" x14ac:dyDescent="0.2">
      <c r="N2121" s="84">
        <v>39608</v>
      </c>
      <c r="O2121">
        <v>125.38</v>
      </c>
      <c r="P2121">
        <v>126.18</v>
      </c>
      <c r="Q2121">
        <v>124.06</v>
      </c>
      <c r="R2121">
        <v>125.86</v>
      </c>
      <c r="S2121">
        <v>5584000</v>
      </c>
      <c r="T2121">
        <v>111.09</v>
      </c>
    </row>
    <row r="2122" spans="14:20" x14ac:dyDescent="0.2">
      <c r="N2122" s="84">
        <v>39609</v>
      </c>
      <c r="O2122">
        <v>124.88</v>
      </c>
      <c r="P2122">
        <v>126.72</v>
      </c>
      <c r="Q2122">
        <v>124.63</v>
      </c>
      <c r="R2122">
        <v>125.94</v>
      </c>
      <c r="S2122">
        <v>5384200</v>
      </c>
      <c r="T2122">
        <v>111.16</v>
      </c>
    </row>
    <row r="2123" spans="14:20" x14ac:dyDescent="0.2">
      <c r="N2123" s="84">
        <v>39610</v>
      </c>
      <c r="O2123">
        <v>125.9</v>
      </c>
      <c r="P2123">
        <v>125.9</v>
      </c>
      <c r="Q2123">
        <v>122.86</v>
      </c>
      <c r="R2123">
        <v>123.25</v>
      </c>
      <c r="S2123">
        <v>7207200</v>
      </c>
      <c r="T2123">
        <v>108.78</v>
      </c>
    </row>
    <row r="2124" spans="14:20" x14ac:dyDescent="0.2">
      <c r="N2124" s="84">
        <v>39611</v>
      </c>
      <c r="O2124">
        <v>123.85</v>
      </c>
      <c r="P2124">
        <v>125.09</v>
      </c>
      <c r="Q2124">
        <v>123.13</v>
      </c>
      <c r="R2124">
        <v>123.85</v>
      </c>
      <c r="S2124">
        <v>6748600</v>
      </c>
      <c r="T2124">
        <v>109.31</v>
      </c>
    </row>
    <row r="2125" spans="14:20" x14ac:dyDescent="0.2">
      <c r="N2125" s="84">
        <v>39612</v>
      </c>
      <c r="O2125">
        <v>124.42</v>
      </c>
      <c r="P2125">
        <v>126.57</v>
      </c>
      <c r="Q2125">
        <v>124.15</v>
      </c>
      <c r="R2125">
        <v>126.15</v>
      </c>
      <c r="S2125">
        <v>6379600</v>
      </c>
      <c r="T2125">
        <v>111.34</v>
      </c>
    </row>
    <row r="2126" spans="14:20" x14ac:dyDescent="0.2">
      <c r="N2126" s="84">
        <v>39615</v>
      </c>
      <c r="O2126">
        <v>125.46</v>
      </c>
      <c r="P2126">
        <v>127.14</v>
      </c>
      <c r="Q2126">
        <v>124.65</v>
      </c>
      <c r="R2126">
        <v>126.71</v>
      </c>
      <c r="S2126">
        <v>6280200</v>
      </c>
      <c r="T2126">
        <v>111.84</v>
      </c>
    </row>
    <row r="2127" spans="14:20" x14ac:dyDescent="0.2">
      <c r="N2127" s="84">
        <v>39616</v>
      </c>
      <c r="O2127">
        <v>127.1</v>
      </c>
      <c r="P2127">
        <v>127.1</v>
      </c>
      <c r="Q2127">
        <v>124.62</v>
      </c>
      <c r="R2127">
        <v>125.1</v>
      </c>
      <c r="S2127">
        <v>5277900</v>
      </c>
      <c r="T2127">
        <v>110.42</v>
      </c>
    </row>
    <row r="2128" spans="14:20" x14ac:dyDescent="0.2">
      <c r="N2128" s="84">
        <v>39617</v>
      </c>
      <c r="O2128">
        <v>124.55</v>
      </c>
      <c r="P2128">
        <v>125.43</v>
      </c>
      <c r="Q2128">
        <v>123.7</v>
      </c>
      <c r="R2128">
        <v>124.16</v>
      </c>
      <c r="S2128">
        <v>6614700</v>
      </c>
      <c r="T2128">
        <v>109.59</v>
      </c>
    </row>
    <row r="2129" spans="14:20" x14ac:dyDescent="0.2">
      <c r="N2129" s="84">
        <v>39618</v>
      </c>
      <c r="O2129">
        <v>123.67</v>
      </c>
      <c r="P2129">
        <v>125.62</v>
      </c>
      <c r="Q2129">
        <v>122.36</v>
      </c>
      <c r="R2129">
        <v>125.02</v>
      </c>
      <c r="S2129">
        <v>7570200</v>
      </c>
      <c r="T2129">
        <v>110.35</v>
      </c>
    </row>
    <row r="2130" spans="14:20" x14ac:dyDescent="0.2">
      <c r="N2130" s="84">
        <v>39619</v>
      </c>
      <c r="O2130">
        <v>124.81</v>
      </c>
      <c r="P2130">
        <v>125.02</v>
      </c>
      <c r="Q2130">
        <v>122.5</v>
      </c>
      <c r="R2130">
        <v>122.74</v>
      </c>
      <c r="S2130">
        <v>9624900</v>
      </c>
      <c r="T2130">
        <v>108.33</v>
      </c>
    </row>
    <row r="2131" spans="14:20" x14ac:dyDescent="0.2">
      <c r="N2131" s="84">
        <v>39622</v>
      </c>
      <c r="O2131">
        <v>123</v>
      </c>
      <c r="P2131">
        <v>124.5</v>
      </c>
      <c r="Q2131">
        <v>122.4</v>
      </c>
      <c r="R2131">
        <v>123.46</v>
      </c>
      <c r="S2131">
        <v>5852300</v>
      </c>
      <c r="T2131">
        <v>108.97</v>
      </c>
    </row>
    <row r="2132" spans="14:20" x14ac:dyDescent="0.2">
      <c r="N2132" s="84">
        <v>39623</v>
      </c>
      <c r="O2132">
        <v>123.08</v>
      </c>
      <c r="P2132">
        <v>124.25</v>
      </c>
      <c r="Q2132">
        <v>121.9</v>
      </c>
      <c r="R2132">
        <v>123.46</v>
      </c>
      <c r="S2132">
        <v>7552900</v>
      </c>
      <c r="T2132">
        <v>108.97</v>
      </c>
    </row>
    <row r="2133" spans="14:20" x14ac:dyDescent="0.2">
      <c r="N2133" s="84">
        <v>39624</v>
      </c>
      <c r="O2133">
        <v>123.67</v>
      </c>
      <c r="P2133">
        <v>125.83</v>
      </c>
      <c r="Q2133">
        <v>123.2</v>
      </c>
      <c r="R2133">
        <v>124.58</v>
      </c>
      <c r="S2133">
        <v>7131500</v>
      </c>
      <c r="T2133">
        <v>109.96</v>
      </c>
    </row>
    <row r="2134" spans="14:20" x14ac:dyDescent="0.2">
      <c r="N2134" s="84">
        <v>39625</v>
      </c>
      <c r="O2134">
        <v>123.43</v>
      </c>
      <c r="P2134">
        <v>123.82</v>
      </c>
      <c r="Q2134">
        <v>120.76</v>
      </c>
      <c r="R2134">
        <v>121.13</v>
      </c>
      <c r="S2134">
        <v>9710600</v>
      </c>
      <c r="T2134">
        <v>106.91</v>
      </c>
    </row>
    <row r="2135" spans="14:20" x14ac:dyDescent="0.2">
      <c r="N2135" s="84">
        <v>39626</v>
      </c>
      <c r="O2135">
        <v>121.02</v>
      </c>
      <c r="P2135">
        <v>122.05</v>
      </c>
      <c r="Q2135">
        <v>118.26</v>
      </c>
      <c r="R2135">
        <v>120.05</v>
      </c>
      <c r="S2135">
        <v>11660400</v>
      </c>
      <c r="T2135">
        <v>105.96</v>
      </c>
    </row>
    <row r="2136" spans="14:20" x14ac:dyDescent="0.2">
      <c r="N2136" s="84">
        <v>39629</v>
      </c>
      <c r="O2136">
        <v>120.03</v>
      </c>
      <c r="P2136">
        <v>120.22</v>
      </c>
      <c r="Q2136">
        <v>118.15</v>
      </c>
      <c r="R2136">
        <v>118.53</v>
      </c>
      <c r="S2136">
        <v>8439000</v>
      </c>
      <c r="T2136">
        <v>104.62</v>
      </c>
    </row>
    <row r="2137" spans="14:20" x14ac:dyDescent="0.2">
      <c r="N2137" s="84">
        <v>39630</v>
      </c>
      <c r="O2137">
        <v>117.5</v>
      </c>
      <c r="P2137">
        <v>119.36</v>
      </c>
      <c r="Q2137">
        <v>116.6</v>
      </c>
      <c r="R2137">
        <v>119.27</v>
      </c>
      <c r="S2137">
        <v>10069400</v>
      </c>
      <c r="T2137">
        <v>105.27</v>
      </c>
    </row>
    <row r="2138" spans="14:20" x14ac:dyDescent="0.2">
      <c r="N2138" s="84">
        <v>39631</v>
      </c>
      <c r="O2138">
        <v>118.41</v>
      </c>
      <c r="P2138">
        <v>120.55</v>
      </c>
      <c r="Q2138">
        <v>118.12</v>
      </c>
      <c r="R2138">
        <v>119.1</v>
      </c>
      <c r="S2138">
        <v>8093200</v>
      </c>
      <c r="T2138">
        <v>105.12</v>
      </c>
    </row>
    <row r="2139" spans="14:20" x14ac:dyDescent="0.2">
      <c r="N2139" s="84">
        <v>39632</v>
      </c>
      <c r="O2139">
        <v>119.95</v>
      </c>
      <c r="P2139">
        <v>120.78</v>
      </c>
      <c r="Q2139">
        <v>117.89</v>
      </c>
      <c r="R2139">
        <v>119.54</v>
      </c>
      <c r="S2139">
        <v>6115200</v>
      </c>
      <c r="T2139">
        <v>105.51</v>
      </c>
    </row>
    <row r="2140" spans="14:20" x14ac:dyDescent="0.2">
      <c r="N2140" s="84">
        <v>39636</v>
      </c>
      <c r="O2140">
        <v>119.62</v>
      </c>
      <c r="P2140">
        <v>122.64</v>
      </c>
      <c r="Q2140">
        <v>119.62</v>
      </c>
      <c r="R2140">
        <v>121.5</v>
      </c>
      <c r="S2140">
        <v>9131100</v>
      </c>
      <c r="T2140">
        <v>107.24</v>
      </c>
    </row>
    <row r="2141" spans="14:20" x14ac:dyDescent="0.2">
      <c r="N2141" s="84">
        <v>39637</v>
      </c>
      <c r="O2141">
        <v>120.55</v>
      </c>
      <c r="P2141">
        <v>123.99</v>
      </c>
      <c r="Q2141">
        <v>120.55</v>
      </c>
      <c r="R2141">
        <v>123.88</v>
      </c>
      <c r="S2141">
        <v>9813300</v>
      </c>
      <c r="T2141">
        <v>109.34</v>
      </c>
    </row>
    <row r="2142" spans="14:20" x14ac:dyDescent="0.2">
      <c r="N2142" s="84">
        <v>39638</v>
      </c>
      <c r="O2142">
        <v>124.21</v>
      </c>
      <c r="P2142">
        <v>124.5</v>
      </c>
      <c r="Q2142">
        <v>120.4</v>
      </c>
      <c r="R2142">
        <v>120.4</v>
      </c>
      <c r="S2142">
        <v>9506700</v>
      </c>
      <c r="T2142">
        <v>106.27</v>
      </c>
    </row>
    <row r="2143" spans="14:20" x14ac:dyDescent="0.2">
      <c r="N2143" s="84">
        <v>39639</v>
      </c>
      <c r="O2143">
        <v>120.66</v>
      </c>
      <c r="P2143">
        <v>123.54</v>
      </c>
      <c r="Q2143">
        <v>120.66</v>
      </c>
      <c r="R2143">
        <v>123.18</v>
      </c>
      <c r="S2143">
        <v>10053600</v>
      </c>
      <c r="T2143">
        <v>108.72</v>
      </c>
    </row>
    <row r="2144" spans="14:20" x14ac:dyDescent="0.2">
      <c r="N2144" s="84">
        <v>39640</v>
      </c>
      <c r="O2144">
        <v>121.8</v>
      </c>
      <c r="P2144">
        <v>123.74</v>
      </c>
      <c r="Q2144">
        <v>120.57</v>
      </c>
      <c r="R2144">
        <v>122.12</v>
      </c>
      <c r="S2144">
        <v>8841400</v>
      </c>
      <c r="T2144">
        <v>107.79</v>
      </c>
    </row>
    <row r="2145" spans="14:20" x14ac:dyDescent="0.2">
      <c r="N2145" s="84">
        <v>39643</v>
      </c>
      <c r="O2145">
        <v>123.51</v>
      </c>
      <c r="P2145">
        <v>124.25</v>
      </c>
      <c r="Q2145">
        <v>121.24</v>
      </c>
      <c r="R2145">
        <v>121.54</v>
      </c>
      <c r="S2145">
        <v>8317400</v>
      </c>
      <c r="T2145">
        <v>107.27</v>
      </c>
    </row>
    <row r="2146" spans="14:20" x14ac:dyDescent="0.2">
      <c r="N2146" s="84">
        <v>39644</v>
      </c>
      <c r="O2146">
        <v>121</v>
      </c>
      <c r="P2146">
        <v>124.5</v>
      </c>
      <c r="Q2146">
        <v>119.9</v>
      </c>
      <c r="R2146">
        <v>123.2</v>
      </c>
      <c r="S2146">
        <v>10710500</v>
      </c>
      <c r="T2146">
        <v>108.74</v>
      </c>
    </row>
    <row r="2147" spans="14:20" x14ac:dyDescent="0.2">
      <c r="N2147" s="84">
        <v>39645</v>
      </c>
      <c r="O2147">
        <v>122.81</v>
      </c>
      <c r="P2147">
        <v>126.89</v>
      </c>
      <c r="Q2147">
        <v>122.25</v>
      </c>
      <c r="R2147">
        <v>125.94</v>
      </c>
      <c r="S2147">
        <v>9898800</v>
      </c>
      <c r="T2147">
        <v>111.16</v>
      </c>
    </row>
    <row r="2148" spans="14:20" x14ac:dyDescent="0.2">
      <c r="N2148" s="84">
        <v>39646</v>
      </c>
      <c r="O2148">
        <v>126.39</v>
      </c>
      <c r="P2148">
        <v>126.96</v>
      </c>
      <c r="Q2148">
        <v>124</v>
      </c>
      <c r="R2148">
        <v>126.52</v>
      </c>
      <c r="S2148">
        <v>12298200</v>
      </c>
      <c r="T2148">
        <v>111.67</v>
      </c>
    </row>
    <row r="2149" spans="14:20" x14ac:dyDescent="0.2">
      <c r="N2149" s="84">
        <v>39647</v>
      </c>
      <c r="O2149">
        <v>125.81</v>
      </c>
      <c r="P2149">
        <v>130</v>
      </c>
      <c r="Q2149">
        <v>125.42</v>
      </c>
      <c r="R2149">
        <v>129.88999999999999</v>
      </c>
      <c r="S2149">
        <v>18317800</v>
      </c>
      <c r="T2149">
        <v>114.64</v>
      </c>
    </row>
    <row r="2150" spans="14:20" x14ac:dyDescent="0.2">
      <c r="N2150" s="84">
        <v>39650</v>
      </c>
      <c r="O2150">
        <v>129.83000000000001</v>
      </c>
      <c r="P2150">
        <v>129.9</v>
      </c>
      <c r="Q2150">
        <v>127.64</v>
      </c>
      <c r="R2150">
        <v>128.66</v>
      </c>
      <c r="S2150">
        <v>7779600</v>
      </c>
      <c r="T2150">
        <v>113.56</v>
      </c>
    </row>
    <row r="2151" spans="14:20" x14ac:dyDescent="0.2">
      <c r="N2151" s="84">
        <v>39651</v>
      </c>
      <c r="O2151">
        <v>127.5</v>
      </c>
      <c r="P2151">
        <v>130</v>
      </c>
      <c r="Q2151">
        <v>127.26</v>
      </c>
      <c r="R2151">
        <v>130</v>
      </c>
      <c r="S2151">
        <v>11428600</v>
      </c>
      <c r="T2151">
        <v>114.74</v>
      </c>
    </row>
    <row r="2152" spans="14:20" x14ac:dyDescent="0.2">
      <c r="N2152" s="84">
        <v>39652</v>
      </c>
      <c r="O2152">
        <v>129.78</v>
      </c>
      <c r="P2152">
        <v>130.33000000000001</v>
      </c>
      <c r="Q2152">
        <v>128.29</v>
      </c>
      <c r="R2152">
        <v>129.52000000000001</v>
      </c>
      <c r="S2152">
        <v>10230300</v>
      </c>
      <c r="T2152">
        <v>114.32</v>
      </c>
    </row>
    <row r="2153" spans="14:20" x14ac:dyDescent="0.2">
      <c r="N2153" s="84">
        <v>39653</v>
      </c>
      <c r="O2153">
        <v>129.06</v>
      </c>
      <c r="P2153">
        <v>130.93</v>
      </c>
      <c r="Q2153">
        <v>128.80000000000001</v>
      </c>
      <c r="R2153">
        <v>130</v>
      </c>
      <c r="S2153">
        <v>8946300</v>
      </c>
      <c r="T2153">
        <v>114.74</v>
      </c>
    </row>
    <row r="2154" spans="14:20" x14ac:dyDescent="0.2">
      <c r="N2154" s="84">
        <v>39654</v>
      </c>
      <c r="O2154">
        <v>129</v>
      </c>
      <c r="P2154">
        <v>129.9</v>
      </c>
      <c r="Q2154">
        <v>128</v>
      </c>
      <c r="R2154">
        <v>128.53</v>
      </c>
      <c r="S2154">
        <v>7565500</v>
      </c>
      <c r="T2154">
        <v>113.44</v>
      </c>
    </row>
    <row r="2155" spans="14:20" x14ac:dyDescent="0.2">
      <c r="N2155" s="84">
        <v>39657</v>
      </c>
      <c r="O2155">
        <v>127.69</v>
      </c>
      <c r="P2155">
        <v>128.44</v>
      </c>
      <c r="Q2155">
        <v>126.13</v>
      </c>
      <c r="R2155">
        <v>126.25</v>
      </c>
      <c r="S2155">
        <v>6096800</v>
      </c>
      <c r="T2155">
        <v>111.43</v>
      </c>
    </row>
    <row r="2156" spans="14:20" x14ac:dyDescent="0.2">
      <c r="N2156" s="84">
        <v>39658</v>
      </c>
      <c r="O2156">
        <v>126.54</v>
      </c>
      <c r="P2156">
        <v>128.16999999999999</v>
      </c>
      <c r="Q2156">
        <v>126.25</v>
      </c>
      <c r="R2156">
        <v>127.66</v>
      </c>
      <c r="S2156">
        <v>5979400</v>
      </c>
      <c r="T2156">
        <v>112.68</v>
      </c>
    </row>
    <row r="2157" spans="14:20" x14ac:dyDescent="0.2">
      <c r="N2157" s="84">
        <v>39659</v>
      </c>
      <c r="O2157">
        <v>128.12</v>
      </c>
      <c r="P2157">
        <v>129</v>
      </c>
      <c r="Q2157">
        <v>127.09</v>
      </c>
      <c r="R2157">
        <v>128.86000000000001</v>
      </c>
      <c r="S2157">
        <v>5826100</v>
      </c>
      <c r="T2157">
        <v>113.74</v>
      </c>
    </row>
    <row r="2158" spans="14:20" x14ac:dyDescent="0.2">
      <c r="N2158" s="84">
        <v>39660</v>
      </c>
      <c r="O2158">
        <v>128.1</v>
      </c>
      <c r="P2158">
        <v>129.5</v>
      </c>
      <c r="Q2158">
        <v>127.74</v>
      </c>
      <c r="R2158">
        <v>127.98</v>
      </c>
      <c r="S2158">
        <v>5857300</v>
      </c>
      <c r="T2158">
        <v>112.96</v>
      </c>
    </row>
    <row r="2159" spans="14:20" x14ac:dyDescent="0.2">
      <c r="N2159" s="84">
        <v>39661</v>
      </c>
      <c r="O2159">
        <v>128.52000000000001</v>
      </c>
      <c r="P2159">
        <v>129.30000000000001</v>
      </c>
      <c r="Q2159">
        <v>126.28</v>
      </c>
      <c r="R2159">
        <v>126.64</v>
      </c>
      <c r="S2159">
        <v>4939700</v>
      </c>
      <c r="T2159">
        <v>111.78</v>
      </c>
    </row>
    <row r="2160" spans="14:20" x14ac:dyDescent="0.2">
      <c r="N2160" s="84">
        <v>39664</v>
      </c>
      <c r="O2160">
        <v>126.77</v>
      </c>
      <c r="P2160">
        <v>128.1</v>
      </c>
      <c r="Q2160">
        <v>126.25</v>
      </c>
      <c r="R2160">
        <v>127.56</v>
      </c>
      <c r="S2160">
        <v>5994900</v>
      </c>
      <c r="T2160">
        <v>112.59</v>
      </c>
    </row>
    <row r="2161" spans="14:20" x14ac:dyDescent="0.2">
      <c r="N2161" s="84">
        <v>39665</v>
      </c>
      <c r="O2161">
        <v>128.19999999999999</v>
      </c>
      <c r="P2161">
        <v>128.9</v>
      </c>
      <c r="Q2161">
        <v>127.08</v>
      </c>
      <c r="R2161">
        <v>128.87</v>
      </c>
      <c r="S2161">
        <v>6969900</v>
      </c>
      <c r="T2161">
        <v>113.74</v>
      </c>
    </row>
    <row r="2162" spans="14:20" x14ac:dyDescent="0.2">
      <c r="N2162" s="84">
        <v>39666</v>
      </c>
      <c r="O2162">
        <v>128.44999999999999</v>
      </c>
      <c r="P2162">
        <v>129.5</v>
      </c>
      <c r="Q2162">
        <v>127.75</v>
      </c>
      <c r="R2162">
        <v>129.16</v>
      </c>
      <c r="S2162">
        <v>6253800</v>
      </c>
      <c r="T2162">
        <v>114.44</v>
      </c>
    </row>
    <row r="2163" spans="14:20" x14ac:dyDescent="0.2">
      <c r="N2163" s="84">
        <v>39667</v>
      </c>
      <c r="O2163">
        <v>128.30000000000001</v>
      </c>
      <c r="P2163">
        <v>129.97</v>
      </c>
      <c r="Q2163">
        <v>127.9</v>
      </c>
      <c r="R2163">
        <v>129.05000000000001</v>
      </c>
      <c r="S2163">
        <v>6633500</v>
      </c>
      <c r="T2163">
        <v>114.35</v>
      </c>
    </row>
    <row r="2164" spans="14:20" x14ac:dyDescent="0.2">
      <c r="N2164" s="84">
        <v>39668</v>
      </c>
      <c r="O2164">
        <v>128.5</v>
      </c>
      <c r="P2164">
        <v>129.88</v>
      </c>
      <c r="Q2164">
        <v>127.63</v>
      </c>
      <c r="R2164">
        <v>128.81</v>
      </c>
      <c r="S2164">
        <v>8561800</v>
      </c>
      <c r="T2164">
        <v>114.13</v>
      </c>
    </row>
    <row r="2165" spans="14:20" x14ac:dyDescent="0.2">
      <c r="N2165" s="84">
        <v>39671</v>
      </c>
      <c r="O2165">
        <v>128.43</v>
      </c>
      <c r="P2165">
        <v>128.43</v>
      </c>
      <c r="Q2165">
        <v>125.75</v>
      </c>
      <c r="R2165">
        <v>126.6</v>
      </c>
      <c r="S2165">
        <v>7490400</v>
      </c>
      <c r="T2165">
        <v>112.18</v>
      </c>
    </row>
    <row r="2166" spans="14:20" x14ac:dyDescent="0.2">
      <c r="N2166" s="84">
        <v>39672</v>
      </c>
      <c r="O2166">
        <v>126.01</v>
      </c>
      <c r="P2166">
        <v>126.5</v>
      </c>
      <c r="Q2166">
        <v>124.4</v>
      </c>
      <c r="R2166">
        <v>125.22</v>
      </c>
      <c r="S2166">
        <v>6996800</v>
      </c>
      <c r="T2166">
        <v>110.95</v>
      </c>
    </row>
    <row r="2167" spans="14:20" x14ac:dyDescent="0.2">
      <c r="N2167" s="84">
        <v>39673</v>
      </c>
      <c r="O2167">
        <v>125</v>
      </c>
      <c r="P2167">
        <v>126.99</v>
      </c>
      <c r="Q2167">
        <v>124.75</v>
      </c>
      <c r="R2167">
        <v>125.8</v>
      </c>
      <c r="S2167">
        <v>5857800</v>
      </c>
      <c r="T2167">
        <v>111.47</v>
      </c>
    </row>
    <row r="2168" spans="14:20" x14ac:dyDescent="0.2">
      <c r="N2168" s="84">
        <v>39674</v>
      </c>
      <c r="O2168">
        <v>125.01</v>
      </c>
      <c r="P2168">
        <v>128.25</v>
      </c>
      <c r="Q2168">
        <v>124.8</v>
      </c>
      <c r="R2168">
        <v>126.94</v>
      </c>
      <c r="S2168">
        <v>6813000</v>
      </c>
      <c r="T2168">
        <v>112.48</v>
      </c>
    </row>
    <row r="2169" spans="14:20" x14ac:dyDescent="0.2">
      <c r="N2169" s="84">
        <v>39675</v>
      </c>
      <c r="O2169">
        <v>127.07</v>
      </c>
      <c r="P2169">
        <v>127.19</v>
      </c>
      <c r="Q2169">
        <v>125.35</v>
      </c>
      <c r="R2169">
        <v>126.36</v>
      </c>
      <c r="S2169">
        <v>5566200</v>
      </c>
      <c r="T2169">
        <v>111.96</v>
      </c>
    </row>
    <row r="2170" spans="14:20" x14ac:dyDescent="0.2">
      <c r="N2170" s="84">
        <v>39678</v>
      </c>
      <c r="O2170">
        <v>126.49</v>
      </c>
      <c r="P2170">
        <v>127</v>
      </c>
      <c r="Q2170">
        <v>123.68</v>
      </c>
      <c r="R2170">
        <v>124.59</v>
      </c>
      <c r="S2170">
        <v>5970000</v>
      </c>
      <c r="T2170">
        <v>110.39</v>
      </c>
    </row>
    <row r="2171" spans="14:20" x14ac:dyDescent="0.2">
      <c r="N2171" s="84">
        <v>39679</v>
      </c>
      <c r="O2171">
        <v>123.63</v>
      </c>
      <c r="P2171">
        <v>124.79</v>
      </c>
      <c r="Q2171">
        <v>122.01</v>
      </c>
      <c r="R2171">
        <v>122.56</v>
      </c>
      <c r="S2171">
        <v>9311600</v>
      </c>
      <c r="T2171">
        <v>108.6</v>
      </c>
    </row>
    <row r="2172" spans="14:20" x14ac:dyDescent="0.2">
      <c r="N2172" s="84">
        <v>39680</v>
      </c>
      <c r="O2172">
        <v>123.5</v>
      </c>
      <c r="P2172">
        <v>123.97</v>
      </c>
      <c r="Q2172">
        <v>122.01</v>
      </c>
      <c r="R2172">
        <v>122.51</v>
      </c>
      <c r="S2172">
        <v>6871600</v>
      </c>
      <c r="T2172">
        <v>108.55</v>
      </c>
    </row>
    <row r="2173" spans="14:20" x14ac:dyDescent="0.2">
      <c r="N2173" s="84">
        <v>39681</v>
      </c>
      <c r="O2173">
        <v>121.58</v>
      </c>
      <c r="P2173">
        <v>123.43</v>
      </c>
      <c r="Q2173">
        <v>121.55</v>
      </c>
      <c r="R2173">
        <v>122.99</v>
      </c>
      <c r="S2173">
        <v>6315000</v>
      </c>
      <c r="T2173">
        <v>108.98</v>
      </c>
    </row>
    <row r="2174" spans="14:20" x14ac:dyDescent="0.2">
      <c r="N2174" s="84">
        <v>39682</v>
      </c>
      <c r="O2174">
        <v>123.3</v>
      </c>
      <c r="P2174">
        <v>125.35</v>
      </c>
      <c r="Q2174">
        <v>122.8</v>
      </c>
      <c r="R2174">
        <v>124.93</v>
      </c>
      <c r="S2174">
        <v>5989200</v>
      </c>
      <c r="T2174">
        <v>110.7</v>
      </c>
    </row>
    <row r="2175" spans="14:20" x14ac:dyDescent="0.2">
      <c r="N2175" s="84">
        <v>39685</v>
      </c>
      <c r="O2175">
        <v>124.48</v>
      </c>
      <c r="P2175">
        <v>124.93</v>
      </c>
      <c r="Q2175">
        <v>122.7</v>
      </c>
      <c r="R2175">
        <v>122.86</v>
      </c>
      <c r="S2175">
        <v>5827400</v>
      </c>
      <c r="T2175">
        <v>108.86</v>
      </c>
    </row>
    <row r="2176" spans="14:20" x14ac:dyDescent="0.2">
      <c r="N2176" s="84">
        <v>39686</v>
      </c>
      <c r="O2176">
        <v>122.58</v>
      </c>
      <c r="P2176">
        <v>122.85</v>
      </c>
      <c r="Q2176">
        <v>121.5</v>
      </c>
      <c r="R2176">
        <v>122.5</v>
      </c>
      <c r="S2176">
        <v>6218200</v>
      </c>
      <c r="T2176">
        <v>108.54</v>
      </c>
    </row>
    <row r="2177" spans="14:20" x14ac:dyDescent="0.2">
      <c r="N2177" s="84">
        <v>39687</v>
      </c>
      <c r="O2177">
        <v>122.42</v>
      </c>
      <c r="P2177">
        <v>124.85</v>
      </c>
      <c r="Q2177">
        <v>122.18</v>
      </c>
      <c r="R2177">
        <v>123.38</v>
      </c>
      <c r="S2177">
        <v>5843800</v>
      </c>
      <c r="T2177">
        <v>109.32</v>
      </c>
    </row>
    <row r="2178" spans="14:20" x14ac:dyDescent="0.2">
      <c r="N2178" s="84">
        <v>39688</v>
      </c>
      <c r="O2178">
        <v>124.06</v>
      </c>
      <c r="P2178">
        <v>125.45</v>
      </c>
      <c r="Q2178">
        <v>123.58</v>
      </c>
      <c r="R2178">
        <v>124.58</v>
      </c>
      <c r="S2178">
        <v>5448200</v>
      </c>
      <c r="T2178">
        <v>110.39</v>
      </c>
    </row>
    <row r="2179" spans="14:20" x14ac:dyDescent="0.2">
      <c r="N2179" s="84">
        <v>39689</v>
      </c>
      <c r="O2179">
        <v>123.71</v>
      </c>
      <c r="P2179">
        <v>123.99</v>
      </c>
      <c r="Q2179">
        <v>121.63</v>
      </c>
      <c r="R2179">
        <v>121.73</v>
      </c>
      <c r="S2179">
        <v>7156000</v>
      </c>
      <c r="T2179">
        <v>107.86</v>
      </c>
    </row>
    <row r="2180" spans="14:20" x14ac:dyDescent="0.2">
      <c r="N2180" s="84">
        <v>39693</v>
      </c>
      <c r="O2180">
        <v>122.87</v>
      </c>
      <c r="P2180">
        <v>124</v>
      </c>
      <c r="Q2180">
        <v>117.9</v>
      </c>
      <c r="R2180">
        <v>118.41</v>
      </c>
      <c r="S2180">
        <v>11749800</v>
      </c>
      <c r="T2180">
        <v>104.92</v>
      </c>
    </row>
    <row r="2181" spans="14:20" x14ac:dyDescent="0.2">
      <c r="N2181" s="84">
        <v>39694</v>
      </c>
      <c r="O2181">
        <v>118.34</v>
      </c>
      <c r="P2181">
        <v>118.65</v>
      </c>
      <c r="Q2181">
        <v>115.15</v>
      </c>
      <c r="R2181">
        <v>118.34</v>
      </c>
      <c r="S2181">
        <v>11316600</v>
      </c>
      <c r="T2181">
        <v>104.86</v>
      </c>
    </row>
    <row r="2182" spans="14:20" x14ac:dyDescent="0.2">
      <c r="N2182" s="84">
        <v>39695</v>
      </c>
      <c r="O2182">
        <v>117.99</v>
      </c>
      <c r="P2182">
        <v>118.9</v>
      </c>
      <c r="Q2182">
        <v>114.9</v>
      </c>
      <c r="R2182">
        <v>115</v>
      </c>
      <c r="S2182">
        <v>10133800</v>
      </c>
      <c r="T2182">
        <v>101.9</v>
      </c>
    </row>
    <row r="2183" spans="14:20" x14ac:dyDescent="0.2">
      <c r="N2183" s="84">
        <v>39696</v>
      </c>
      <c r="O2183">
        <v>114.15</v>
      </c>
      <c r="P2183">
        <v>115.09</v>
      </c>
      <c r="Q2183">
        <v>113.17</v>
      </c>
      <c r="R2183">
        <v>114.33</v>
      </c>
      <c r="S2183">
        <v>8811400</v>
      </c>
      <c r="T2183">
        <v>101.3</v>
      </c>
    </row>
    <row r="2184" spans="14:20" x14ac:dyDescent="0.2">
      <c r="N2184" s="84">
        <v>39699</v>
      </c>
      <c r="O2184">
        <v>118</v>
      </c>
      <c r="P2184">
        <v>118.28</v>
      </c>
      <c r="Q2184">
        <v>115.14</v>
      </c>
      <c r="R2184">
        <v>117.29</v>
      </c>
      <c r="S2184">
        <v>10452800</v>
      </c>
      <c r="T2184">
        <v>103.93</v>
      </c>
    </row>
    <row r="2185" spans="14:20" x14ac:dyDescent="0.2">
      <c r="N2185" s="84">
        <v>39700</v>
      </c>
      <c r="O2185">
        <v>117.78</v>
      </c>
      <c r="P2185">
        <v>118.1</v>
      </c>
      <c r="Q2185">
        <v>115</v>
      </c>
      <c r="R2185">
        <v>115.04</v>
      </c>
      <c r="S2185">
        <v>8106300</v>
      </c>
      <c r="T2185">
        <v>101.93</v>
      </c>
    </row>
    <row r="2186" spans="14:20" x14ac:dyDescent="0.2">
      <c r="N2186" s="84">
        <v>39701</v>
      </c>
      <c r="O2186">
        <v>116.4</v>
      </c>
      <c r="P2186">
        <v>119.95</v>
      </c>
      <c r="Q2186">
        <v>116.1</v>
      </c>
      <c r="R2186">
        <v>118.04</v>
      </c>
      <c r="S2186">
        <v>11852200</v>
      </c>
      <c r="T2186">
        <v>104.59</v>
      </c>
    </row>
    <row r="2187" spans="14:20" x14ac:dyDescent="0.2">
      <c r="N2187" s="84">
        <v>39702</v>
      </c>
      <c r="O2187">
        <v>116.6</v>
      </c>
      <c r="P2187">
        <v>119.37</v>
      </c>
      <c r="Q2187">
        <v>116.11</v>
      </c>
      <c r="R2187">
        <v>119.2</v>
      </c>
      <c r="S2187">
        <v>9737400</v>
      </c>
      <c r="T2187">
        <v>105.62</v>
      </c>
    </row>
    <row r="2188" spans="14:20" x14ac:dyDescent="0.2">
      <c r="N2188" s="84">
        <v>39703</v>
      </c>
      <c r="O2188">
        <v>118.66</v>
      </c>
      <c r="P2188">
        <v>119.28</v>
      </c>
      <c r="Q2188">
        <v>116.82</v>
      </c>
      <c r="R2188">
        <v>118.97</v>
      </c>
      <c r="S2188">
        <v>6635100</v>
      </c>
      <c r="T2188">
        <v>105.41</v>
      </c>
    </row>
    <row r="2189" spans="14:20" x14ac:dyDescent="0.2">
      <c r="N2189" s="84">
        <v>39706</v>
      </c>
      <c r="O2189">
        <v>115.36</v>
      </c>
      <c r="P2189">
        <v>118.41</v>
      </c>
      <c r="Q2189">
        <v>115.19</v>
      </c>
      <c r="R2189">
        <v>115.19</v>
      </c>
      <c r="S2189">
        <v>9908300</v>
      </c>
      <c r="T2189">
        <v>102.07</v>
      </c>
    </row>
    <row r="2190" spans="14:20" x14ac:dyDescent="0.2">
      <c r="N2190" s="84">
        <v>39707</v>
      </c>
      <c r="O2190">
        <v>113.73</v>
      </c>
      <c r="P2190">
        <v>117.64</v>
      </c>
      <c r="Q2190">
        <v>113.32</v>
      </c>
      <c r="R2190">
        <v>116.05</v>
      </c>
      <c r="S2190">
        <v>13673200</v>
      </c>
      <c r="T2190">
        <v>102.83</v>
      </c>
    </row>
    <row r="2191" spans="14:20" x14ac:dyDescent="0.2">
      <c r="N2191" s="84">
        <v>39708</v>
      </c>
      <c r="O2191">
        <v>114.79</v>
      </c>
      <c r="P2191">
        <v>115.5</v>
      </c>
      <c r="Q2191">
        <v>110.61</v>
      </c>
      <c r="R2191">
        <v>111.47</v>
      </c>
      <c r="S2191">
        <v>12298000</v>
      </c>
      <c r="T2191">
        <v>98.77</v>
      </c>
    </row>
    <row r="2192" spans="14:20" x14ac:dyDescent="0.2">
      <c r="N2192" s="84">
        <v>39709</v>
      </c>
      <c r="O2192">
        <v>112.91</v>
      </c>
      <c r="P2192">
        <v>118.59</v>
      </c>
      <c r="Q2192">
        <v>111.04</v>
      </c>
      <c r="R2192">
        <v>115.12</v>
      </c>
      <c r="S2192">
        <v>15995000</v>
      </c>
      <c r="T2192">
        <v>102</v>
      </c>
    </row>
    <row r="2193" spans="14:20" x14ac:dyDescent="0.2">
      <c r="N2193" s="84">
        <v>39710</v>
      </c>
      <c r="O2193">
        <v>119.59</v>
      </c>
      <c r="P2193">
        <v>124</v>
      </c>
      <c r="Q2193">
        <v>117.5</v>
      </c>
      <c r="R2193">
        <v>118.85</v>
      </c>
      <c r="S2193">
        <v>14432600</v>
      </c>
      <c r="T2193">
        <v>105.31</v>
      </c>
    </row>
    <row r="2194" spans="14:20" x14ac:dyDescent="0.2">
      <c r="N2194" s="84">
        <v>39713</v>
      </c>
      <c r="O2194">
        <v>118.45</v>
      </c>
      <c r="P2194">
        <v>120.14</v>
      </c>
      <c r="Q2194">
        <v>116.02</v>
      </c>
      <c r="R2194">
        <v>116.21</v>
      </c>
      <c r="S2194">
        <v>8844000</v>
      </c>
      <c r="T2194">
        <v>102.97</v>
      </c>
    </row>
    <row r="2195" spans="14:20" x14ac:dyDescent="0.2">
      <c r="N2195" s="84">
        <v>39714</v>
      </c>
      <c r="O2195">
        <v>116.21</v>
      </c>
      <c r="P2195">
        <v>118.17</v>
      </c>
      <c r="Q2195">
        <v>114.14</v>
      </c>
      <c r="R2195">
        <v>115.36</v>
      </c>
      <c r="S2195">
        <v>8012800</v>
      </c>
      <c r="T2195">
        <v>102.22</v>
      </c>
    </row>
    <row r="2196" spans="14:20" x14ac:dyDescent="0.2">
      <c r="N2196" s="84">
        <v>39715</v>
      </c>
      <c r="O2196">
        <v>116.93</v>
      </c>
      <c r="P2196">
        <v>118.17</v>
      </c>
      <c r="Q2196">
        <v>114.26</v>
      </c>
      <c r="R2196">
        <v>116.46</v>
      </c>
      <c r="S2196">
        <v>6574100</v>
      </c>
      <c r="T2196">
        <v>103.19</v>
      </c>
    </row>
    <row r="2197" spans="14:20" x14ac:dyDescent="0.2">
      <c r="N2197" s="84">
        <v>39716</v>
      </c>
      <c r="O2197">
        <v>117.75</v>
      </c>
      <c r="P2197">
        <v>121.99</v>
      </c>
      <c r="Q2197">
        <v>116.12</v>
      </c>
      <c r="R2197">
        <v>120.11</v>
      </c>
      <c r="S2197">
        <v>6539200</v>
      </c>
      <c r="T2197">
        <v>106.43</v>
      </c>
    </row>
    <row r="2198" spans="14:20" x14ac:dyDescent="0.2">
      <c r="N2198" s="84">
        <v>39717</v>
      </c>
      <c r="O2198">
        <v>117.21</v>
      </c>
      <c r="P2198">
        <v>121.01</v>
      </c>
      <c r="Q2198">
        <v>117.01</v>
      </c>
      <c r="R2198">
        <v>119.42</v>
      </c>
      <c r="S2198">
        <v>4760500</v>
      </c>
      <c r="T2198">
        <v>105.81</v>
      </c>
    </row>
    <row r="2199" spans="14:20" x14ac:dyDescent="0.2">
      <c r="N2199" s="84">
        <v>39720</v>
      </c>
      <c r="O2199">
        <v>117.44</v>
      </c>
      <c r="P2199">
        <v>118.43</v>
      </c>
      <c r="Q2199">
        <v>109.95</v>
      </c>
      <c r="R2199">
        <v>114.46</v>
      </c>
      <c r="S2199">
        <v>9586700</v>
      </c>
      <c r="T2199">
        <v>101.42</v>
      </c>
    </row>
    <row r="2200" spans="14:20" x14ac:dyDescent="0.2">
      <c r="N2200" s="84">
        <v>39721</v>
      </c>
      <c r="O2200">
        <v>115.83</v>
      </c>
      <c r="P2200">
        <v>116.96</v>
      </c>
      <c r="Q2200">
        <v>111.81</v>
      </c>
      <c r="R2200">
        <v>116.96</v>
      </c>
      <c r="S2200">
        <v>18991900</v>
      </c>
      <c r="T2200">
        <v>103.63</v>
      </c>
    </row>
    <row r="2201" spans="14:20" x14ac:dyDescent="0.2">
      <c r="N2201" s="84">
        <v>39722</v>
      </c>
      <c r="O2201">
        <v>115.51</v>
      </c>
      <c r="P2201">
        <v>116.8</v>
      </c>
      <c r="Q2201">
        <v>107.75</v>
      </c>
      <c r="R2201">
        <v>110.13</v>
      </c>
      <c r="S2201">
        <v>13134400</v>
      </c>
      <c r="T2201">
        <v>97.58</v>
      </c>
    </row>
    <row r="2202" spans="14:20" x14ac:dyDescent="0.2">
      <c r="N2202" s="84">
        <v>39723</v>
      </c>
      <c r="O2202">
        <v>108.48</v>
      </c>
      <c r="P2202">
        <v>109.97</v>
      </c>
      <c r="Q2202">
        <v>103.04</v>
      </c>
      <c r="R2202">
        <v>104.74</v>
      </c>
      <c r="S2202">
        <v>11458200</v>
      </c>
      <c r="T2202">
        <v>92.81</v>
      </c>
    </row>
    <row r="2203" spans="14:20" x14ac:dyDescent="0.2">
      <c r="N2203" s="84">
        <v>39724</v>
      </c>
      <c r="O2203">
        <v>105.16</v>
      </c>
      <c r="P2203">
        <v>110.95</v>
      </c>
      <c r="Q2203">
        <v>103.03</v>
      </c>
      <c r="R2203">
        <v>103.44</v>
      </c>
      <c r="S2203">
        <v>9637900</v>
      </c>
      <c r="T2203">
        <v>91.65</v>
      </c>
    </row>
    <row r="2204" spans="14:20" x14ac:dyDescent="0.2">
      <c r="N2204" s="84">
        <v>39727</v>
      </c>
      <c r="O2204">
        <v>101.21</v>
      </c>
      <c r="P2204">
        <v>103</v>
      </c>
      <c r="Q2204">
        <v>96.6</v>
      </c>
      <c r="R2204">
        <v>100.62</v>
      </c>
      <c r="S2204">
        <v>11521400</v>
      </c>
      <c r="T2204">
        <v>89.16</v>
      </c>
    </row>
    <row r="2205" spans="14:20" x14ac:dyDescent="0.2">
      <c r="N2205" s="84">
        <v>39728</v>
      </c>
      <c r="O2205">
        <v>101.5</v>
      </c>
      <c r="P2205">
        <v>102.62</v>
      </c>
      <c r="Q2205">
        <v>94.24</v>
      </c>
      <c r="R2205">
        <v>95.65</v>
      </c>
      <c r="S2205">
        <v>11416100</v>
      </c>
      <c r="T2205">
        <v>84.75</v>
      </c>
    </row>
    <row r="2206" spans="14:20" x14ac:dyDescent="0.2">
      <c r="N2206" s="84">
        <v>39729</v>
      </c>
      <c r="O2206">
        <v>91.51</v>
      </c>
      <c r="P2206">
        <v>97.48</v>
      </c>
      <c r="Q2206">
        <v>89.98</v>
      </c>
      <c r="R2206">
        <v>90.55</v>
      </c>
      <c r="S2206">
        <v>17980400</v>
      </c>
      <c r="T2206">
        <v>80.23</v>
      </c>
    </row>
    <row r="2207" spans="14:20" x14ac:dyDescent="0.2">
      <c r="N2207" s="84">
        <v>39730</v>
      </c>
      <c r="O2207">
        <v>95.29</v>
      </c>
      <c r="P2207">
        <v>95.31</v>
      </c>
      <c r="Q2207">
        <v>88.23</v>
      </c>
      <c r="R2207">
        <v>89</v>
      </c>
      <c r="S2207">
        <v>21293600</v>
      </c>
      <c r="T2207">
        <v>78.86</v>
      </c>
    </row>
    <row r="2208" spans="14:20" x14ac:dyDescent="0.2">
      <c r="N2208" s="84">
        <v>39731</v>
      </c>
      <c r="O2208">
        <v>87.41</v>
      </c>
      <c r="P2208">
        <v>91.66</v>
      </c>
      <c r="Q2208">
        <v>83.51</v>
      </c>
      <c r="R2208">
        <v>87.75</v>
      </c>
      <c r="S2208">
        <v>24637400</v>
      </c>
      <c r="T2208">
        <v>77.75</v>
      </c>
    </row>
    <row r="2209" spans="14:20" x14ac:dyDescent="0.2">
      <c r="N2209" s="84">
        <v>39734</v>
      </c>
      <c r="O2209">
        <v>90.44</v>
      </c>
      <c r="P2209">
        <v>93.61</v>
      </c>
      <c r="Q2209">
        <v>86.95</v>
      </c>
      <c r="R2209">
        <v>92.21</v>
      </c>
      <c r="S2209">
        <v>17101600</v>
      </c>
      <c r="T2209">
        <v>81.7</v>
      </c>
    </row>
    <row r="2210" spans="14:20" x14ac:dyDescent="0.2">
      <c r="N2210" s="84">
        <v>39735</v>
      </c>
      <c r="O2210">
        <v>96.42</v>
      </c>
      <c r="P2210">
        <v>99</v>
      </c>
      <c r="Q2210">
        <v>92</v>
      </c>
      <c r="R2210">
        <v>93.6</v>
      </c>
      <c r="S2210">
        <v>15114200</v>
      </c>
      <c r="T2210">
        <v>82.94</v>
      </c>
    </row>
    <row r="2211" spans="14:20" x14ac:dyDescent="0.2">
      <c r="N2211" s="84">
        <v>39736</v>
      </c>
      <c r="O2211">
        <v>92.77</v>
      </c>
      <c r="P2211">
        <v>95.29</v>
      </c>
      <c r="Q2211">
        <v>87.71</v>
      </c>
      <c r="R2211">
        <v>88.29</v>
      </c>
      <c r="S2211">
        <v>11330800</v>
      </c>
      <c r="T2211">
        <v>78.23</v>
      </c>
    </row>
    <row r="2212" spans="14:20" x14ac:dyDescent="0.2">
      <c r="N2212" s="84">
        <v>39737</v>
      </c>
      <c r="O2212">
        <v>89.38</v>
      </c>
      <c r="P2212">
        <v>92</v>
      </c>
      <c r="Q2212">
        <v>84.35</v>
      </c>
      <c r="R2212">
        <v>91.52</v>
      </c>
      <c r="S2212">
        <v>16271300</v>
      </c>
      <c r="T2212">
        <v>81.09</v>
      </c>
    </row>
    <row r="2213" spans="14:20" x14ac:dyDescent="0.2">
      <c r="N2213" s="84">
        <v>39738</v>
      </c>
      <c r="O2213">
        <v>91.75</v>
      </c>
      <c r="P2213">
        <v>95.91</v>
      </c>
      <c r="Q2213">
        <v>87.71</v>
      </c>
      <c r="R2213">
        <v>90.78</v>
      </c>
      <c r="S2213">
        <v>15230700</v>
      </c>
      <c r="T2213">
        <v>80.44</v>
      </c>
    </row>
    <row r="2214" spans="14:20" x14ac:dyDescent="0.2">
      <c r="N2214" s="84">
        <v>39741</v>
      </c>
      <c r="O2214">
        <v>92.21</v>
      </c>
      <c r="P2214">
        <v>93.31</v>
      </c>
      <c r="Q2214">
        <v>89.33</v>
      </c>
      <c r="R2214">
        <v>92.51</v>
      </c>
      <c r="S2214">
        <v>9747100</v>
      </c>
      <c r="T2214">
        <v>81.97</v>
      </c>
    </row>
    <row r="2215" spans="14:20" x14ac:dyDescent="0.2">
      <c r="N2215" s="84">
        <v>39742</v>
      </c>
      <c r="O2215">
        <v>92.22</v>
      </c>
      <c r="P2215">
        <v>92.46</v>
      </c>
      <c r="Q2215">
        <v>88.57</v>
      </c>
      <c r="R2215">
        <v>88.86</v>
      </c>
      <c r="S2215">
        <v>9716400</v>
      </c>
      <c r="T2215">
        <v>78.739999999999995</v>
      </c>
    </row>
    <row r="2216" spans="14:20" x14ac:dyDescent="0.2">
      <c r="N2216" s="84">
        <v>39743</v>
      </c>
      <c r="O2216">
        <v>87</v>
      </c>
      <c r="P2216">
        <v>87.59</v>
      </c>
      <c r="Q2216">
        <v>80.8</v>
      </c>
      <c r="R2216">
        <v>83.6</v>
      </c>
      <c r="S2216">
        <v>14198100</v>
      </c>
      <c r="T2216">
        <v>74.069999999999993</v>
      </c>
    </row>
    <row r="2217" spans="14:20" x14ac:dyDescent="0.2">
      <c r="N2217" s="84">
        <v>39744</v>
      </c>
      <c r="O2217">
        <v>84.09</v>
      </c>
      <c r="P2217">
        <v>85.89</v>
      </c>
      <c r="Q2217">
        <v>81</v>
      </c>
      <c r="R2217">
        <v>84.35</v>
      </c>
      <c r="S2217">
        <v>12358000</v>
      </c>
      <c r="T2217">
        <v>74.739999999999995</v>
      </c>
    </row>
    <row r="2218" spans="14:20" x14ac:dyDescent="0.2">
      <c r="N2218" s="84">
        <v>39745</v>
      </c>
      <c r="O2218">
        <v>79.27</v>
      </c>
      <c r="P2218">
        <v>84.31</v>
      </c>
      <c r="Q2218">
        <v>78.819999999999993</v>
      </c>
      <c r="R2218">
        <v>82.07</v>
      </c>
      <c r="S2218">
        <v>12287300</v>
      </c>
      <c r="T2218">
        <v>72.72</v>
      </c>
    </row>
    <row r="2219" spans="14:20" x14ac:dyDescent="0.2">
      <c r="N2219" s="84">
        <v>39748</v>
      </c>
      <c r="O2219">
        <v>80.27</v>
      </c>
      <c r="P2219">
        <v>84.5</v>
      </c>
      <c r="Q2219">
        <v>79.010000000000005</v>
      </c>
      <c r="R2219">
        <v>79.66</v>
      </c>
      <c r="S2219">
        <v>11099100</v>
      </c>
      <c r="T2219">
        <v>70.58</v>
      </c>
    </row>
    <row r="2220" spans="14:20" x14ac:dyDescent="0.2">
      <c r="N2220" s="84">
        <v>39749</v>
      </c>
      <c r="O2220">
        <v>81.400000000000006</v>
      </c>
      <c r="P2220">
        <v>87.61</v>
      </c>
      <c r="Q2220">
        <v>79.52</v>
      </c>
      <c r="R2220">
        <v>87.28</v>
      </c>
      <c r="S2220">
        <v>14205900</v>
      </c>
      <c r="T2220">
        <v>77.34</v>
      </c>
    </row>
    <row r="2221" spans="14:20" x14ac:dyDescent="0.2">
      <c r="N2221" s="84">
        <v>39750</v>
      </c>
      <c r="O2221">
        <v>87.74</v>
      </c>
      <c r="P2221">
        <v>91</v>
      </c>
      <c r="Q2221">
        <v>86.25</v>
      </c>
      <c r="R2221">
        <v>88.2</v>
      </c>
      <c r="S2221">
        <v>12692000</v>
      </c>
      <c r="T2221">
        <v>78.150000000000006</v>
      </c>
    </row>
    <row r="2222" spans="14:20" x14ac:dyDescent="0.2">
      <c r="N2222" s="84">
        <v>39751</v>
      </c>
      <c r="O2222">
        <v>91.01</v>
      </c>
      <c r="P2222">
        <v>92.4</v>
      </c>
      <c r="Q2222">
        <v>88.9</v>
      </c>
      <c r="R2222">
        <v>90.69</v>
      </c>
      <c r="S2222">
        <v>12033800</v>
      </c>
      <c r="T2222">
        <v>80.36</v>
      </c>
    </row>
    <row r="2223" spans="14:20" x14ac:dyDescent="0.2">
      <c r="N2223" s="84">
        <v>39752</v>
      </c>
      <c r="O2223">
        <v>90.9</v>
      </c>
      <c r="P2223">
        <v>94.19</v>
      </c>
      <c r="Q2223">
        <v>89.03</v>
      </c>
      <c r="R2223">
        <v>92.97</v>
      </c>
      <c r="S2223">
        <v>10506300</v>
      </c>
      <c r="T2223">
        <v>82.38</v>
      </c>
    </row>
    <row r="2224" spans="14:20" x14ac:dyDescent="0.2">
      <c r="N2224" s="84">
        <v>39755</v>
      </c>
      <c r="O2224">
        <v>92.64</v>
      </c>
      <c r="P2224">
        <v>94.67</v>
      </c>
      <c r="Q2224">
        <v>92.17</v>
      </c>
      <c r="R2224">
        <v>92.68</v>
      </c>
      <c r="S2224">
        <v>7686300</v>
      </c>
      <c r="T2224">
        <v>82.12</v>
      </c>
    </row>
    <row r="2225" spans="14:20" x14ac:dyDescent="0.2">
      <c r="N2225" s="84">
        <v>39756</v>
      </c>
      <c r="O2225">
        <v>94.76</v>
      </c>
      <c r="P2225">
        <v>94.76</v>
      </c>
      <c r="Q2225">
        <v>92.07</v>
      </c>
      <c r="R2225">
        <v>93.4</v>
      </c>
      <c r="S2225">
        <v>10173000</v>
      </c>
      <c r="T2225">
        <v>82.76</v>
      </c>
    </row>
    <row r="2226" spans="14:20" x14ac:dyDescent="0.2">
      <c r="N2226" s="84">
        <v>39757</v>
      </c>
      <c r="O2226">
        <v>92.93</v>
      </c>
      <c r="P2226">
        <v>93.4</v>
      </c>
      <c r="Q2226">
        <v>89.7</v>
      </c>
      <c r="R2226">
        <v>89.94</v>
      </c>
      <c r="S2226">
        <v>8706200</v>
      </c>
      <c r="T2226">
        <v>79.69</v>
      </c>
    </row>
    <row r="2227" spans="14:20" x14ac:dyDescent="0.2">
      <c r="N2227" s="84">
        <v>39758</v>
      </c>
      <c r="O2227">
        <v>87.68</v>
      </c>
      <c r="P2227">
        <v>88.83</v>
      </c>
      <c r="Q2227">
        <v>84.28</v>
      </c>
      <c r="R2227">
        <v>85.15</v>
      </c>
      <c r="S2227">
        <v>12522000</v>
      </c>
      <c r="T2227">
        <v>75.87</v>
      </c>
    </row>
    <row r="2228" spans="14:20" x14ac:dyDescent="0.2">
      <c r="N2228" s="84">
        <v>39759</v>
      </c>
      <c r="O2228">
        <v>85.78</v>
      </c>
      <c r="P2228">
        <v>86.71</v>
      </c>
      <c r="Q2228">
        <v>84.25</v>
      </c>
      <c r="R2228">
        <v>86.27</v>
      </c>
      <c r="S2228">
        <v>7927800</v>
      </c>
      <c r="T2228">
        <v>76.87</v>
      </c>
    </row>
    <row r="2229" spans="14:20" x14ac:dyDescent="0.2">
      <c r="N2229" s="84">
        <v>39762</v>
      </c>
      <c r="O2229">
        <v>87.99</v>
      </c>
      <c r="P2229">
        <v>88.1</v>
      </c>
      <c r="Q2229">
        <v>82.74</v>
      </c>
      <c r="R2229">
        <v>83.87</v>
      </c>
      <c r="S2229">
        <v>9685100</v>
      </c>
      <c r="T2229">
        <v>74.73</v>
      </c>
    </row>
    <row r="2230" spans="14:20" x14ac:dyDescent="0.2">
      <c r="N2230" s="84">
        <v>39763</v>
      </c>
      <c r="O2230">
        <v>83.25</v>
      </c>
      <c r="P2230">
        <v>84.29</v>
      </c>
      <c r="Q2230">
        <v>80.25</v>
      </c>
      <c r="R2230">
        <v>82.74</v>
      </c>
      <c r="S2230">
        <v>10013600</v>
      </c>
      <c r="T2230">
        <v>73.72</v>
      </c>
    </row>
    <row r="2231" spans="14:20" x14ac:dyDescent="0.2">
      <c r="N2231" s="84">
        <v>39764</v>
      </c>
      <c r="O2231">
        <v>80.73</v>
      </c>
      <c r="P2231">
        <v>82.4</v>
      </c>
      <c r="Q2231">
        <v>79.569999999999993</v>
      </c>
      <c r="R2231">
        <v>79.739999999999995</v>
      </c>
      <c r="S2231">
        <v>11368400</v>
      </c>
      <c r="T2231">
        <v>71.05</v>
      </c>
    </row>
    <row r="2232" spans="14:20" x14ac:dyDescent="0.2">
      <c r="N2232" s="84">
        <v>39765</v>
      </c>
      <c r="O2232">
        <v>79.62</v>
      </c>
      <c r="P2232">
        <v>84.39</v>
      </c>
      <c r="Q2232">
        <v>75.400000000000006</v>
      </c>
      <c r="R2232">
        <v>84.21</v>
      </c>
      <c r="S2232">
        <v>15103600</v>
      </c>
      <c r="T2232">
        <v>75.03</v>
      </c>
    </row>
    <row r="2233" spans="14:20" x14ac:dyDescent="0.2">
      <c r="N2233" s="84">
        <v>39766</v>
      </c>
      <c r="O2233">
        <v>82.63</v>
      </c>
      <c r="P2233">
        <v>85.4</v>
      </c>
      <c r="Q2233">
        <v>79.5</v>
      </c>
      <c r="R2233">
        <v>80.33</v>
      </c>
      <c r="S2233">
        <v>12023700</v>
      </c>
      <c r="T2233">
        <v>71.58</v>
      </c>
    </row>
    <row r="2234" spans="14:20" x14ac:dyDescent="0.2">
      <c r="N2234" s="84">
        <v>39769</v>
      </c>
      <c r="O2234">
        <v>79.400000000000006</v>
      </c>
      <c r="P2234">
        <v>79.739999999999995</v>
      </c>
      <c r="Q2234">
        <v>77.16</v>
      </c>
      <c r="R2234">
        <v>77.48</v>
      </c>
      <c r="S2234">
        <v>10315300</v>
      </c>
      <c r="T2234">
        <v>69.040000000000006</v>
      </c>
    </row>
    <row r="2235" spans="14:20" x14ac:dyDescent="0.2">
      <c r="N2235" s="84">
        <v>39770</v>
      </c>
      <c r="O2235">
        <v>79.13</v>
      </c>
      <c r="P2235">
        <v>80.930000000000007</v>
      </c>
      <c r="Q2235">
        <v>77</v>
      </c>
      <c r="R2235">
        <v>80.08</v>
      </c>
      <c r="S2235">
        <v>13050600</v>
      </c>
      <c r="T2235">
        <v>71.349999999999994</v>
      </c>
    </row>
    <row r="2236" spans="14:20" x14ac:dyDescent="0.2">
      <c r="N2236" s="84">
        <v>39771</v>
      </c>
      <c r="O2236">
        <v>79.930000000000007</v>
      </c>
      <c r="P2236">
        <v>81</v>
      </c>
      <c r="Q2236">
        <v>75.73</v>
      </c>
      <c r="R2236">
        <v>75.97</v>
      </c>
      <c r="S2236">
        <v>12606400</v>
      </c>
      <c r="T2236">
        <v>67.69</v>
      </c>
    </row>
    <row r="2237" spans="14:20" x14ac:dyDescent="0.2">
      <c r="N2237" s="84">
        <v>39772</v>
      </c>
      <c r="O2237">
        <v>75</v>
      </c>
      <c r="P2237">
        <v>78.39</v>
      </c>
      <c r="Q2237">
        <v>70.510000000000005</v>
      </c>
      <c r="R2237">
        <v>71.739999999999995</v>
      </c>
      <c r="S2237">
        <v>17634700</v>
      </c>
      <c r="T2237">
        <v>63.92</v>
      </c>
    </row>
    <row r="2238" spans="14:20" x14ac:dyDescent="0.2">
      <c r="N2238" s="84">
        <v>39773</v>
      </c>
      <c r="O2238">
        <v>72.739999999999995</v>
      </c>
      <c r="P2238">
        <v>76.98</v>
      </c>
      <c r="Q2238">
        <v>69.5</v>
      </c>
      <c r="R2238">
        <v>74.88</v>
      </c>
      <c r="S2238">
        <v>19804500</v>
      </c>
      <c r="T2238">
        <v>66.72</v>
      </c>
    </row>
    <row r="2239" spans="14:20" x14ac:dyDescent="0.2">
      <c r="N2239" s="84">
        <v>39776</v>
      </c>
      <c r="O2239">
        <v>75.739999999999995</v>
      </c>
      <c r="P2239">
        <v>82.09</v>
      </c>
      <c r="Q2239">
        <v>75</v>
      </c>
      <c r="R2239">
        <v>79.89</v>
      </c>
      <c r="S2239">
        <v>15023200</v>
      </c>
      <c r="T2239">
        <v>71.180000000000007</v>
      </c>
    </row>
    <row r="2240" spans="14:20" x14ac:dyDescent="0.2">
      <c r="N2240" s="84">
        <v>39777</v>
      </c>
      <c r="O2240">
        <v>81.37</v>
      </c>
      <c r="P2240">
        <v>82.4</v>
      </c>
      <c r="Q2240">
        <v>78.22</v>
      </c>
      <c r="R2240">
        <v>80.650000000000006</v>
      </c>
      <c r="S2240">
        <v>12519700</v>
      </c>
      <c r="T2240">
        <v>71.86</v>
      </c>
    </row>
    <row r="2241" spans="14:20" x14ac:dyDescent="0.2">
      <c r="N2241" s="84">
        <v>39778</v>
      </c>
      <c r="O2241">
        <v>79.52</v>
      </c>
      <c r="P2241">
        <v>81.790000000000006</v>
      </c>
      <c r="Q2241">
        <v>78.61</v>
      </c>
      <c r="R2241">
        <v>81.67</v>
      </c>
      <c r="S2241">
        <v>8240600</v>
      </c>
      <c r="T2241">
        <v>72.77</v>
      </c>
    </row>
    <row r="2242" spans="14:20" x14ac:dyDescent="0.2">
      <c r="N2242" s="84">
        <v>39780</v>
      </c>
      <c r="O2242">
        <v>81</v>
      </c>
      <c r="P2242">
        <v>81.900000000000006</v>
      </c>
      <c r="Q2242">
        <v>80.099999999999994</v>
      </c>
      <c r="R2242">
        <v>81.599999999999994</v>
      </c>
      <c r="S2242">
        <v>3908300</v>
      </c>
      <c r="T2242">
        <v>72.709999999999994</v>
      </c>
    </row>
    <row r="2243" spans="14:20" x14ac:dyDescent="0.2">
      <c r="N2243" s="84">
        <v>39783</v>
      </c>
      <c r="O2243">
        <v>80.95</v>
      </c>
      <c r="P2243">
        <v>81.36</v>
      </c>
      <c r="Q2243">
        <v>76.790000000000006</v>
      </c>
      <c r="R2243">
        <v>76.900000000000006</v>
      </c>
      <c r="S2243">
        <v>10265000</v>
      </c>
      <c r="T2243">
        <v>68.52</v>
      </c>
    </row>
    <row r="2244" spans="14:20" x14ac:dyDescent="0.2">
      <c r="N2244" s="84">
        <v>39784</v>
      </c>
      <c r="O2244">
        <v>77.8</v>
      </c>
      <c r="P2244">
        <v>80</v>
      </c>
      <c r="Q2244">
        <v>76.14</v>
      </c>
      <c r="R2244">
        <v>79.84</v>
      </c>
      <c r="S2244">
        <v>9305200</v>
      </c>
      <c r="T2244">
        <v>71.14</v>
      </c>
    </row>
    <row r="2245" spans="14:20" x14ac:dyDescent="0.2">
      <c r="N2245" s="84">
        <v>39785</v>
      </c>
      <c r="O2245">
        <v>78.62</v>
      </c>
      <c r="P2245">
        <v>81</v>
      </c>
      <c r="Q2245">
        <v>76.989999999999995</v>
      </c>
      <c r="R2245">
        <v>80.67</v>
      </c>
      <c r="S2245">
        <v>9757800</v>
      </c>
      <c r="T2245">
        <v>71.88</v>
      </c>
    </row>
    <row r="2246" spans="14:20" x14ac:dyDescent="0.2">
      <c r="N2246" s="84">
        <v>39786</v>
      </c>
      <c r="O2246">
        <v>80.03</v>
      </c>
      <c r="P2246">
        <v>80.83</v>
      </c>
      <c r="Q2246">
        <v>76.180000000000007</v>
      </c>
      <c r="R2246">
        <v>77.44</v>
      </c>
      <c r="S2246">
        <v>10914000</v>
      </c>
      <c r="T2246">
        <v>69</v>
      </c>
    </row>
    <row r="2247" spans="14:20" x14ac:dyDescent="0.2">
      <c r="N2247" s="84">
        <v>39787</v>
      </c>
      <c r="O2247">
        <v>76.78</v>
      </c>
      <c r="P2247">
        <v>81.5</v>
      </c>
      <c r="Q2247">
        <v>75.31</v>
      </c>
      <c r="R2247">
        <v>80.59</v>
      </c>
      <c r="S2247">
        <v>11212000</v>
      </c>
      <c r="T2247">
        <v>71.81</v>
      </c>
    </row>
    <row r="2248" spans="14:20" x14ac:dyDescent="0.2">
      <c r="N2248" s="84">
        <v>39790</v>
      </c>
      <c r="O2248">
        <v>82.57</v>
      </c>
      <c r="P2248">
        <v>85.88</v>
      </c>
      <c r="Q2248">
        <v>81.73</v>
      </c>
      <c r="R2248">
        <v>84.86</v>
      </c>
      <c r="S2248">
        <v>11177600</v>
      </c>
      <c r="T2248">
        <v>75.61</v>
      </c>
    </row>
    <row r="2249" spans="14:20" x14ac:dyDescent="0.2">
      <c r="N2249" s="84">
        <v>39791</v>
      </c>
      <c r="O2249">
        <v>83.82</v>
      </c>
      <c r="P2249">
        <v>85.43</v>
      </c>
      <c r="Q2249">
        <v>82.2</v>
      </c>
      <c r="R2249">
        <v>82.69</v>
      </c>
      <c r="S2249">
        <v>9356400</v>
      </c>
      <c r="T2249">
        <v>73.680000000000007</v>
      </c>
    </row>
    <row r="2250" spans="14:20" x14ac:dyDescent="0.2">
      <c r="N2250" s="84">
        <v>39792</v>
      </c>
      <c r="O2250">
        <v>83.95</v>
      </c>
      <c r="P2250">
        <v>84.99</v>
      </c>
      <c r="Q2250">
        <v>81.83</v>
      </c>
      <c r="R2250">
        <v>82.86</v>
      </c>
      <c r="S2250">
        <v>8187000</v>
      </c>
      <c r="T2250">
        <v>73.83</v>
      </c>
    </row>
    <row r="2251" spans="14:20" x14ac:dyDescent="0.2">
      <c r="N2251" s="84">
        <v>39793</v>
      </c>
      <c r="O2251">
        <v>81.5</v>
      </c>
      <c r="P2251">
        <v>82.86</v>
      </c>
      <c r="Q2251">
        <v>79.77</v>
      </c>
      <c r="R2251">
        <v>80.58</v>
      </c>
      <c r="S2251">
        <v>10682400</v>
      </c>
      <c r="T2251">
        <v>71.8</v>
      </c>
    </row>
    <row r="2252" spans="14:20" x14ac:dyDescent="0.2">
      <c r="N2252" s="84">
        <v>39794</v>
      </c>
      <c r="O2252">
        <v>78.680000000000007</v>
      </c>
      <c r="P2252">
        <v>82.94</v>
      </c>
      <c r="Q2252">
        <v>78.06</v>
      </c>
      <c r="R2252">
        <v>82.2</v>
      </c>
      <c r="S2252">
        <v>10381700</v>
      </c>
      <c r="T2252">
        <v>73.239999999999995</v>
      </c>
    </row>
    <row r="2253" spans="14:20" x14ac:dyDescent="0.2">
      <c r="N2253" s="84">
        <v>39797</v>
      </c>
      <c r="O2253">
        <v>82.51</v>
      </c>
      <c r="P2253">
        <v>83.54</v>
      </c>
      <c r="Q2253">
        <v>80</v>
      </c>
      <c r="R2253">
        <v>82.77</v>
      </c>
      <c r="S2253">
        <v>8848200</v>
      </c>
      <c r="T2253">
        <v>73.75</v>
      </c>
    </row>
    <row r="2254" spans="14:20" x14ac:dyDescent="0.2">
      <c r="N2254" s="84">
        <v>39798</v>
      </c>
      <c r="O2254">
        <v>83.11</v>
      </c>
      <c r="P2254">
        <v>86.84</v>
      </c>
      <c r="Q2254">
        <v>82.87</v>
      </c>
      <c r="R2254">
        <v>86.4</v>
      </c>
      <c r="S2254">
        <v>11559800</v>
      </c>
      <c r="T2254">
        <v>76.98</v>
      </c>
    </row>
    <row r="2255" spans="14:20" x14ac:dyDescent="0.2">
      <c r="N2255" s="84">
        <v>39799</v>
      </c>
      <c r="O2255">
        <v>85.44</v>
      </c>
      <c r="P2255">
        <v>87.27</v>
      </c>
      <c r="Q2255">
        <v>84.66</v>
      </c>
      <c r="R2255">
        <v>85.84</v>
      </c>
      <c r="S2255">
        <v>8592000</v>
      </c>
      <c r="T2255">
        <v>76.48</v>
      </c>
    </row>
    <row r="2256" spans="14:20" x14ac:dyDescent="0.2">
      <c r="N2256" s="84">
        <v>39800</v>
      </c>
      <c r="O2256">
        <v>85.77</v>
      </c>
      <c r="P2256">
        <v>86.64</v>
      </c>
      <c r="Q2256">
        <v>82.96</v>
      </c>
      <c r="R2256">
        <v>84</v>
      </c>
      <c r="S2256">
        <v>8029500</v>
      </c>
      <c r="T2256">
        <v>74.849999999999994</v>
      </c>
    </row>
    <row r="2257" spans="14:20" x14ac:dyDescent="0.2">
      <c r="N2257" s="84">
        <v>39801</v>
      </c>
      <c r="O2257">
        <v>85.22</v>
      </c>
      <c r="P2257">
        <v>85.22</v>
      </c>
      <c r="Q2257">
        <v>82.97</v>
      </c>
      <c r="R2257">
        <v>83.52</v>
      </c>
      <c r="S2257">
        <v>13098600</v>
      </c>
      <c r="T2257">
        <v>74.42</v>
      </c>
    </row>
    <row r="2258" spans="14:20" x14ac:dyDescent="0.2">
      <c r="N2258" s="84">
        <v>39804</v>
      </c>
      <c r="O2258">
        <v>83.27</v>
      </c>
      <c r="P2258">
        <v>83.45</v>
      </c>
      <c r="Q2258">
        <v>80.319999999999993</v>
      </c>
      <c r="R2258">
        <v>81.99</v>
      </c>
      <c r="S2258">
        <v>7083300</v>
      </c>
      <c r="T2258">
        <v>73.05</v>
      </c>
    </row>
    <row r="2259" spans="14:20" x14ac:dyDescent="0.2">
      <c r="N2259" s="84">
        <v>39805</v>
      </c>
      <c r="O2259">
        <v>82.35</v>
      </c>
      <c r="P2259">
        <v>82.81</v>
      </c>
      <c r="Q2259">
        <v>80.13</v>
      </c>
      <c r="R2259">
        <v>80.599999999999994</v>
      </c>
      <c r="S2259">
        <v>6374400</v>
      </c>
      <c r="T2259">
        <v>71.819999999999993</v>
      </c>
    </row>
    <row r="2260" spans="14:20" x14ac:dyDescent="0.2">
      <c r="N2260" s="84">
        <v>39806</v>
      </c>
      <c r="O2260">
        <v>80.55</v>
      </c>
      <c r="P2260">
        <v>81.22</v>
      </c>
      <c r="Q2260">
        <v>79.92</v>
      </c>
      <c r="R2260">
        <v>80.52</v>
      </c>
      <c r="S2260">
        <v>2415200</v>
      </c>
      <c r="T2260">
        <v>71.739999999999995</v>
      </c>
    </row>
    <row r="2261" spans="14:20" x14ac:dyDescent="0.2">
      <c r="N2261" s="84">
        <v>39808</v>
      </c>
      <c r="O2261">
        <v>80.930000000000007</v>
      </c>
      <c r="P2261">
        <v>81.8</v>
      </c>
      <c r="Q2261">
        <v>80.55</v>
      </c>
      <c r="R2261">
        <v>81.33</v>
      </c>
      <c r="S2261">
        <v>3101300</v>
      </c>
      <c r="T2261">
        <v>72.47</v>
      </c>
    </row>
    <row r="2262" spans="14:20" x14ac:dyDescent="0.2">
      <c r="N2262" s="84">
        <v>39811</v>
      </c>
      <c r="O2262">
        <v>81.72</v>
      </c>
      <c r="P2262">
        <v>81.72</v>
      </c>
      <c r="Q2262">
        <v>79.680000000000007</v>
      </c>
      <c r="R2262">
        <v>81.25</v>
      </c>
      <c r="S2262">
        <v>6062600</v>
      </c>
      <c r="T2262">
        <v>72.400000000000006</v>
      </c>
    </row>
    <row r="2263" spans="14:20" x14ac:dyDescent="0.2">
      <c r="N2263" s="84">
        <v>39812</v>
      </c>
      <c r="O2263">
        <v>81.83</v>
      </c>
      <c r="P2263">
        <v>83.64</v>
      </c>
      <c r="Q2263">
        <v>81.52</v>
      </c>
      <c r="R2263">
        <v>83.55</v>
      </c>
      <c r="S2263">
        <v>5774400</v>
      </c>
      <c r="T2263">
        <v>74.44</v>
      </c>
    </row>
    <row r="2264" spans="14:20" x14ac:dyDescent="0.2">
      <c r="N2264" s="84">
        <v>39813</v>
      </c>
      <c r="O2264">
        <v>83.5</v>
      </c>
      <c r="P2264">
        <v>85</v>
      </c>
      <c r="Q2264">
        <v>83.5</v>
      </c>
      <c r="R2264">
        <v>84.16</v>
      </c>
      <c r="S2264">
        <v>6667700</v>
      </c>
      <c r="T2264">
        <v>74.989999999999995</v>
      </c>
    </row>
    <row r="2265" spans="14:20" x14ac:dyDescent="0.2">
      <c r="N2265" s="84">
        <v>39815</v>
      </c>
      <c r="O2265">
        <v>83.89</v>
      </c>
      <c r="P2265">
        <v>87.59</v>
      </c>
      <c r="Q2265">
        <v>83.89</v>
      </c>
      <c r="R2265">
        <v>87.37</v>
      </c>
      <c r="S2265">
        <v>7558200</v>
      </c>
      <c r="T2265">
        <v>77.849999999999994</v>
      </c>
    </row>
    <row r="2266" spans="14:20" x14ac:dyDescent="0.2">
      <c r="N2266" s="84">
        <v>39818</v>
      </c>
      <c r="O2266">
        <v>86.42</v>
      </c>
      <c r="P2266">
        <v>87.67</v>
      </c>
      <c r="Q2266">
        <v>86.18</v>
      </c>
      <c r="R2266">
        <v>86.82</v>
      </c>
      <c r="S2266">
        <v>8315700</v>
      </c>
      <c r="T2266">
        <v>77.36</v>
      </c>
    </row>
    <row r="2267" spans="14:20" x14ac:dyDescent="0.2">
      <c r="N2267" s="84">
        <v>39819</v>
      </c>
      <c r="O2267">
        <v>87.11</v>
      </c>
      <c r="P2267">
        <v>90.41</v>
      </c>
      <c r="Q2267">
        <v>86.37</v>
      </c>
      <c r="R2267">
        <v>89.23</v>
      </c>
      <c r="S2267">
        <v>9649500</v>
      </c>
      <c r="T2267">
        <v>79.510000000000005</v>
      </c>
    </row>
    <row r="2268" spans="14:20" x14ac:dyDescent="0.2">
      <c r="N2268" s="84">
        <v>39820</v>
      </c>
      <c r="O2268">
        <v>87.83</v>
      </c>
      <c r="P2268">
        <v>88.8</v>
      </c>
      <c r="Q2268">
        <v>87.12</v>
      </c>
      <c r="R2268">
        <v>87.79</v>
      </c>
      <c r="S2268">
        <v>8455100</v>
      </c>
      <c r="T2268">
        <v>78.22</v>
      </c>
    </row>
    <row r="2269" spans="14:20" x14ac:dyDescent="0.2">
      <c r="N2269" s="84">
        <v>39821</v>
      </c>
      <c r="O2269">
        <v>87.81</v>
      </c>
      <c r="P2269">
        <v>88.14</v>
      </c>
      <c r="Q2269">
        <v>85.98</v>
      </c>
      <c r="R2269">
        <v>87.18</v>
      </c>
      <c r="S2269">
        <v>7231800</v>
      </c>
      <c r="T2269">
        <v>77.680000000000007</v>
      </c>
    </row>
    <row r="2270" spans="14:20" x14ac:dyDescent="0.2">
      <c r="N2270" s="84">
        <v>39822</v>
      </c>
      <c r="O2270">
        <v>87.05</v>
      </c>
      <c r="P2270">
        <v>87.5</v>
      </c>
      <c r="Q2270">
        <v>84.25</v>
      </c>
      <c r="R2270">
        <v>84.7</v>
      </c>
      <c r="S2270">
        <v>7440300</v>
      </c>
      <c r="T2270">
        <v>75.47</v>
      </c>
    </row>
    <row r="2271" spans="14:20" x14ac:dyDescent="0.2">
      <c r="N2271" s="84">
        <v>39825</v>
      </c>
      <c r="O2271">
        <v>84.57</v>
      </c>
      <c r="P2271">
        <v>86.6</v>
      </c>
      <c r="Q2271">
        <v>84.42</v>
      </c>
      <c r="R2271">
        <v>85.71</v>
      </c>
      <c r="S2271">
        <v>8072700</v>
      </c>
      <c r="T2271">
        <v>76.37</v>
      </c>
    </row>
    <row r="2272" spans="14:20" x14ac:dyDescent="0.2">
      <c r="N2272" s="84">
        <v>39826</v>
      </c>
      <c r="O2272">
        <v>85.5</v>
      </c>
      <c r="P2272">
        <v>86.59</v>
      </c>
      <c r="Q2272">
        <v>84.79</v>
      </c>
      <c r="R2272">
        <v>85.34</v>
      </c>
      <c r="S2272">
        <v>7657200</v>
      </c>
      <c r="T2272">
        <v>76.040000000000006</v>
      </c>
    </row>
    <row r="2273" spans="14:20" x14ac:dyDescent="0.2">
      <c r="N2273" s="84">
        <v>39827</v>
      </c>
      <c r="O2273">
        <v>84.2</v>
      </c>
      <c r="P2273">
        <v>84.82</v>
      </c>
      <c r="Q2273">
        <v>82.11</v>
      </c>
      <c r="R2273">
        <v>83.19</v>
      </c>
      <c r="S2273">
        <v>9470000</v>
      </c>
      <c r="T2273">
        <v>74.12</v>
      </c>
    </row>
    <row r="2274" spans="14:20" x14ac:dyDescent="0.2">
      <c r="N2274" s="84">
        <v>39828</v>
      </c>
      <c r="O2274">
        <v>83.61</v>
      </c>
      <c r="P2274">
        <v>84.83</v>
      </c>
      <c r="Q2274">
        <v>82.26</v>
      </c>
      <c r="R2274">
        <v>84.12</v>
      </c>
      <c r="S2274">
        <v>11734800</v>
      </c>
      <c r="T2274">
        <v>74.95</v>
      </c>
    </row>
    <row r="2275" spans="14:20" x14ac:dyDescent="0.2">
      <c r="N2275" s="84">
        <v>39829</v>
      </c>
      <c r="O2275">
        <v>84.61</v>
      </c>
      <c r="P2275">
        <v>85.74</v>
      </c>
      <c r="Q2275">
        <v>83.08</v>
      </c>
      <c r="R2275">
        <v>84.92</v>
      </c>
      <c r="S2275">
        <v>11245300</v>
      </c>
      <c r="T2275">
        <v>75.67</v>
      </c>
    </row>
    <row r="2276" spans="14:20" x14ac:dyDescent="0.2">
      <c r="N2276" s="84">
        <v>39833</v>
      </c>
      <c r="O2276">
        <v>84.76</v>
      </c>
      <c r="P2276">
        <v>84.92</v>
      </c>
      <c r="Q2276">
        <v>81.760000000000005</v>
      </c>
      <c r="R2276">
        <v>81.98</v>
      </c>
      <c r="S2276">
        <v>13800100</v>
      </c>
      <c r="T2276">
        <v>73.05</v>
      </c>
    </row>
    <row r="2277" spans="14:20" x14ac:dyDescent="0.2">
      <c r="N2277" s="84">
        <v>39834</v>
      </c>
      <c r="O2277">
        <v>86.29</v>
      </c>
      <c r="P2277">
        <v>91.6</v>
      </c>
      <c r="Q2277">
        <v>86</v>
      </c>
      <c r="R2277">
        <v>91.42</v>
      </c>
      <c r="S2277">
        <v>24905000</v>
      </c>
      <c r="T2277">
        <v>81.459999999999994</v>
      </c>
    </row>
    <row r="2278" spans="14:20" x14ac:dyDescent="0.2">
      <c r="N2278" s="84">
        <v>39835</v>
      </c>
      <c r="O2278">
        <v>89.83</v>
      </c>
      <c r="P2278">
        <v>90.74</v>
      </c>
      <c r="Q2278">
        <v>88.11</v>
      </c>
      <c r="R2278">
        <v>90.07</v>
      </c>
      <c r="S2278">
        <v>12350700</v>
      </c>
      <c r="T2278">
        <v>80.25</v>
      </c>
    </row>
    <row r="2279" spans="14:20" x14ac:dyDescent="0.2">
      <c r="N2279" s="84">
        <v>39836</v>
      </c>
      <c r="O2279">
        <v>88.4</v>
      </c>
      <c r="P2279">
        <v>90.7</v>
      </c>
      <c r="Q2279">
        <v>87.81</v>
      </c>
      <c r="R2279">
        <v>89.49</v>
      </c>
      <c r="S2279">
        <v>10253700</v>
      </c>
      <c r="T2279">
        <v>79.739999999999995</v>
      </c>
    </row>
    <row r="2280" spans="14:20" x14ac:dyDescent="0.2">
      <c r="N2280" s="84">
        <v>39839</v>
      </c>
      <c r="O2280">
        <v>89.77</v>
      </c>
      <c r="P2280">
        <v>92.67</v>
      </c>
      <c r="Q2280">
        <v>89.52</v>
      </c>
      <c r="R2280">
        <v>91.6</v>
      </c>
      <c r="S2280">
        <v>9840800</v>
      </c>
      <c r="T2280">
        <v>81.62</v>
      </c>
    </row>
    <row r="2281" spans="14:20" x14ac:dyDescent="0.2">
      <c r="N2281" s="84">
        <v>39840</v>
      </c>
      <c r="O2281">
        <v>91.77</v>
      </c>
      <c r="P2281">
        <v>91.97</v>
      </c>
      <c r="Q2281">
        <v>90.5</v>
      </c>
      <c r="R2281">
        <v>91.66</v>
      </c>
      <c r="S2281">
        <v>8720800</v>
      </c>
      <c r="T2281">
        <v>81.67</v>
      </c>
    </row>
    <row r="2282" spans="14:20" x14ac:dyDescent="0.2">
      <c r="N2282" s="84">
        <v>39841</v>
      </c>
      <c r="O2282">
        <v>92.7</v>
      </c>
      <c r="P2282">
        <v>94.94</v>
      </c>
      <c r="Q2282">
        <v>91.91</v>
      </c>
      <c r="R2282">
        <v>94.82</v>
      </c>
      <c r="S2282">
        <v>13407200</v>
      </c>
      <c r="T2282">
        <v>84.49</v>
      </c>
    </row>
    <row r="2283" spans="14:20" x14ac:dyDescent="0.2">
      <c r="N2283" s="84">
        <v>39842</v>
      </c>
      <c r="O2283">
        <v>93.58</v>
      </c>
      <c r="P2283">
        <v>94.58</v>
      </c>
      <c r="Q2283">
        <v>92.02</v>
      </c>
      <c r="R2283">
        <v>92.51</v>
      </c>
      <c r="S2283">
        <v>9233500</v>
      </c>
      <c r="T2283">
        <v>82.43</v>
      </c>
    </row>
    <row r="2284" spans="14:20" x14ac:dyDescent="0.2">
      <c r="N2284" s="84">
        <v>39843</v>
      </c>
      <c r="O2284">
        <v>92.23</v>
      </c>
      <c r="P2284">
        <v>93.48</v>
      </c>
      <c r="Q2284">
        <v>91.25</v>
      </c>
      <c r="R2284">
        <v>91.65</v>
      </c>
      <c r="S2284">
        <v>9617000</v>
      </c>
      <c r="T2284">
        <v>81.66</v>
      </c>
    </row>
    <row r="2285" spans="14:20" x14ac:dyDescent="0.2">
      <c r="N2285" s="84">
        <v>39846</v>
      </c>
      <c r="O2285">
        <v>90.6</v>
      </c>
      <c r="P2285">
        <v>91.86</v>
      </c>
      <c r="Q2285">
        <v>89.69</v>
      </c>
      <c r="R2285">
        <v>90.93</v>
      </c>
      <c r="S2285">
        <v>9926400</v>
      </c>
      <c r="T2285">
        <v>81.02</v>
      </c>
    </row>
    <row r="2286" spans="14:20" x14ac:dyDescent="0.2">
      <c r="N2286" s="84">
        <v>39847</v>
      </c>
      <c r="O2286">
        <v>91.07</v>
      </c>
      <c r="P2286">
        <v>93.73</v>
      </c>
      <c r="Q2286">
        <v>90.16</v>
      </c>
      <c r="R2286">
        <v>93.48</v>
      </c>
      <c r="S2286">
        <v>8864500</v>
      </c>
      <c r="T2286">
        <v>83.29</v>
      </c>
    </row>
    <row r="2287" spans="14:20" x14ac:dyDescent="0.2">
      <c r="N2287" s="84">
        <v>39848</v>
      </c>
      <c r="O2287">
        <v>93.74</v>
      </c>
      <c r="P2287">
        <v>94.91</v>
      </c>
      <c r="Q2287">
        <v>91.82</v>
      </c>
      <c r="R2287">
        <v>92.83</v>
      </c>
      <c r="S2287">
        <v>10189800</v>
      </c>
      <c r="T2287">
        <v>82.71</v>
      </c>
    </row>
    <row r="2288" spans="14:20" x14ac:dyDescent="0.2">
      <c r="N2288" s="84">
        <v>39849</v>
      </c>
      <c r="O2288">
        <v>92.13</v>
      </c>
      <c r="P2288">
        <v>93.2</v>
      </c>
      <c r="Q2288">
        <v>91.22</v>
      </c>
      <c r="R2288">
        <v>92.41</v>
      </c>
      <c r="S2288">
        <v>11622900</v>
      </c>
      <c r="T2288">
        <v>82.34</v>
      </c>
    </row>
    <row r="2289" spans="14:20" x14ac:dyDescent="0.2">
      <c r="N2289" s="84">
        <v>39850</v>
      </c>
      <c r="O2289">
        <v>92.51</v>
      </c>
      <c r="P2289">
        <v>97.1</v>
      </c>
      <c r="Q2289">
        <v>91.65</v>
      </c>
      <c r="R2289">
        <v>96.14</v>
      </c>
      <c r="S2289">
        <v>13055900</v>
      </c>
      <c r="T2289">
        <v>86.13</v>
      </c>
    </row>
    <row r="2290" spans="14:20" x14ac:dyDescent="0.2">
      <c r="N2290" s="84">
        <v>39853</v>
      </c>
      <c r="O2290">
        <v>95.93</v>
      </c>
      <c r="P2290">
        <v>96.98</v>
      </c>
      <c r="Q2290">
        <v>94.72</v>
      </c>
      <c r="R2290">
        <v>96.82</v>
      </c>
      <c r="S2290">
        <v>8165800</v>
      </c>
      <c r="T2290">
        <v>86.74</v>
      </c>
    </row>
    <row r="2291" spans="14:20" x14ac:dyDescent="0.2">
      <c r="N2291" s="84">
        <v>39854</v>
      </c>
      <c r="O2291">
        <v>95.58</v>
      </c>
      <c r="P2291">
        <v>96.82</v>
      </c>
      <c r="Q2291">
        <v>92.96</v>
      </c>
      <c r="R2291">
        <v>93.27</v>
      </c>
      <c r="S2291">
        <v>13541300</v>
      </c>
      <c r="T2291">
        <v>83.56</v>
      </c>
    </row>
    <row r="2292" spans="14:20" x14ac:dyDescent="0.2">
      <c r="N2292" s="84">
        <v>39855</v>
      </c>
      <c r="O2292">
        <v>93.48</v>
      </c>
      <c r="P2292">
        <v>95.77</v>
      </c>
      <c r="Q2292">
        <v>93</v>
      </c>
      <c r="R2292">
        <v>95.16</v>
      </c>
      <c r="S2292">
        <v>10765700</v>
      </c>
      <c r="T2292">
        <v>85.25</v>
      </c>
    </row>
    <row r="2293" spans="14:20" x14ac:dyDescent="0.2">
      <c r="N2293" s="84">
        <v>39856</v>
      </c>
      <c r="O2293">
        <v>94.41</v>
      </c>
      <c r="P2293">
        <v>95.2</v>
      </c>
      <c r="Q2293">
        <v>92.2</v>
      </c>
      <c r="R2293">
        <v>95.07</v>
      </c>
      <c r="S2293">
        <v>9917700</v>
      </c>
      <c r="T2293">
        <v>85.17</v>
      </c>
    </row>
    <row r="2294" spans="14:20" x14ac:dyDescent="0.2">
      <c r="N2294" s="84">
        <v>39857</v>
      </c>
      <c r="O2294">
        <v>94.79</v>
      </c>
      <c r="P2294">
        <v>95.18</v>
      </c>
      <c r="Q2294">
        <v>93.57</v>
      </c>
      <c r="R2294">
        <v>93.84</v>
      </c>
      <c r="S2294">
        <v>6742400</v>
      </c>
      <c r="T2294">
        <v>84.07</v>
      </c>
    </row>
    <row r="2295" spans="14:20" x14ac:dyDescent="0.2">
      <c r="N2295" s="84">
        <v>39861</v>
      </c>
      <c r="O2295">
        <v>91.73</v>
      </c>
      <c r="P2295">
        <v>92.49</v>
      </c>
      <c r="Q2295">
        <v>90.5</v>
      </c>
      <c r="R2295">
        <v>90.67</v>
      </c>
      <c r="S2295">
        <v>8903500</v>
      </c>
      <c r="T2295">
        <v>81.23</v>
      </c>
    </row>
    <row r="2296" spans="14:20" x14ac:dyDescent="0.2">
      <c r="N2296" s="84">
        <v>39862</v>
      </c>
      <c r="O2296">
        <v>91.17</v>
      </c>
      <c r="P2296">
        <v>92.25</v>
      </c>
      <c r="Q2296">
        <v>90.44</v>
      </c>
      <c r="R2296">
        <v>91.51</v>
      </c>
      <c r="S2296">
        <v>8492600</v>
      </c>
      <c r="T2296">
        <v>81.98</v>
      </c>
    </row>
    <row r="2297" spans="14:20" x14ac:dyDescent="0.2">
      <c r="N2297" s="84">
        <v>39863</v>
      </c>
      <c r="O2297">
        <v>91.06</v>
      </c>
      <c r="P2297">
        <v>92.16</v>
      </c>
      <c r="Q2297">
        <v>88.45</v>
      </c>
      <c r="R2297">
        <v>88.93</v>
      </c>
      <c r="S2297">
        <v>12622700</v>
      </c>
      <c r="T2297">
        <v>79.67</v>
      </c>
    </row>
    <row r="2298" spans="14:20" x14ac:dyDescent="0.2">
      <c r="N2298" s="84">
        <v>39864</v>
      </c>
      <c r="O2298">
        <v>88.05</v>
      </c>
      <c r="P2298">
        <v>89.9</v>
      </c>
      <c r="Q2298">
        <v>87.34</v>
      </c>
      <c r="R2298">
        <v>88.79</v>
      </c>
      <c r="S2298">
        <v>12400700</v>
      </c>
      <c r="T2298">
        <v>79.540000000000006</v>
      </c>
    </row>
    <row r="2299" spans="14:20" x14ac:dyDescent="0.2">
      <c r="N2299" s="84">
        <v>39867</v>
      </c>
      <c r="O2299">
        <v>89.3</v>
      </c>
      <c r="P2299">
        <v>89.33</v>
      </c>
      <c r="Q2299">
        <v>84.19</v>
      </c>
      <c r="R2299">
        <v>84.37</v>
      </c>
      <c r="S2299">
        <v>13509600</v>
      </c>
      <c r="T2299">
        <v>75.58</v>
      </c>
    </row>
    <row r="2300" spans="14:20" x14ac:dyDescent="0.2">
      <c r="N2300" s="84">
        <v>39868</v>
      </c>
      <c r="O2300">
        <v>84.63</v>
      </c>
      <c r="P2300">
        <v>87.08</v>
      </c>
      <c r="Q2300">
        <v>84.1</v>
      </c>
      <c r="R2300">
        <v>86.4</v>
      </c>
      <c r="S2300">
        <v>12915300</v>
      </c>
      <c r="T2300">
        <v>77.400000000000006</v>
      </c>
    </row>
    <row r="2301" spans="14:20" x14ac:dyDescent="0.2">
      <c r="N2301" s="84">
        <v>39869</v>
      </c>
      <c r="O2301">
        <v>86</v>
      </c>
      <c r="P2301">
        <v>87.12</v>
      </c>
      <c r="Q2301">
        <v>82.85</v>
      </c>
      <c r="R2301">
        <v>85.9</v>
      </c>
      <c r="S2301">
        <v>12646400</v>
      </c>
      <c r="T2301">
        <v>76.95</v>
      </c>
    </row>
    <row r="2302" spans="14:20" x14ac:dyDescent="0.2">
      <c r="N2302" s="84">
        <v>39870</v>
      </c>
      <c r="O2302">
        <v>86.85</v>
      </c>
      <c r="P2302">
        <v>90.2</v>
      </c>
      <c r="Q2302">
        <v>86.33</v>
      </c>
      <c r="R2302">
        <v>88.97</v>
      </c>
      <c r="S2302">
        <v>17423200</v>
      </c>
      <c r="T2302">
        <v>79.7</v>
      </c>
    </row>
    <row r="2303" spans="14:20" x14ac:dyDescent="0.2">
      <c r="N2303" s="84">
        <v>39871</v>
      </c>
      <c r="O2303">
        <v>88.12</v>
      </c>
      <c r="P2303">
        <v>93.28</v>
      </c>
      <c r="Q2303">
        <v>88.01</v>
      </c>
      <c r="R2303">
        <v>92.03</v>
      </c>
      <c r="S2303">
        <v>21311200</v>
      </c>
      <c r="T2303">
        <v>82.45</v>
      </c>
    </row>
    <row r="2304" spans="14:20" x14ac:dyDescent="0.2">
      <c r="N2304" s="84">
        <v>39874</v>
      </c>
      <c r="O2304">
        <v>91.17</v>
      </c>
      <c r="P2304">
        <v>91.9</v>
      </c>
      <c r="Q2304">
        <v>88.75</v>
      </c>
      <c r="R2304">
        <v>89.05</v>
      </c>
      <c r="S2304">
        <v>15231700</v>
      </c>
      <c r="T2304">
        <v>79.78</v>
      </c>
    </row>
    <row r="2305" spans="14:20" x14ac:dyDescent="0.2">
      <c r="N2305" s="84">
        <v>39875</v>
      </c>
      <c r="O2305">
        <v>90.16</v>
      </c>
      <c r="P2305">
        <v>90.18</v>
      </c>
      <c r="Q2305">
        <v>87.19</v>
      </c>
      <c r="R2305">
        <v>87.77</v>
      </c>
      <c r="S2305">
        <v>13744100</v>
      </c>
      <c r="T2305">
        <v>78.63</v>
      </c>
    </row>
    <row r="2306" spans="14:20" x14ac:dyDescent="0.2">
      <c r="N2306" s="84">
        <v>39876</v>
      </c>
      <c r="O2306">
        <v>88.97</v>
      </c>
      <c r="P2306">
        <v>91.24</v>
      </c>
      <c r="Q2306">
        <v>87.6</v>
      </c>
      <c r="R2306">
        <v>89.49</v>
      </c>
      <c r="S2306">
        <v>15391700</v>
      </c>
      <c r="T2306">
        <v>80.17</v>
      </c>
    </row>
    <row r="2307" spans="14:20" x14ac:dyDescent="0.2">
      <c r="N2307" s="84">
        <v>39877</v>
      </c>
      <c r="O2307">
        <v>88.13</v>
      </c>
      <c r="P2307">
        <v>90.16</v>
      </c>
      <c r="Q2307">
        <v>87.02</v>
      </c>
      <c r="R2307">
        <v>87.48</v>
      </c>
      <c r="S2307">
        <v>14930100</v>
      </c>
      <c r="T2307">
        <v>78.37</v>
      </c>
    </row>
    <row r="2308" spans="14:20" x14ac:dyDescent="0.2">
      <c r="N2308" s="84">
        <v>39878</v>
      </c>
      <c r="O2308">
        <v>87.47</v>
      </c>
      <c r="P2308">
        <v>88.25</v>
      </c>
      <c r="Q2308">
        <v>83.81</v>
      </c>
      <c r="R2308">
        <v>85.81</v>
      </c>
      <c r="S2308">
        <v>15186000</v>
      </c>
      <c r="T2308">
        <v>76.87</v>
      </c>
    </row>
    <row r="2309" spans="14:20" x14ac:dyDescent="0.2">
      <c r="N2309" s="84">
        <v>39881</v>
      </c>
      <c r="O2309">
        <v>84.7</v>
      </c>
      <c r="P2309">
        <v>86.8</v>
      </c>
      <c r="Q2309">
        <v>83.02</v>
      </c>
      <c r="R2309">
        <v>83.48</v>
      </c>
      <c r="S2309">
        <v>13151800</v>
      </c>
      <c r="T2309">
        <v>74.790000000000006</v>
      </c>
    </row>
    <row r="2310" spans="14:20" x14ac:dyDescent="0.2">
      <c r="N2310" s="84">
        <v>39882</v>
      </c>
      <c r="O2310">
        <v>85.11</v>
      </c>
      <c r="P2310">
        <v>87.25</v>
      </c>
      <c r="Q2310">
        <v>83.64</v>
      </c>
      <c r="R2310">
        <v>87.25</v>
      </c>
      <c r="S2310">
        <v>15914800</v>
      </c>
      <c r="T2310">
        <v>78.16</v>
      </c>
    </row>
    <row r="2311" spans="14:20" x14ac:dyDescent="0.2">
      <c r="N2311" s="84">
        <v>39883</v>
      </c>
      <c r="O2311">
        <v>87.51</v>
      </c>
      <c r="P2311">
        <v>89.54</v>
      </c>
      <c r="Q2311">
        <v>86.72</v>
      </c>
      <c r="R2311">
        <v>88.62</v>
      </c>
      <c r="S2311">
        <v>11823900</v>
      </c>
      <c r="T2311">
        <v>79.39</v>
      </c>
    </row>
    <row r="2312" spans="14:20" x14ac:dyDescent="0.2">
      <c r="N2312" s="84">
        <v>39884</v>
      </c>
      <c r="O2312">
        <v>88.59</v>
      </c>
      <c r="P2312">
        <v>90.6</v>
      </c>
      <c r="Q2312">
        <v>87.49</v>
      </c>
      <c r="R2312">
        <v>90.4</v>
      </c>
      <c r="S2312">
        <v>11829200</v>
      </c>
      <c r="T2312">
        <v>80.989999999999995</v>
      </c>
    </row>
    <row r="2313" spans="14:20" x14ac:dyDescent="0.2">
      <c r="N2313" s="84">
        <v>39885</v>
      </c>
      <c r="O2313">
        <v>90.4</v>
      </c>
      <c r="P2313">
        <v>90.65</v>
      </c>
      <c r="Q2313">
        <v>89.29</v>
      </c>
      <c r="R2313">
        <v>90.36</v>
      </c>
      <c r="S2313">
        <v>9111900</v>
      </c>
      <c r="T2313">
        <v>80.95</v>
      </c>
    </row>
    <row r="2314" spans="14:20" x14ac:dyDescent="0.2">
      <c r="N2314" s="84">
        <v>39888</v>
      </c>
      <c r="O2314">
        <v>91.65</v>
      </c>
      <c r="P2314">
        <v>93</v>
      </c>
      <c r="Q2314">
        <v>90.54</v>
      </c>
      <c r="R2314">
        <v>91.22</v>
      </c>
      <c r="S2314">
        <v>11793700</v>
      </c>
      <c r="T2314">
        <v>81.72</v>
      </c>
    </row>
    <row r="2315" spans="14:20" x14ac:dyDescent="0.2">
      <c r="N2315" s="84">
        <v>39889</v>
      </c>
      <c r="O2315">
        <v>91.11</v>
      </c>
      <c r="P2315">
        <v>92.91</v>
      </c>
      <c r="Q2315">
        <v>90.45</v>
      </c>
      <c r="R2315">
        <v>92.91</v>
      </c>
      <c r="S2315">
        <v>11489700</v>
      </c>
      <c r="T2315">
        <v>83.23</v>
      </c>
    </row>
    <row r="2316" spans="14:20" x14ac:dyDescent="0.2">
      <c r="N2316" s="84">
        <v>39890</v>
      </c>
      <c r="O2316">
        <v>89.46</v>
      </c>
      <c r="P2316">
        <v>92.9</v>
      </c>
      <c r="Q2316">
        <v>89.41</v>
      </c>
      <c r="R2316">
        <v>91.95</v>
      </c>
      <c r="S2316">
        <v>17954300</v>
      </c>
      <c r="T2316">
        <v>82.37</v>
      </c>
    </row>
    <row r="2317" spans="14:20" x14ac:dyDescent="0.2">
      <c r="N2317" s="84">
        <v>39891</v>
      </c>
      <c r="O2317">
        <v>92.84</v>
      </c>
      <c r="P2317">
        <v>93.35</v>
      </c>
      <c r="Q2317">
        <v>91.51</v>
      </c>
      <c r="R2317">
        <v>92.66</v>
      </c>
      <c r="S2317">
        <v>9899300</v>
      </c>
      <c r="T2317">
        <v>83.01</v>
      </c>
    </row>
    <row r="2318" spans="14:20" x14ac:dyDescent="0.2">
      <c r="N2318" s="84">
        <v>39892</v>
      </c>
      <c r="O2318">
        <v>93.16</v>
      </c>
      <c r="P2318">
        <v>95</v>
      </c>
      <c r="Q2318">
        <v>92.18</v>
      </c>
      <c r="R2318">
        <v>92.51</v>
      </c>
      <c r="S2318">
        <v>12193900</v>
      </c>
      <c r="T2318">
        <v>82.88</v>
      </c>
    </row>
    <row r="2319" spans="14:20" x14ac:dyDescent="0.2">
      <c r="N2319" s="84">
        <v>39895</v>
      </c>
      <c r="O2319">
        <v>93.7</v>
      </c>
      <c r="P2319">
        <v>98.71</v>
      </c>
      <c r="Q2319">
        <v>93.7</v>
      </c>
      <c r="R2319">
        <v>98.71</v>
      </c>
      <c r="S2319">
        <v>12407200</v>
      </c>
      <c r="T2319">
        <v>88.43</v>
      </c>
    </row>
    <row r="2320" spans="14:20" x14ac:dyDescent="0.2">
      <c r="N2320" s="84">
        <v>39896</v>
      </c>
      <c r="O2320">
        <v>97.69</v>
      </c>
      <c r="P2320">
        <v>99.55</v>
      </c>
      <c r="Q2320">
        <v>97.52</v>
      </c>
      <c r="R2320">
        <v>98.3</v>
      </c>
      <c r="S2320">
        <v>9346700</v>
      </c>
      <c r="T2320">
        <v>88.06</v>
      </c>
    </row>
    <row r="2321" spans="14:20" x14ac:dyDescent="0.2">
      <c r="N2321" s="84">
        <v>39897</v>
      </c>
      <c r="O2321">
        <v>98.47</v>
      </c>
      <c r="P2321">
        <v>99.86</v>
      </c>
      <c r="Q2321">
        <v>96.09</v>
      </c>
      <c r="R2321">
        <v>97.95</v>
      </c>
      <c r="S2321">
        <v>12017000</v>
      </c>
      <c r="T2321">
        <v>87.75</v>
      </c>
    </row>
    <row r="2322" spans="14:20" x14ac:dyDescent="0.2">
      <c r="N2322" s="84">
        <v>39898</v>
      </c>
      <c r="O2322">
        <v>98.47</v>
      </c>
      <c r="P2322">
        <v>99.2</v>
      </c>
      <c r="Q2322">
        <v>97.75</v>
      </c>
      <c r="R2322">
        <v>98.78</v>
      </c>
      <c r="S2322">
        <v>11434600</v>
      </c>
      <c r="T2322">
        <v>88.49</v>
      </c>
    </row>
    <row r="2323" spans="14:20" x14ac:dyDescent="0.2">
      <c r="N2323" s="84">
        <v>39899</v>
      </c>
      <c r="O2323">
        <v>95.99</v>
      </c>
      <c r="P2323">
        <v>96</v>
      </c>
      <c r="Q2323">
        <v>92.75</v>
      </c>
      <c r="R2323">
        <v>94.15</v>
      </c>
      <c r="S2323">
        <v>15745200</v>
      </c>
      <c r="T2323">
        <v>84.35</v>
      </c>
    </row>
    <row r="2324" spans="14:20" x14ac:dyDescent="0.2">
      <c r="N2324" s="84">
        <v>39902</v>
      </c>
      <c r="O2324">
        <v>92</v>
      </c>
      <c r="P2324">
        <v>94.74</v>
      </c>
      <c r="Q2324">
        <v>91.8</v>
      </c>
      <c r="R2324">
        <v>94.52</v>
      </c>
      <c r="S2324">
        <v>10964000</v>
      </c>
      <c r="T2324">
        <v>84.68</v>
      </c>
    </row>
    <row r="2325" spans="14:20" x14ac:dyDescent="0.2">
      <c r="N2325" s="84">
        <v>39903</v>
      </c>
      <c r="O2325">
        <v>94.96</v>
      </c>
      <c r="P2325">
        <v>98.66</v>
      </c>
      <c r="Q2325">
        <v>94.85</v>
      </c>
      <c r="R2325">
        <v>96.89</v>
      </c>
      <c r="S2325">
        <v>14553700</v>
      </c>
      <c r="T2325">
        <v>86.8</v>
      </c>
    </row>
    <row r="2326" spans="14:20" x14ac:dyDescent="0.2">
      <c r="N2326" s="84">
        <v>39904</v>
      </c>
      <c r="O2326">
        <v>96.13</v>
      </c>
      <c r="P2326">
        <v>98</v>
      </c>
      <c r="Q2326">
        <v>95.7</v>
      </c>
      <c r="R2326">
        <v>97.61</v>
      </c>
      <c r="S2326">
        <v>12212900</v>
      </c>
      <c r="T2326">
        <v>87.45</v>
      </c>
    </row>
    <row r="2327" spans="14:20" x14ac:dyDescent="0.2">
      <c r="N2327" s="84">
        <v>39905</v>
      </c>
      <c r="O2327">
        <v>99.15</v>
      </c>
      <c r="P2327">
        <v>101.99</v>
      </c>
      <c r="Q2327">
        <v>98.38</v>
      </c>
      <c r="R2327">
        <v>100.82</v>
      </c>
      <c r="S2327">
        <v>16219000</v>
      </c>
      <c r="T2327">
        <v>90.32</v>
      </c>
    </row>
    <row r="2328" spans="14:20" x14ac:dyDescent="0.2">
      <c r="N2328" s="84">
        <v>39906</v>
      </c>
      <c r="O2328">
        <v>99.73</v>
      </c>
      <c r="P2328">
        <v>102.66</v>
      </c>
      <c r="Q2328">
        <v>99.71</v>
      </c>
      <c r="R2328">
        <v>102.22</v>
      </c>
      <c r="S2328">
        <v>10962900</v>
      </c>
      <c r="T2328">
        <v>91.58</v>
      </c>
    </row>
    <row r="2329" spans="14:20" x14ac:dyDescent="0.2">
      <c r="N2329" s="84">
        <v>39909</v>
      </c>
      <c r="O2329">
        <v>100.9</v>
      </c>
      <c r="P2329">
        <v>101.85</v>
      </c>
      <c r="Q2329">
        <v>100</v>
      </c>
      <c r="R2329">
        <v>101.56</v>
      </c>
      <c r="S2329">
        <v>8819800</v>
      </c>
      <c r="T2329">
        <v>90.98</v>
      </c>
    </row>
    <row r="2330" spans="14:20" x14ac:dyDescent="0.2">
      <c r="N2330" s="84">
        <v>39910</v>
      </c>
      <c r="O2330">
        <v>100.17</v>
      </c>
      <c r="P2330">
        <v>100.5</v>
      </c>
      <c r="Q2330">
        <v>98.52</v>
      </c>
      <c r="R2330">
        <v>98.75</v>
      </c>
      <c r="S2330">
        <v>8768400</v>
      </c>
      <c r="T2330">
        <v>88.47</v>
      </c>
    </row>
    <row r="2331" spans="14:20" x14ac:dyDescent="0.2">
      <c r="N2331" s="84">
        <v>39911</v>
      </c>
      <c r="O2331">
        <v>99.45</v>
      </c>
      <c r="P2331">
        <v>101.55</v>
      </c>
      <c r="Q2331">
        <v>99</v>
      </c>
      <c r="R2331">
        <v>101.19</v>
      </c>
      <c r="S2331">
        <v>7285200</v>
      </c>
      <c r="T2331">
        <v>90.65</v>
      </c>
    </row>
    <row r="2332" spans="14:20" x14ac:dyDescent="0.2">
      <c r="N2332" s="84">
        <v>39912</v>
      </c>
      <c r="O2332">
        <v>102.01</v>
      </c>
      <c r="P2332">
        <v>102.45</v>
      </c>
      <c r="Q2332">
        <v>100.25</v>
      </c>
      <c r="R2332">
        <v>101.7</v>
      </c>
      <c r="S2332">
        <v>8013700</v>
      </c>
      <c r="T2332">
        <v>91.11</v>
      </c>
    </row>
    <row r="2333" spans="14:20" x14ac:dyDescent="0.2">
      <c r="N2333" s="84">
        <v>39916</v>
      </c>
      <c r="O2333">
        <v>100.28</v>
      </c>
      <c r="P2333">
        <v>101.65</v>
      </c>
      <c r="Q2333">
        <v>99.04</v>
      </c>
      <c r="R2333">
        <v>99.95</v>
      </c>
      <c r="S2333">
        <v>7797200</v>
      </c>
      <c r="T2333">
        <v>89.54</v>
      </c>
    </row>
    <row r="2334" spans="14:20" x14ac:dyDescent="0.2">
      <c r="N2334" s="84">
        <v>39917</v>
      </c>
      <c r="O2334">
        <v>99.08</v>
      </c>
      <c r="P2334">
        <v>99.95</v>
      </c>
      <c r="Q2334">
        <v>98.27</v>
      </c>
      <c r="R2334">
        <v>99.27</v>
      </c>
      <c r="S2334">
        <v>6276700</v>
      </c>
      <c r="T2334">
        <v>88.93</v>
      </c>
    </row>
    <row r="2335" spans="14:20" x14ac:dyDescent="0.2">
      <c r="N2335" s="84">
        <v>39918</v>
      </c>
      <c r="O2335">
        <v>98.23</v>
      </c>
      <c r="P2335">
        <v>99.06</v>
      </c>
      <c r="Q2335">
        <v>96.44</v>
      </c>
      <c r="R2335">
        <v>98.85</v>
      </c>
      <c r="S2335">
        <v>8164200</v>
      </c>
      <c r="T2335">
        <v>88.56</v>
      </c>
    </row>
    <row r="2336" spans="14:20" x14ac:dyDescent="0.2">
      <c r="N2336" s="84">
        <v>39919</v>
      </c>
      <c r="O2336">
        <v>99.74</v>
      </c>
      <c r="P2336">
        <v>101.92</v>
      </c>
      <c r="Q2336">
        <v>99.18</v>
      </c>
      <c r="R2336">
        <v>101.43</v>
      </c>
      <c r="S2336">
        <v>9259500</v>
      </c>
      <c r="T2336">
        <v>90.87</v>
      </c>
    </row>
    <row r="2337" spans="14:20" x14ac:dyDescent="0.2">
      <c r="N2337" s="84">
        <v>39920</v>
      </c>
      <c r="O2337">
        <v>101.18</v>
      </c>
      <c r="P2337">
        <v>102.04</v>
      </c>
      <c r="Q2337">
        <v>99.69</v>
      </c>
      <c r="R2337">
        <v>101.27</v>
      </c>
      <c r="S2337">
        <v>10214200</v>
      </c>
      <c r="T2337">
        <v>90.72</v>
      </c>
    </row>
    <row r="2338" spans="14:20" x14ac:dyDescent="0.2">
      <c r="N2338" s="84">
        <v>39923</v>
      </c>
      <c r="O2338">
        <v>100.29</v>
      </c>
      <c r="P2338">
        <v>101.19</v>
      </c>
      <c r="Q2338">
        <v>99.21</v>
      </c>
      <c r="R2338">
        <v>100.43</v>
      </c>
      <c r="S2338">
        <v>12524700</v>
      </c>
      <c r="T2338">
        <v>89.97</v>
      </c>
    </row>
    <row r="2339" spans="14:20" x14ac:dyDescent="0.2">
      <c r="N2339" s="84">
        <v>39924</v>
      </c>
      <c r="O2339">
        <v>98.41</v>
      </c>
      <c r="P2339">
        <v>102.48</v>
      </c>
      <c r="Q2339">
        <v>98.2</v>
      </c>
      <c r="R2339">
        <v>102.31</v>
      </c>
      <c r="S2339">
        <v>15226700</v>
      </c>
      <c r="T2339">
        <v>91.66</v>
      </c>
    </row>
    <row r="2340" spans="14:20" x14ac:dyDescent="0.2">
      <c r="N2340" s="84">
        <v>39925</v>
      </c>
      <c r="O2340">
        <v>101.17</v>
      </c>
      <c r="P2340">
        <v>103.86</v>
      </c>
      <c r="Q2340">
        <v>101.06</v>
      </c>
      <c r="R2340">
        <v>102.55</v>
      </c>
      <c r="S2340">
        <v>12120000</v>
      </c>
      <c r="T2340">
        <v>91.87</v>
      </c>
    </row>
    <row r="2341" spans="14:20" x14ac:dyDescent="0.2">
      <c r="N2341" s="84">
        <v>39926</v>
      </c>
      <c r="O2341">
        <v>102.65</v>
      </c>
      <c r="P2341">
        <v>102.78</v>
      </c>
      <c r="Q2341">
        <v>99.8</v>
      </c>
      <c r="R2341">
        <v>101.42</v>
      </c>
      <c r="S2341">
        <v>9440400</v>
      </c>
      <c r="T2341">
        <v>90.86</v>
      </c>
    </row>
    <row r="2342" spans="14:20" x14ac:dyDescent="0.2">
      <c r="N2342" s="84">
        <v>39927</v>
      </c>
      <c r="O2342">
        <v>101.17</v>
      </c>
      <c r="P2342">
        <v>101.58</v>
      </c>
      <c r="Q2342">
        <v>99.5</v>
      </c>
      <c r="R2342">
        <v>100.08</v>
      </c>
      <c r="S2342">
        <v>10157500</v>
      </c>
      <c r="T2342">
        <v>89.66</v>
      </c>
    </row>
    <row r="2343" spans="14:20" x14ac:dyDescent="0.2">
      <c r="N2343" s="84">
        <v>39930</v>
      </c>
      <c r="O2343">
        <v>99.61</v>
      </c>
      <c r="P2343">
        <v>101.69</v>
      </c>
      <c r="Q2343">
        <v>99.29</v>
      </c>
      <c r="R2343">
        <v>99.95</v>
      </c>
      <c r="S2343">
        <v>8611400</v>
      </c>
      <c r="T2343">
        <v>89.54</v>
      </c>
    </row>
    <row r="2344" spans="14:20" x14ac:dyDescent="0.2">
      <c r="N2344" s="84">
        <v>39931</v>
      </c>
      <c r="O2344">
        <v>99.36</v>
      </c>
      <c r="P2344">
        <v>102.73</v>
      </c>
      <c r="Q2344">
        <v>99.25</v>
      </c>
      <c r="R2344">
        <v>101.94</v>
      </c>
      <c r="S2344">
        <v>11110500</v>
      </c>
      <c r="T2344">
        <v>91.32</v>
      </c>
    </row>
    <row r="2345" spans="14:20" x14ac:dyDescent="0.2">
      <c r="N2345" s="84">
        <v>39932</v>
      </c>
      <c r="O2345">
        <v>101.98</v>
      </c>
      <c r="P2345">
        <v>105</v>
      </c>
      <c r="Q2345">
        <v>101.67</v>
      </c>
      <c r="R2345">
        <v>104.04</v>
      </c>
      <c r="S2345">
        <v>9783700</v>
      </c>
      <c r="T2345">
        <v>93.21</v>
      </c>
    </row>
    <row r="2346" spans="14:20" x14ac:dyDescent="0.2">
      <c r="N2346" s="84">
        <v>39933</v>
      </c>
      <c r="O2346">
        <v>104.55</v>
      </c>
      <c r="P2346">
        <v>106.05</v>
      </c>
      <c r="Q2346">
        <v>102.85</v>
      </c>
      <c r="R2346">
        <v>103.21</v>
      </c>
      <c r="S2346">
        <v>10654500</v>
      </c>
      <c r="T2346">
        <v>92.46</v>
      </c>
    </row>
    <row r="2347" spans="14:20" x14ac:dyDescent="0.2">
      <c r="N2347" s="84">
        <v>39934</v>
      </c>
      <c r="O2347">
        <v>103.78</v>
      </c>
      <c r="P2347">
        <v>104.86</v>
      </c>
      <c r="Q2347">
        <v>102.94</v>
      </c>
      <c r="R2347">
        <v>104.61</v>
      </c>
      <c r="S2347">
        <v>6234200</v>
      </c>
      <c r="T2347">
        <v>93.72</v>
      </c>
    </row>
    <row r="2348" spans="14:20" x14ac:dyDescent="0.2">
      <c r="N2348" s="84">
        <v>39937</v>
      </c>
      <c r="O2348">
        <v>105.26</v>
      </c>
      <c r="P2348">
        <v>106.75</v>
      </c>
      <c r="Q2348">
        <v>104.61</v>
      </c>
      <c r="R2348">
        <v>106.19</v>
      </c>
      <c r="S2348">
        <v>8313900</v>
      </c>
      <c r="T2348">
        <v>95.13</v>
      </c>
    </row>
    <row r="2349" spans="14:20" x14ac:dyDescent="0.2">
      <c r="N2349" s="84">
        <v>39938</v>
      </c>
      <c r="O2349">
        <v>106</v>
      </c>
      <c r="P2349">
        <v>106.82</v>
      </c>
      <c r="Q2349">
        <v>105.51</v>
      </c>
      <c r="R2349">
        <v>105.85</v>
      </c>
      <c r="S2349">
        <v>6750000</v>
      </c>
      <c r="T2349">
        <v>94.83</v>
      </c>
    </row>
    <row r="2350" spans="14:20" x14ac:dyDescent="0.2">
      <c r="N2350" s="84">
        <v>39939</v>
      </c>
      <c r="O2350">
        <v>105.23</v>
      </c>
      <c r="P2350">
        <v>105.5</v>
      </c>
      <c r="Q2350">
        <v>103.71</v>
      </c>
      <c r="R2350">
        <v>104.62</v>
      </c>
      <c r="S2350">
        <v>7530900</v>
      </c>
      <c r="T2350">
        <v>94.21</v>
      </c>
    </row>
    <row r="2351" spans="14:20" x14ac:dyDescent="0.2">
      <c r="N2351" s="84">
        <v>39940</v>
      </c>
      <c r="O2351">
        <v>104.65</v>
      </c>
      <c r="P2351">
        <v>104.8</v>
      </c>
      <c r="Q2351">
        <v>101.83</v>
      </c>
      <c r="R2351">
        <v>102.59</v>
      </c>
      <c r="S2351">
        <v>8521400</v>
      </c>
      <c r="T2351">
        <v>92.39</v>
      </c>
    </row>
    <row r="2352" spans="14:20" x14ac:dyDescent="0.2">
      <c r="N2352" s="84">
        <v>39941</v>
      </c>
      <c r="O2352">
        <v>103.58</v>
      </c>
      <c r="P2352">
        <v>103.75</v>
      </c>
      <c r="Q2352">
        <v>99.83</v>
      </c>
      <c r="R2352">
        <v>101.49</v>
      </c>
      <c r="S2352">
        <v>11575500</v>
      </c>
      <c r="T2352">
        <v>91.4</v>
      </c>
    </row>
    <row r="2353" spans="14:20" x14ac:dyDescent="0.2">
      <c r="N2353" s="84">
        <v>39944</v>
      </c>
      <c r="O2353">
        <v>101.09</v>
      </c>
      <c r="P2353">
        <v>103.88</v>
      </c>
      <c r="Q2353">
        <v>100.95</v>
      </c>
      <c r="R2353">
        <v>102.9</v>
      </c>
      <c r="S2353">
        <v>8253000</v>
      </c>
      <c r="T2353">
        <v>92.67</v>
      </c>
    </row>
    <row r="2354" spans="14:20" x14ac:dyDescent="0.2">
      <c r="N2354" s="84">
        <v>39945</v>
      </c>
      <c r="O2354">
        <v>102.98</v>
      </c>
      <c r="P2354">
        <v>104.38</v>
      </c>
      <c r="Q2354">
        <v>102.37</v>
      </c>
      <c r="R2354">
        <v>103.94</v>
      </c>
      <c r="S2354">
        <v>7961600</v>
      </c>
      <c r="T2354">
        <v>93.6</v>
      </c>
    </row>
    <row r="2355" spans="14:20" x14ac:dyDescent="0.2">
      <c r="N2355" s="84">
        <v>39946</v>
      </c>
      <c r="O2355">
        <v>102.88</v>
      </c>
      <c r="P2355">
        <v>103.1</v>
      </c>
      <c r="Q2355">
        <v>101.35</v>
      </c>
      <c r="R2355">
        <v>102.26</v>
      </c>
      <c r="S2355">
        <v>8202100</v>
      </c>
      <c r="T2355">
        <v>92.09</v>
      </c>
    </row>
    <row r="2356" spans="14:20" x14ac:dyDescent="0.2">
      <c r="N2356" s="84">
        <v>39947</v>
      </c>
      <c r="O2356">
        <v>101.72</v>
      </c>
      <c r="P2356">
        <v>102.71</v>
      </c>
      <c r="Q2356">
        <v>100.77</v>
      </c>
      <c r="R2356">
        <v>101.05</v>
      </c>
      <c r="S2356">
        <v>9445100</v>
      </c>
      <c r="T2356">
        <v>91</v>
      </c>
    </row>
    <row r="2357" spans="14:20" x14ac:dyDescent="0.2">
      <c r="N2357" s="84">
        <v>39948</v>
      </c>
      <c r="O2357">
        <v>100.9</v>
      </c>
      <c r="P2357">
        <v>103.07</v>
      </c>
      <c r="Q2357">
        <v>100.57</v>
      </c>
      <c r="R2357">
        <v>101.37</v>
      </c>
      <c r="S2357">
        <v>8367400</v>
      </c>
      <c r="T2357">
        <v>91.29</v>
      </c>
    </row>
    <row r="2358" spans="14:20" x14ac:dyDescent="0.2">
      <c r="N2358" s="84">
        <v>39951</v>
      </c>
      <c r="O2358">
        <v>102</v>
      </c>
      <c r="P2358">
        <v>104.71</v>
      </c>
      <c r="Q2358">
        <v>101.94</v>
      </c>
      <c r="R2358">
        <v>104.58</v>
      </c>
      <c r="S2358">
        <v>7429500</v>
      </c>
      <c r="T2358">
        <v>94.18</v>
      </c>
    </row>
    <row r="2359" spans="14:20" x14ac:dyDescent="0.2">
      <c r="N2359" s="84">
        <v>39952</v>
      </c>
      <c r="O2359">
        <v>104.33</v>
      </c>
      <c r="P2359">
        <v>106.12</v>
      </c>
      <c r="Q2359">
        <v>104</v>
      </c>
      <c r="R2359">
        <v>105.51</v>
      </c>
      <c r="S2359">
        <v>7079200</v>
      </c>
      <c r="T2359">
        <v>95.02</v>
      </c>
    </row>
    <row r="2360" spans="14:20" x14ac:dyDescent="0.2">
      <c r="N2360" s="84">
        <v>39953</v>
      </c>
      <c r="O2360">
        <v>105.51</v>
      </c>
      <c r="P2360">
        <v>105.98</v>
      </c>
      <c r="Q2360">
        <v>103.81</v>
      </c>
      <c r="R2360">
        <v>104.05</v>
      </c>
      <c r="S2360">
        <v>7083100</v>
      </c>
      <c r="T2360">
        <v>93.7</v>
      </c>
    </row>
    <row r="2361" spans="14:20" x14ac:dyDescent="0.2">
      <c r="N2361" s="84">
        <v>39954</v>
      </c>
      <c r="O2361">
        <v>103.07</v>
      </c>
      <c r="P2361">
        <v>103.25</v>
      </c>
      <c r="Q2361">
        <v>101.74</v>
      </c>
      <c r="R2361">
        <v>102.82</v>
      </c>
      <c r="S2361">
        <v>7411500</v>
      </c>
      <c r="T2361">
        <v>92.59</v>
      </c>
    </row>
    <row r="2362" spans="14:20" x14ac:dyDescent="0.2">
      <c r="N2362" s="84">
        <v>39955</v>
      </c>
      <c r="O2362">
        <v>102.67</v>
      </c>
      <c r="P2362">
        <v>103.31</v>
      </c>
      <c r="Q2362">
        <v>101.75</v>
      </c>
      <c r="R2362">
        <v>101.89</v>
      </c>
      <c r="S2362">
        <v>5596200</v>
      </c>
      <c r="T2362">
        <v>91.76</v>
      </c>
    </row>
    <row r="2363" spans="14:20" x14ac:dyDescent="0.2">
      <c r="N2363" s="84">
        <v>39959</v>
      </c>
      <c r="O2363">
        <v>101.32</v>
      </c>
      <c r="P2363">
        <v>105.63</v>
      </c>
      <c r="Q2363">
        <v>101.02</v>
      </c>
      <c r="R2363">
        <v>105.02</v>
      </c>
      <c r="S2363">
        <v>7211200</v>
      </c>
      <c r="T2363">
        <v>94.58</v>
      </c>
    </row>
    <row r="2364" spans="14:20" x14ac:dyDescent="0.2">
      <c r="N2364" s="84">
        <v>39960</v>
      </c>
      <c r="O2364">
        <v>104.34</v>
      </c>
      <c r="P2364">
        <v>105.17</v>
      </c>
      <c r="Q2364">
        <v>102.91</v>
      </c>
      <c r="R2364">
        <v>102.93</v>
      </c>
      <c r="S2364">
        <v>7119600</v>
      </c>
      <c r="T2364">
        <v>92.69</v>
      </c>
    </row>
    <row r="2365" spans="14:20" x14ac:dyDescent="0.2">
      <c r="N2365" s="84">
        <v>39961</v>
      </c>
      <c r="O2365">
        <v>103.34</v>
      </c>
      <c r="P2365">
        <v>105.14</v>
      </c>
      <c r="Q2365">
        <v>102.68</v>
      </c>
      <c r="R2365">
        <v>104.69</v>
      </c>
      <c r="S2365">
        <v>6127500</v>
      </c>
      <c r="T2365">
        <v>94.28</v>
      </c>
    </row>
    <row r="2366" spans="14:20" x14ac:dyDescent="0.2">
      <c r="N2366" s="84">
        <v>39962</v>
      </c>
      <c r="O2366">
        <v>104.47</v>
      </c>
      <c r="P2366">
        <v>106.5</v>
      </c>
      <c r="Q2366">
        <v>103.95</v>
      </c>
      <c r="R2366">
        <v>106.28</v>
      </c>
      <c r="S2366">
        <v>6871800</v>
      </c>
      <c r="T2366">
        <v>95.71</v>
      </c>
    </row>
    <row r="2367" spans="14:20" x14ac:dyDescent="0.2">
      <c r="N2367" s="84">
        <v>39965</v>
      </c>
      <c r="O2367">
        <v>106.94</v>
      </c>
      <c r="P2367">
        <v>108.67</v>
      </c>
      <c r="Q2367">
        <v>106.67</v>
      </c>
      <c r="R2367">
        <v>108.37</v>
      </c>
      <c r="S2367">
        <v>7725000</v>
      </c>
      <c r="T2367">
        <v>97.59</v>
      </c>
    </row>
    <row r="2368" spans="14:20" x14ac:dyDescent="0.2">
      <c r="N2368" s="84">
        <v>39966</v>
      </c>
      <c r="O2368">
        <v>107.51</v>
      </c>
      <c r="P2368">
        <v>108.8</v>
      </c>
      <c r="Q2368">
        <v>106.66</v>
      </c>
      <c r="R2368">
        <v>106.83</v>
      </c>
      <c r="S2368">
        <v>7045800</v>
      </c>
      <c r="T2368">
        <v>96.21</v>
      </c>
    </row>
    <row r="2369" spans="14:20" x14ac:dyDescent="0.2">
      <c r="N2369" s="84">
        <v>39967</v>
      </c>
      <c r="O2369">
        <v>106.53</v>
      </c>
      <c r="P2369">
        <v>106.6</v>
      </c>
      <c r="Q2369">
        <v>105.11</v>
      </c>
      <c r="R2369">
        <v>106.49</v>
      </c>
      <c r="S2369">
        <v>7688000</v>
      </c>
      <c r="T2369">
        <v>95.9</v>
      </c>
    </row>
    <row r="2370" spans="14:20" x14ac:dyDescent="0.2">
      <c r="N2370" s="84">
        <v>39968</v>
      </c>
      <c r="O2370">
        <v>106.17</v>
      </c>
      <c r="P2370">
        <v>106.87</v>
      </c>
      <c r="Q2370">
        <v>105.6</v>
      </c>
      <c r="R2370">
        <v>106.33</v>
      </c>
      <c r="S2370">
        <v>5468500</v>
      </c>
      <c r="T2370">
        <v>95.75</v>
      </c>
    </row>
    <row r="2371" spans="14:20" x14ac:dyDescent="0.2">
      <c r="N2371" s="84">
        <v>39969</v>
      </c>
      <c r="O2371">
        <v>107.33</v>
      </c>
      <c r="P2371">
        <v>108.4</v>
      </c>
      <c r="Q2371">
        <v>106.75</v>
      </c>
      <c r="R2371">
        <v>107.24</v>
      </c>
      <c r="S2371">
        <v>7665000</v>
      </c>
      <c r="T2371">
        <v>96.57</v>
      </c>
    </row>
    <row r="2372" spans="14:20" x14ac:dyDescent="0.2">
      <c r="N2372" s="84">
        <v>39972</v>
      </c>
      <c r="O2372">
        <v>106.64</v>
      </c>
      <c r="P2372">
        <v>107.98</v>
      </c>
      <c r="Q2372">
        <v>105.5</v>
      </c>
      <c r="R2372">
        <v>107.49</v>
      </c>
      <c r="S2372">
        <v>6363800</v>
      </c>
      <c r="T2372">
        <v>96.8</v>
      </c>
    </row>
    <row r="2373" spans="14:20" x14ac:dyDescent="0.2">
      <c r="N2373" s="84">
        <v>39973</v>
      </c>
      <c r="O2373">
        <v>108.15</v>
      </c>
      <c r="P2373">
        <v>109.14</v>
      </c>
      <c r="Q2373">
        <v>107.99</v>
      </c>
      <c r="R2373">
        <v>108.14</v>
      </c>
      <c r="S2373">
        <v>8585900</v>
      </c>
      <c r="T2373">
        <v>97.38</v>
      </c>
    </row>
    <row r="2374" spans="14:20" x14ac:dyDescent="0.2">
      <c r="N2374" s="84">
        <v>39974</v>
      </c>
      <c r="O2374">
        <v>109.2</v>
      </c>
      <c r="P2374">
        <v>109.28</v>
      </c>
      <c r="Q2374">
        <v>107.05</v>
      </c>
      <c r="R2374">
        <v>108.35</v>
      </c>
      <c r="S2374">
        <v>7578100</v>
      </c>
      <c r="T2374">
        <v>97.57</v>
      </c>
    </row>
    <row r="2375" spans="14:20" x14ac:dyDescent="0.2">
      <c r="N2375" s="84">
        <v>39975</v>
      </c>
      <c r="O2375">
        <v>108.75</v>
      </c>
      <c r="P2375">
        <v>110.64</v>
      </c>
      <c r="Q2375">
        <v>108.56</v>
      </c>
      <c r="R2375">
        <v>109.4</v>
      </c>
      <c r="S2375">
        <v>9134300</v>
      </c>
      <c r="T2375">
        <v>98.52</v>
      </c>
    </row>
    <row r="2376" spans="14:20" x14ac:dyDescent="0.2">
      <c r="N2376" s="84">
        <v>39976</v>
      </c>
      <c r="O2376">
        <v>108.4</v>
      </c>
      <c r="P2376">
        <v>109.28</v>
      </c>
      <c r="Q2376">
        <v>107.75</v>
      </c>
      <c r="R2376">
        <v>108.21</v>
      </c>
      <c r="S2376">
        <v>7250900</v>
      </c>
      <c r="T2376">
        <v>97.45</v>
      </c>
    </row>
    <row r="2377" spans="14:20" x14ac:dyDescent="0.2">
      <c r="N2377" s="84">
        <v>39979</v>
      </c>
      <c r="O2377">
        <v>107.63</v>
      </c>
      <c r="P2377">
        <v>108.83</v>
      </c>
      <c r="Q2377">
        <v>107.24</v>
      </c>
      <c r="R2377">
        <v>107.62</v>
      </c>
      <c r="S2377">
        <v>8567600</v>
      </c>
      <c r="T2377">
        <v>96.92</v>
      </c>
    </row>
    <row r="2378" spans="14:20" x14ac:dyDescent="0.2">
      <c r="N2378" s="84">
        <v>39980</v>
      </c>
      <c r="O2378">
        <v>108.47</v>
      </c>
      <c r="P2378">
        <v>109.14</v>
      </c>
      <c r="Q2378">
        <v>107.27</v>
      </c>
      <c r="R2378">
        <v>107.32</v>
      </c>
      <c r="S2378">
        <v>7231000</v>
      </c>
      <c r="T2378">
        <v>96.65</v>
      </c>
    </row>
    <row r="2379" spans="14:20" x14ac:dyDescent="0.2">
      <c r="N2379" s="84">
        <v>39981</v>
      </c>
      <c r="O2379">
        <v>107.46</v>
      </c>
      <c r="P2379">
        <v>107.88</v>
      </c>
      <c r="Q2379">
        <v>106.88</v>
      </c>
      <c r="R2379">
        <v>107</v>
      </c>
      <c r="S2379">
        <v>7366200</v>
      </c>
      <c r="T2379">
        <v>96.36</v>
      </c>
    </row>
    <row r="2380" spans="14:20" x14ac:dyDescent="0.2">
      <c r="N2380" s="84">
        <v>39982</v>
      </c>
      <c r="O2380">
        <v>106.93</v>
      </c>
      <c r="P2380">
        <v>107.53</v>
      </c>
      <c r="Q2380">
        <v>106.12</v>
      </c>
      <c r="R2380">
        <v>106.33</v>
      </c>
      <c r="S2380">
        <v>6206900</v>
      </c>
      <c r="T2380">
        <v>95.75</v>
      </c>
    </row>
    <row r="2381" spans="14:20" x14ac:dyDescent="0.2">
      <c r="N2381" s="84">
        <v>39983</v>
      </c>
      <c r="O2381">
        <v>106.31</v>
      </c>
      <c r="P2381">
        <v>106.65</v>
      </c>
      <c r="Q2381">
        <v>105.5</v>
      </c>
      <c r="R2381">
        <v>105.89</v>
      </c>
      <c r="S2381">
        <v>13559000</v>
      </c>
      <c r="T2381">
        <v>95.36</v>
      </c>
    </row>
    <row r="2382" spans="14:20" x14ac:dyDescent="0.2">
      <c r="N2382" s="84">
        <v>39986</v>
      </c>
      <c r="O2382">
        <v>105.18</v>
      </c>
      <c r="P2382">
        <v>105.88</v>
      </c>
      <c r="Q2382">
        <v>104.23</v>
      </c>
      <c r="R2382">
        <v>104.52</v>
      </c>
      <c r="S2382">
        <v>7295400</v>
      </c>
      <c r="T2382">
        <v>94.12</v>
      </c>
    </row>
    <row r="2383" spans="14:20" x14ac:dyDescent="0.2">
      <c r="N2383" s="84">
        <v>39987</v>
      </c>
      <c r="O2383">
        <v>104.75</v>
      </c>
      <c r="P2383">
        <v>104.87</v>
      </c>
      <c r="Q2383">
        <v>103.79</v>
      </c>
      <c r="R2383">
        <v>104.44</v>
      </c>
      <c r="S2383">
        <v>5152600</v>
      </c>
      <c r="T2383">
        <v>94.05</v>
      </c>
    </row>
    <row r="2384" spans="14:20" x14ac:dyDescent="0.2">
      <c r="N2384" s="84">
        <v>39988</v>
      </c>
      <c r="O2384">
        <v>105.39</v>
      </c>
      <c r="P2384">
        <v>106.48</v>
      </c>
      <c r="Q2384">
        <v>103.72</v>
      </c>
      <c r="R2384">
        <v>104.15</v>
      </c>
      <c r="S2384">
        <v>6395200</v>
      </c>
      <c r="T2384">
        <v>93.79</v>
      </c>
    </row>
    <row r="2385" spans="14:20" x14ac:dyDescent="0.2">
      <c r="N2385" s="84">
        <v>39989</v>
      </c>
      <c r="O2385">
        <v>103.7</v>
      </c>
      <c r="P2385">
        <v>106.79</v>
      </c>
      <c r="Q2385">
        <v>103.51</v>
      </c>
      <c r="R2385">
        <v>106.06</v>
      </c>
      <c r="S2385">
        <v>6900600</v>
      </c>
      <c r="T2385">
        <v>95.51</v>
      </c>
    </row>
    <row r="2386" spans="14:20" x14ac:dyDescent="0.2">
      <c r="N2386" s="84">
        <v>39990</v>
      </c>
      <c r="O2386">
        <v>106.5</v>
      </c>
      <c r="P2386">
        <v>106.5</v>
      </c>
      <c r="Q2386">
        <v>105.05</v>
      </c>
      <c r="R2386">
        <v>105.68</v>
      </c>
      <c r="S2386">
        <v>5127900</v>
      </c>
      <c r="T2386">
        <v>95.17</v>
      </c>
    </row>
    <row r="2387" spans="14:20" x14ac:dyDescent="0.2">
      <c r="N2387" s="84">
        <v>39993</v>
      </c>
      <c r="O2387">
        <v>105.99</v>
      </c>
      <c r="P2387">
        <v>106.18</v>
      </c>
      <c r="Q2387">
        <v>105.16</v>
      </c>
      <c r="R2387">
        <v>105.83</v>
      </c>
      <c r="S2387">
        <v>4681800</v>
      </c>
      <c r="T2387">
        <v>95.3</v>
      </c>
    </row>
    <row r="2388" spans="14:20" x14ac:dyDescent="0.2">
      <c r="N2388" s="84">
        <v>39994</v>
      </c>
      <c r="O2388">
        <v>105.69</v>
      </c>
      <c r="P2388">
        <v>106.03</v>
      </c>
      <c r="Q2388">
        <v>103.81</v>
      </c>
      <c r="R2388">
        <v>104.42</v>
      </c>
      <c r="S2388">
        <v>7512600</v>
      </c>
      <c r="T2388">
        <v>94.03</v>
      </c>
    </row>
    <row r="2389" spans="14:20" x14ac:dyDescent="0.2">
      <c r="N2389" s="84">
        <v>39995</v>
      </c>
      <c r="O2389">
        <v>105</v>
      </c>
      <c r="P2389">
        <v>106.27</v>
      </c>
      <c r="Q2389">
        <v>104.73</v>
      </c>
      <c r="R2389">
        <v>104.84</v>
      </c>
      <c r="S2389">
        <v>5537300</v>
      </c>
      <c r="T2389">
        <v>94.41</v>
      </c>
    </row>
    <row r="2390" spans="14:20" x14ac:dyDescent="0.2">
      <c r="N2390" s="84">
        <v>39996</v>
      </c>
      <c r="O2390">
        <v>103.8</v>
      </c>
      <c r="P2390">
        <v>103.91</v>
      </c>
      <c r="Q2390">
        <v>101.73</v>
      </c>
      <c r="R2390">
        <v>101.73</v>
      </c>
      <c r="S2390">
        <v>7026700</v>
      </c>
      <c r="T2390">
        <v>91.61</v>
      </c>
    </row>
    <row r="2391" spans="14:20" x14ac:dyDescent="0.2">
      <c r="N2391" s="84">
        <v>40000</v>
      </c>
      <c r="O2391">
        <v>101.57</v>
      </c>
      <c r="P2391">
        <v>102.23</v>
      </c>
      <c r="Q2391">
        <v>100.47</v>
      </c>
      <c r="R2391">
        <v>101.65</v>
      </c>
      <c r="S2391">
        <v>6522500</v>
      </c>
      <c r="T2391">
        <v>91.54</v>
      </c>
    </row>
    <row r="2392" spans="14:20" x14ac:dyDescent="0.2">
      <c r="N2392" s="84">
        <v>40001</v>
      </c>
      <c r="O2392">
        <v>101.34</v>
      </c>
      <c r="P2392">
        <v>101.96</v>
      </c>
      <c r="Q2392">
        <v>100.03</v>
      </c>
      <c r="R2392">
        <v>100.19</v>
      </c>
      <c r="S2392">
        <v>6685600</v>
      </c>
      <c r="T2392">
        <v>90.23</v>
      </c>
    </row>
    <row r="2393" spans="14:20" x14ac:dyDescent="0.2">
      <c r="N2393" s="84">
        <v>40002</v>
      </c>
      <c r="O2393">
        <v>100.29</v>
      </c>
      <c r="P2393">
        <v>101.17</v>
      </c>
      <c r="Q2393">
        <v>99.5</v>
      </c>
      <c r="R2393">
        <v>100.68</v>
      </c>
      <c r="S2393">
        <v>7380800</v>
      </c>
      <c r="T2393">
        <v>90.67</v>
      </c>
    </row>
    <row r="2394" spans="14:20" x14ac:dyDescent="0.2">
      <c r="N2394" s="84">
        <v>40003</v>
      </c>
      <c r="O2394">
        <v>101.12</v>
      </c>
      <c r="P2394">
        <v>102.78</v>
      </c>
      <c r="Q2394">
        <v>100.85</v>
      </c>
      <c r="R2394">
        <v>102.08</v>
      </c>
      <c r="S2394">
        <v>6153200</v>
      </c>
      <c r="T2394">
        <v>91.93</v>
      </c>
    </row>
    <row r="2395" spans="14:20" x14ac:dyDescent="0.2">
      <c r="N2395" s="84">
        <v>40004</v>
      </c>
      <c r="O2395">
        <v>100.97</v>
      </c>
      <c r="P2395">
        <v>101.72</v>
      </c>
      <c r="Q2395">
        <v>99.8</v>
      </c>
      <c r="R2395">
        <v>100.83</v>
      </c>
      <c r="S2395">
        <v>7465900</v>
      </c>
      <c r="T2395">
        <v>90.8</v>
      </c>
    </row>
    <row r="2396" spans="14:20" x14ac:dyDescent="0.2">
      <c r="N2396" s="84">
        <v>40007</v>
      </c>
      <c r="O2396">
        <v>101.28</v>
      </c>
      <c r="P2396">
        <v>103.65</v>
      </c>
      <c r="Q2396">
        <v>100.19</v>
      </c>
      <c r="R2396">
        <v>103.62</v>
      </c>
      <c r="S2396">
        <v>9494300</v>
      </c>
      <c r="T2396">
        <v>93.31</v>
      </c>
    </row>
    <row r="2397" spans="14:20" x14ac:dyDescent="0.2">
      <c r="N2397" s="84">
        <v>40008</v>
      </c>
      <c r="O2397">
        <v>103.42</v>
      </c>
      <c r="P2397">
        <v>103.62</v>
      </c>
      <c r="Q2397">
        <v>102.52</v>
      </c>
      <c r="R2397">
        <v>103.25</v>
      </c>
      <c r="S2397">
        <v>5413500</v>
      </c>
      <c r="T2397">
        <v>92.98</v>
      </c>
    </row>
    <row r="2398" spans="14:20" x14ac:dyDescent="0.2">
      <c r="N2398" s="84">
        <v>40009</v>
      </c>
      <c r="O2398">
        <v>104.75</v>
      </c>
      <c r="P2398">
        <v>107.22</v>
      </c>
      <c r="Q2398">
        <v>104.6</v>
      </c>
      <c r="R2398">
        <v>107.22</v>
      </c>
      <c r="S2398">
        <v>8699100</v>
      </c>
      <c r="T2398">
        <v>96.56</v>
      </c>
    </row>
    <row r="2399" spans="14:20" x14ac:dyDescent="0.2">
      <c r="N2399" s="84">
        <v>40010</v>
      </c>
      <c r="O2399">
        <v>106.84</v>
      </c>
      <c r="P2399">
        <v>110.97</v>
      </c>
      <c r="Q2399">
        <v>106.79</v>
      </c>
      <c r="R2399">
        <v>110.64</v>
      </c>
      <c r="S2399">
        <v>14997900</v>
      </c>
      <c r="T2399">
        <v>99.64</v>
      </c>
    </row>
    <row r="2400" spans="14:20" x14ac:dyDescent="0.2">
      <c r="N2400" s="84">
        <v>40011</v>
      </c>
      <c r="O2400">
        <v>113.41</v>
      </c>
      <c r="P2400">
        <v>115.53</v>
      </c>
      <c r="Q2400">
        <v>113.16</v>
      </c>
      <c r="R2400">
        <v>115.42</v>
      </c>
      <c r="S2400">
        <v>20188900</v>
      </c>
      <c r="T2400">
        <v>103.94</v>
      </c>
    </row>
    <row r="2401" spans="14:20" x14ac:dyDescent="0.2">
      <c r="N2401" s="84">
        <v>40014</v>
      </c>
      <c r="O2401">
        <v>114.53</v>
      </c>
      <c r="P2401">
        <v>116.88</v>
      </c>
      <c r="Q2401">
        <v>114.39</v>
      </c>
      <c r="R2401">
        <v>116.44</v>
      </c>
      <c r="S2401">
        <v>10682500</v>
      </c>
      <c r="T2401">
        <v>104.86</v>
      </c>
    </row>
    <row r="2402" spans="14:20" x14ac:dyDescent="0.2">
      <c r="N2402" s="84">
        <v>40015</v>
      </c>
      <c r="O2402">
        <v>115.87</v>
      </c>
      <c r="P2402">
        <v>117.04</v>
      </c>
      <c r="Q2402">
        <v>115.38</v>
      </c>
      <c r="R2402">
        <v>117.04</v>
      </c>
      <c r="S2402">
        <v>8301700</v>
      </c>
      <c r="T2402">
        <v>105.4</v>
      </c>
    </row>
    <row r="2403" spans="14:20" x14ac:dyDescent="0.2">
      <c r="N2403" s="84">
        <v>40016</v>
      </c>
      <c r="O2403">
        <v>116.18</v>
      </c>
      <c r="P2403">
        <v>117.2</v>
      </c>
      <c r="Q2403">
        <v>115.09</v>
      </c>
      <c r="R2403">
        <v>115.57</v>
      </c>
      <c r="S2403">
        <v>8813400</v>
      </c>
      <c r="T2403">
        <v>104.08</v>
      </c>
    </row>
    <row r="2404" spans="14:20" x14ac:dyDescent="0.2">
      <c r="N2404" s="84">
        <v>40017</v>
      </c>
      <c r="O2404">
        <v>115.06</v>
      </c>
      <c r="P2404">
        <v>118</v>
      </c>
      <c r="Q2404">
        <v>115.06</v>
      </c>
      <c r="R2404">
        <v>117.06</v>
      </c>
      <c r="S2404">
        <v>8461400</v>
      </c>
      <c r="T2404">
        <v>105.42</v>
      </c>
    </row>
    <row r="2405" spans="14:20" x14ac:dyDescent="0.2">
      <c r="N2405" s="84">
        <v>40018</v>
      </c>
      <c r="O2405">
        <v>116.68</v>
      </c>
      <c r="P2405">
        <v>118.15</v>
      </c>
      <c r="Q2405">
        <v>116.63</v>
      </c>
      <c r="R2405">
        <v>117.64</v>
      </c>
      <c r="S2405">
        <v>6261000</v>
      </c>
      <c r="T2405">
        <v>105.94</v>
      </c>
    </row>
    <row r="2406" spans="14:20" x14ac:dyDescent="0.2">
      <c r="N2406" s="84">
        <v>40021</v>
      </c>
      <c r="O2406">
        <v>116.95</v>
      </c>
      <c r="P2406">
        <v>117.92</v>
      </c>
      <c r="Q2406">
        <v>116.57</v>
      </c>
      <c r="R2406">
        <v>117.63</v>
      </c>
      <c r="S2406">
        <v>5069200</v>
      </c>
      <c r="T2406">
        <v>105.93</v>
      </c>
    </row>
    <row r="2407" spans="14:20" x14ac:dyDescent="0.2">
      <c r="N2407" s="84">
        <v>40022</v>
      </c>
      <c r="O2407">
        <v>116.63</v>
      </c>
      <c r="P2407">
        <v>117.52</v>
      </c>
      <c r="Q2407">
        <v>116.34</v>
      </c>
      <c r="R2407">
        <v>117.28</v>
      </c>
      <c r="S2407">
        <v>5782900</v>
      </c>
      <c r="T2407">
        <v>105.62</v>
      </c>
    </row>
    <row r="2408" spans="14:20" x14ac:dyDescent="0.2">
      <c r="N2408" s="84">
        <v>40023</v>
      </c>
      <c r="O2408">
        <v>116.36</v>
      </c>
      <c r="P2408">
        <v>117.28</v>
      </c>
      <c r="Q2408">
        <v>116.05</v>
      </c>
      <c r="R2408">
        <v>117.26</v>
      </c>
      <c r="S2408">
        <v>5100900</v>
      </c>
      <c r="T2408">
        <v>105.6</v>
      </c>
    </row>
    <row r="2409" spans="14:20" x14ac:dyDescent="0.2">
      <c r="N2409" s="84">
        <v>40024</v>
      </c>
      <c r="O2409">
        <v>118</v>
      </c>
      <c r="P2409">
        <v>119.37</v>
      </c>
      <c r="Q2409">
        <v>117.67</v>
      </c>
      <c r="R2409">
        <v>117.86</v>
      </c>
      <c r="S2409">
        <v>6803100</v>
      </c>
      <c r="T2409">
        <v>106.14</v>
      </c>
    </row>
    <row r="2410" spans="14:20" x14ac:dyDescent="0.2">
      <c r="N2410" s="84">
        <v>40025</v>
      </c>
      <c r="O2410">
        <v>117.56</v>
      </c>
      <c r="P2410">
        <v>118.99</v>
      </c>
      <c r="Q2410">
        <v>117.56</v>
      </c>
      <c r="R2410">
        <v>117.93</v>
      </c>
      <c r="S2410">
        <v>5329600</v>
      </c>
      <c r="T2410">
        <v>106.2</v>
      </c>
    </row>
    <row r="2411" spans="14:20" x14ac:dyDescent="0.2">
      <c r="N2411" s="84">
        <v>40028</v>
      </c>
      <c r="O2411">
        <v>118.88</v>
      </c>
      <c r="P2411">
        <v>119.96</v>
      </c>
      <c r="Q2411">
        <v>118.69</v>
      </c>
      <c r="R2411">
        <v>119.92</v>
      </c>
      <c r="S2411">
        <v>6108200</v>
      </c>
      <c r="T2411">
        <v>107.99</v>
      </c>
    </row>
    <row r="2412" spans="14:20" x14ac:dyDescent="0.2">
      <c r="N2412" s="84">
        <v>40029</v>
      </c>
      <c r="O2412">
        <v>119.17</v>
      </c>
      <c r="P2412">
        <v>119.8</v>
      </c>
      <c r="Q2412">
        <v>119.02</v>
      </c>
      <c r="R2412">
        <v>119.6</v>
      </c>
      <c r="S2412">
        <v>4993500</v>
      </c>
      <c r="T2412">
        <v>107.7</v>
      </c>
    </row>
    <row r="2413" spans="14:20" x14ac:dyDescent="0.2">
      <c r="N2413" s="84">
        <v>40030</v>
      </c>
      <c r="O2413">
        <v>118.52</v>
      </c>
      <c r="P2413">
        <v>119</v>
      </c>
      <c r="Q2413">
        <v>117.86</v>
      </c>
      <c r="R2413">
        <v>118.47</v>
      </c>
      <c r="S2413">
        <v>5025800</v>
      </c>
      <c r="T2413">
        <v>106.69</v>
      </c>
    </row>
    <row r="2414" spans="14:20" x14ac:dyDescent="0.2">
      <c r="N2414" s="84">
        <v>40031</v>
      </c>
      <c r="O2414">
        <v>118.31</v>
      </c>
      <c r="P2414">
        <v>118.4</v>
      </c>
      <c r="Q2414">
        <v>116.7</v>
      </c>
      <c r="R2414">
        <v>117.38</v>
      </c>
      <c r="S2414">
        <v>6003100</v>
      </c>
      <c r="T2414">
        <v>106.2</v>
      </c>
    </row>
    <row r="2415" spans="14:20" x14ac:dyDescent="0.2">
      <c r="N2415" s="84">
        <v>40032</v>
      </c>
      <c r="O2415">
        <v>118.11</v>
      </c>
      <c r="P2415">
        <v>119.91</v>
      </c>
      <c r="Q2415">
        <v>118.11</v>
      </c>
      <c r="R2415">
        <v>119.33</v>
      </c>
      <c r="S2415">
        <v>5763200</v>
      </c>
      <c r="T2415">
        <v>107.96</v>
      </c>
    </row>
    <row r="2416" spans="14:20" x14ac:dyDescent="0.2">
      <c r="N2416" s="84">
        <v>40035</v>
      </c>
      <c r="O2416">
        <v>118.17</v>
      </c>
      <c r="P2416">
        <v>119.19</v>
      </c>
      <c r="Q2416">
        <v>117.97</v>
      </c>
      <c r="R2416">
        <v>118.7</v>
      </c>
      <c r="S2416">
        <v>3981300</v>
      </c>
      <c r="T2416">
        <v>107.39</v>
      </c>
    </row>
    <row r="2417" spans="14:20" x14ac:dyDescent="0.2">
      <c r="N2417" s="84">
        <v>40036</v>
      </c>
      <c r="O2417">
        <v>118.03</v>
      </c>
      <c r="P2417">
        <v>118.5</v>
      </c>
      <c r="Q2417">
        <v>117.32</v>
      </c>
      <c r="R2417">
        <v>117.79</v>
      </c>
      <c r="S2417">
        <v>4844500</v>
      </c>
      <c r="T2417">
        <v>106.57</v>
      </c>
    </row>
    <row r="2418" spans="14:20" x14ac:dyDescent="0.2">
      <c r="N2418" s="84">
        <v>40037</v>
      </c>
      <c r="O2418">
        <v>117.6</v>
      </c>
      <c r="P2418">
        <v>119.96</v>
      </c>
      <c r="Q2418">
        <v>117.42</v>
      </c>
      <c r="R2418">
        <v>119.29</v>
      </c>
      <c r="S2418">
        <v>6289700</v>
      </c>
      <c r="T2418">
        <v>107.93</v>
      </c>
    </row>
    <row r="2419" spans="14:20" x14ac:dyDescent="0.2">
      <c r="N2419" s="84">
        <v>40038</v>
      </c>
      <c r="O2419">
        <v>119.28</v>
      </c>
      <c r="P2419">
        <v>119.78</v>
      </c>
      <c r="Q2419">
        <v>118.63</v>
      </c>
      <c r="R2419">
        <v>119.58</v>
      </c>
      <c r="S2419">
        <v>5489200</v>
      </c>
      <c r="T2419">
        <v>108.19</v>
      </c>
    </row>
    <row r="2420" spans="14:20" x14ac:dyDescent="0.2">
      <c r="N2420" s="84">
        <v>40039</v>
      </c>
      <c r="O2420">
        <v>119.29</v>
      </c>
      <c r="P2420">
        <v>119.74</v>
      </c>
      <c r="Q2420">
        <v>117.62</v>
      </c>
      <c r="R2420">
        <v>118.57</v>
      </c>
      <c r="S2420">
        <v>4796400</v>
      </c>
      <c r="T2420">
        <v>107.28</v>
      </c>
    </row>
    <row r="2421" spans="14:20" x14ac:dyDescent="0.2">
      <c r="N2421" s="84">
        <v>40042</v>
      </c>
      <c r="O2421">
        <v>116.69</v>
      </c>
      <c r="P2421">
        <v>117.44</v>
      </c>
      <c r="Q2421">
        <v>116.21</v>
      </c>
      <c r="R2421">
        <v>116.86</v>
      </c>
      <c r="S2421">
        <v>5349600</v>
      </c>
      <c r="T2421">
        <v>105.73</v>
      </c>
    </row>
    <row r="2422" spans="14:20" x14ac:dyDescent="0.2">
      <c r="N2422" s="84">
        <v>40043</v>
      </c>
      <c r="O2422">
        <v>116.81</v>
      </c>
      <c r="P2422">
        <v>118</v>
      </c>
      <c r="Q2422">
        <v>116.73</v>
      </c>
      <c r="R2422">
        <v>117.63</v>
      </c>
      <c r="S2422">
        <v>4286200</v>
      </c>
      <c r="T2422">
        <v>106.42</v>
      </c>
    </row>
    <row r="2423" spans="14:20" x14ac:dyDescent="0.2">
      <c r="N2423" s="84">
        <v>40044</v>
      </c>
      <c r="O2423">
        <v>116.36</v>
      </c>
      <c r="P2423">
        <v>118.77</v>
      </c>
      <c r="Q2423">
        <v>116.12</v>
      </c>
      <c r="R2423">
        <v>118.57</v>
      </c>
      <c r="S2423">
        <v>4837900</v>
      </c>
      <c r="T2423">
        <v>107.28</v>
      </c>
    </row>
    <row r="2424" spans="14:20" x14ac:dyDescent="0.2">
      <c r="N2424" s="84">
        <v>40045</v>
      </c>
      <c r="O2424">
        <v>118.44</v>
      </c>
      <c r="P2424">
        <v>119.41</v>
      </c>
      <c r="Q2424">
        <v>118.1</v>
      </c>
      <c r="R2424">
        <v>118.95</v>
      </c>
      <c r="S2424">
        <v>4841700</v>
      </c>
      <c r="T2424">
        <v>107.62</v>
      </c>
    </row>
    <row r="2425" spans="14:20" x14ac:dyDescent="0.2">
      <c r="N2425" s="84">
        <v>40046</v>
      </c>
      <c r="O2425">
        <v>119.65</v>
      </c>
      <c r="P2425">
        <v>120.01</v>
      </c>
      <c r="Q2425">
        <v>118.55</v>
      </c>
      <c r="R2425">
        <v>119.9</v>
      </c>
      <c r="S2425">
        <v>8306800</v>
      </c>
      <c r="T2425">
        <v>108.48</v>
      </c>
    </row>
    <row r="2426" spans="14:20" x14ac:dyDescent="0.2">
      <c r="N2426" s="84">
        <v>40049</v>
      </c>
      <c r="O2426">
        <v>119.92</v>
      </c>
      <c r="P2426">
        <v>120.88</v>
      </c>
      <c r="Q2426">
        <v>119.1</v>
      </c>
      <c r="R2426">
        <v>119.32</v>
      </c>
      <c r="S2426">
        <v>6363400</v>
      </c>
      <c r="T2426">
        <v>107.95</v>
      </c>
    </row>
    <row r="2427" spans="14:20" x14ac:dyDescent="0.2">
      <c r="N2427" s="84">
        <v>40050</v>
      </c>
      <c r="O2427">
        <v>119.25</v>
      </c>
      <c r="P2427">
        <v>120.15</v>
      </c>
      <c r="Q2427">
        <v>118.71</v>
      </c>
      <c r="R2427">
        <v>118.83</v>
      </c>
      <c r="S2427">
        <v>4652200</v>
      </c>
      <c r="T2427">
        <v>107.51</v>
      </c>
    </row>
    <row r="2428" spans="14:20" x14ac:dyDescent="0.2">
      <c r="N2428" s="84">
        <v>40051</v>
      </c>
      <c r="O2428">
        <v>118.64</v>
      </c>
      <c r="P2428">
        <v>119.85</v>
      </c>
      <c r="Q2428">
        <v>117.51</v>
      </c>
      <c r="R2428">
        <v>119.47</v>
      </c>
      <c r="S2428">
        <v>4515500</v>
      </c>
      <c r="T2428">
        <v>108.09</v>
      </c>
    </row>
    <row r="2429" spans="14:20" x14ac:dyDescent="0.2">
      <c r="N2429" s="84">
        <v>40052</v>
      </c>
      <c r="O2429">
        <v>118.73</v>
      </c>
      <c r="P2429">
        <v>119.59</v>
      </c>
      <c r="Q2429">
        <v>117.85</v>
      </c>
      <c r="R2429">
        <v>119.43</v>
      </c>
      <c r="S2429">
        <v>4356900</v>
      </c>
      <c r="T2429">
        <v>108.05</v>
      </c>
    </row>
    <row r="2430" spans="14:20" x14ac:dyDescent="0.2">
      <c r="N2430" s="84">
        <v>40053</v>
      </c>
      <c r="O2430">
        <v>120.1</v>
      </c>
      <c r="P2430">
        <v>120.23</v>
      </c>
      <c r="Q2430">
        <v>117.77</v>
      </c>
      <c r="R2430">
        <v>118.22</v>
      </c>
      <c r="S2430">
        <v>6235700</v>
      </c>
      <c r="T2430">
        <v>106.96</v>
      </c>
    </row>
    <row r="2431" spans="14:20" x14ac:dyDescent="0.2">
      <c r="N2431" s="84">
        <v>40056</v>
      </c>
      <c r="O2431">
        <v>117.1</v>
      </c>
      <c r="P2431">
        <v>118.06</v>
      </c>
      <c r="Q2431">
        <v>116.92</v>
      </c>
      <c r="R2431">
        <v>118.05</v>
      </c>
      <c r="S2431">
        <v>5439400</v>
      </c>
      <c r="T2431">
        <v>106.8</v>
      </c>
    </row>
    <row r="2432" spans="14:20" x14ac:dyDescent="0.2">
      <c r="N2432" s="84">
        <v>40057</v>
      </c>
      <c r="O2432">
        <v>117.67</v>
      </c>
      <c r="P2432">
        <v>118.93</v>
      </c>
      <c r="Q2432">
        <v>116.5</v>
      </c>
      <c r="R2432">
        <v>116.69</v>
      </c>
      <c r="S2432">
        <v>6303800</v>
      </c>
      <c r="T2432">
        <v>105.57</v>
      </c>
    </row>
    <row r="2433" spans="14:20" x14ac:dyDescent="0.2">
      <c r="N2433" s="84">
        <v>40058</v>
      </c>
      <c r="O2433">
        <v>116.34</v>
      </c>
      <c r="P2433">
        <v>117.24</v>
      </c>
      <c r="Q2433">
        <v>116</v>
      </c>
      <c r="R2433">
        <v>116.09</v>
      </c>
      <c r="S2433">
        <v>5178800</v>
      </c>
      <c r="T2433">
        <v>105.03</v>
      </c>
    </row>
    <row r="2434" spans="14:20" x14ac:dyDescent="0.2">
      <c r="N2434" s="84">
        <v>40059</v>
      </c>
      <c r="O2434">
        <v>116.55</v>
      </c>
      <c r="P2434">
        <v>116.73</v>
      </c>
      <c r="Q2434">
        <v>115.15</v>
      </c>
      <c r="R2434">
        <v>116.33</v>
      </c>
      <c r="S2434">
        <v>4936200</v>
      </c>
      <c r="T2434">
        <v>105.25</v>
      </c>
    </row>
    <row r="2435" spans="14:20" x14ac:dyDescent="0.2">
      <c r="N2435" s="84">
        <v>40060</v>
      </c>
      <c r="O2435">
        <v>116.58</v>
      </c>
      <c r="P2435">
        <v>117.5</v>
      </c>
      <c r="Q2435">
        <v>116.21</v>
      </c>
      <c r="R2435">
        <v>117.46</v>
      </c>
      <c r="S2435">
        <v>3451700</v>
      </c>
      <c r="T2435">
        <v>106.27</v>
      </c>
    </row>
    <row r="2436" spans="14:20" x14ac:dyDescent="0.2">
      <c r="N2436" s="84">
        <v>40064</v>
      </c>
      <c r="O2436">
        <v>117.94</v>
      </c>
      <c r="P2436">
        <v>118.17</v>
      </c>
      <c r="Q2436">
        <v>116.63</v>
      </c>
      <c r="R2436">
        <v>117.16</v>
      </c>
      <c r="S2436">
        <v>5797500</v>
      </c>
      <c r="T2436">
        <v>106</v>
      </c>
    </row>
    <row r="2437" spans="14:20" x14ac:dyDescent="0.2">
      <c r="N2437" s="84">
        <v>40065</v>
      </c>
      <c r="O2437">
        <v>117.03</v>
      </c>
      <c r="P2437">
        <v>117.67</v>
      </c>
      <c r="Q2437">
        <v>116.16</v>
      </c>
      <c r="R2437">
        <v>116.76</v>
      </c>
      <c r="S2437">
        <v>5248100</v>
      </c>
      <c r="T2437">
        <v>105.64</v>
      </c>
    </row>
    <row r="2438" spans="14:20" x14ac:dyDescent="0.2">
      <c r="N2438" s="84">
        <v>40066</v>
      </c>
      <c r="O2438">
        <v>116.99</v>
      </c>
      <c r="P2438">
        <v>117.83</v>
      </c>
      <c r="Q2438">
        <v>116.75</v>
      </c>
      <c r="R2438">
        <v>117.67</v>
      </c>
      <c r="S2438">
        <v>4889400</v>
      </c>
      <c r="T2438">
        <v>106.46</v>
      </c>
    </row>
    <row r="2439" spans="14:20" x14ac:dyDescent="0.2">
      <c r="N2439" s="84">
        <v>40067</v>
      </c>
      <c r="O2439">
        <v>117.8</v>
      </c>
      <c r="P2439">
        <v>119.25</v>
      </c>
      <c r="Q2439">
        <v>117.47</v>
      </c>
      <c r="R2439">
        <v>118.05</v>
      </c>
      <c r="S2439">
        <v>5893700</v>
      </c>
      <c r="T2439">
        <v>106.8</v>
      </c>
    </row>
    <row r="2440" spans="14:20" x14ac:dyDescent="0.2">
      <c r="N2440" s="84">
        <v>40070</v>
      </c>
      <c r="O2440">
        <v>117</v>
      </c>
      <c r="P2440">
        <v>118.99</v>
      </c>
      <c r="Q2440">
        <v>116.94</v>
      </c>
      <c r="R2440">
        <v>118.88</v>
      </c>
      <c r="S2440">
        <v>4758600</v>
      </c>
      <c r="T2440">
        <v>107.56</v>
      </c>
    </row>
    <row r="2441" spans="14:20" x14ac:dyDescent="0.2">
      <c r="N2441" s="84">
        <v>40071</v>
      </c>
      <c r="O2441">
        <v>118.78</v>
      </c>
      <c r="P2441">
        <v>119.45</v>
      </c>
      <c r="Q2441">
        <v>118.16</v>
      </c>
      <c r="R2441">
        <v>119.35</v>
      </c>
      <c r="S2441">
        <v>6536000</v>
      </c>
      <c r="T2441">
        <v>107.98</v>
      </c>
    </row>
    <row r="2442" spans="14:20" x14ac:dyDescent="0.2">
      <c r="N2442" s="84">
        <v>40072</v>
      </c>
      <c r="O2442">
        <v>119.5</v>
      </c>
      <c r="P2442">
        <v>122</v>
      </c>
      <c r="Q2442">
        <v>119.3</v>
      </c>
      <c r="R2442">
        <v>121.82</v>
      </c>
      <c r="S2442">
        <v>11236700</v>
      </c>
      <c r="T2442">
        <v>110.22</v>
      </c>
    </row>
    <row r="2443" spans="14:20" x14ac:dyDescent="0.2">
      <c r="N2443" s="84">
        <v>40073</v>
      </c>
      <c r="O2443">
        <v>121.14</v>
      </c>
      <c r="P2443">
        <v>122.78</v>
      </c>
      <c r="Q2443">
        <v>121.05</v>
      </c>
      <c r="R2443">
        <v>121.88</v>
      </c>
      <c r="S2443">
        <v>8392600</v>
      </c>
      <c r="T2443">
        <v>110.27</v>
      </c>
    </row>
    <row r="2444" spans="14:20" x14ac:dyDescent="0.2">
      <c r="N2444" s="84">
        <v>40074</v>
      </c>
      <c r="O2444">
        <v>122.45</v>
      </c>
      <c r="P2444">
        <v>122.88</v>
      </c>
      <c r="Q2444">
        <v>121.62</v>
      </c>
      <c r="R2444">
        <v>122.11</v>
      </c>
      <c r="S2444">
        <v>9935800</v>
      </c>
      <c r="T2444">
        <v>110.48</v>
      </c>
    </row>
    <row r="2445" spans="14:20" x14ac:dyDescent="0.2">
      <c r="N2445" s="84">
        <v>40077</v>
      </c>
      <c r="O2445">
        <v>121.03</v>
      </c>
      <c r="P2445">
        <v>122.08</v>
      </c>
      <c r="Q2445">
        <v>120.88</v>
      </c>
      <c r="R2445">
        <v>121.57</v>
      </c>
      <c r="S2445">
        <v>4515100</v>
      </c>
      <c r="T2445">
        <v>109.99</v>
      </c>
    </row>
    <row r="2446" spans="14:20" x14ac:dyDescent="0.2">
      <c r="N2446" s="84">
        <v>40078</v>
      </c>
      <c r="O2446">
        <v>122.09</v>
      </c>
      <c r="P2446">
        <v>122.11</v>
      </c>
      <c r="Q2446">
        <v>120.98</v>
      </c>
      <c r="R2446">
        <v>121.61</v>
      </c>
      <c r="S2446">
        <v>5564700</v>
      </c>
      <c r="T2446">
        <v>110.03</v>
      </c>
    </row>
    <row r="2447" spans="14:20" x14ac:dyDescent="0.2">
      <c r="N2447" s="84">
        <v>40079</v>
      </c>
      <c r="O2447">
        <v>121.26</v>
      </c>
      <c r="P2447">
        <v>122.74</v>
      </c>
      <c r="Q2447">
        <v>120.71</v>
      </c>
      <c r="R2447">
        <v>120.82</v>
      </c>
      <c r="S2447">
        <v>5538100</v>
      </c>
      <c r="T2447">
        <v>109.31</v>
      </c>
    </row>
    <row r="2448" spans="14:20" x14ac:dyDescent="0.2">
      <c r="N2448" s="84">
        <v>40080</v>
      </c>
      <c r="O2448">
        <v>120.69</v>
      </c>
      <c r="P2448">
        <v>121.65</v>
      </c>
      <c r="Q2448">
        <v>120.4</v>
      </c>
      <c r="R2448">
        <v>120.94</v>
      </c>
      <c r="S2448">
        <v>5426800</v>
      </c>
      <c r="T2448">
        <v>109.42</v>
      </c>
    </row>
    <row r="2449" spans="14:20" x14ac:dyDescent="0.2">
      <c r="N2449" s="84">
        <v>40081</v>
      </c>
      <c r="O2449">
        <v>120.27</v>
      </c>
      <c r="P2449">
        <v>121.65</v>
      </c>
      <c r="Q2449">
        <v>120.1</v>
      </c>
      <c r="R2449">
        <v>121.08</v>
      </c>
      <c r="S2449">
        <v>5187900</v>
      </c>
      <c r="T2449">
        <v>109.55</v>
      </c>
    </row>
    <row r="2450" spans="14:20" x14ac:dyDescent="0.2">
      <c r="N2450" s="84">
        <v>40084</v>
      </c>
      <c r="O2450">
        <v>120.52</v>
      </c>
      <c r="P2450">
        <v>122</v>
      </c>
      <c r="Q2450">
        <v>118.94</v>
      </c>
      <c r="R2450">
        <v>119.33</v>
      </c>
      <c r="S2450">
        <v>8248600</v>
      </c>
      <c r="T2450">
        <v>107.96</v>
      </c>
    </row>
    <row r="2451" spans="14:20" x14ac:dyDescent="0.2">
      <c r="N2451" s="84">
        <v>40085</v>
      </c>
      <c r="O2451">
        <v>119.36</v>
      </c>
      <c r="P2451">
        <v>119.94</v>
      </c>
      <c r="Q2451">
        <v>118.6</v>
      </c>
      <c r="R2451">
        <v>118.81</v>
      </c>
      <c r="S2451">
        <v>6748800</v>
      </c>
      <c r="T2451">
        <v>107.49</v>
      </c>
    </row>
    <row r="2452" spans="14:20" x14ac:dyDescent="0.2">
      <c r="N2452" s="84">
        <v>40086</v>
      </c>
      <c r="O2452">
        <v>119.18</v>
      </c>
      <c r="P2452">
        <v>120</v>
      </c>
      <c r="Q2452">
        <v>117.55</v>
      </c>
      <c r="R2452">
        <v>119.61</v>
      </c>
      <c r="S2452">
        <v>7733300</v>
      </c>
      <c r="T2452">
        <v>108.22</v>
      </c>
    </row>
    <row r="2453" spans="14:20" x14ac:dyDescent="0.2">
      <c r="N2453" s="84">
        <v>40087</v>
      </c>
      <c r="O2453">
        <v>119.39</v>
      </c>
      <c r="P2453">
        <v>119.61</v>
      </c>
      <c r="Q2453">
        <v>117.56</v>
      </c>
      <c r="R2453">
        <v>117.9</v>
      </c>
      <c r="S2453">
        <v>7067500</v>
      </c>
      <c r="T2453">
        <v>106.67</v>
      </c>
    </row>
    <row r="2454" spans="14:20" x14ac:dyDescent="0.2">
      <c r="N2454" s="84">
        <v>40088</v>
      </c>
      <c r="O2454">
        <v>117.4</v>
      </c>
      <c r="P2454">
        <v>119.66</v>
      </c>
      <c r="Q2454">
        <v>117.26</v>
      </c>
      <c r="R2454">
        <v>119.02</v>
      </c>
      <c r="S2454">
        <v>7581900</v>
      </c>
      <c r="T2454">
        <v>107.68</v>
      </c>
    </row>
    <row r="2455" spans="14:20" x14ac:dyDescent="0.2">
      <c r="N2455" s="84">
        <v>40091</v>
      </c>
      <c r="O2455">
        <v>118.9</v>
      </c>
      <c r="P2455">
        <v>120.18</v>
      </c>
      <c r="Q2455">
        <v>118.13</v>
      </c>
      <c r="R2455">
        <v>119.75</v>
      </c>
      <c r="S2455">
        <v>5673300</v>
      </c>
      <c r="T2455">
        <v>108.34</v>
      </c>
    </row>
    <row r="2456" spans="14:20" x14ac:dyDescent="0.2">
      <c r="N2456" s="84">
        <v>40092</v>
      </c>
      <c r="O2456">
        <v>120.39</v>
      </c>
      <c r="P2456">
        <v>121.59</v>
      </c>
      <c r="Q2456">
        <v>120.22</v>
      </c>
      <c r="R2456">
        <v>121.35</v>
      </c>
      <c r="S2456">
        <v>6659100</v>
      </c>
      <c r="T2456">
        <v>109.79</v>
      </c>
    </row>
    <row r="2457" spans="14:20" x14ac:dyDescent="0.2">
      <c r="N2457" s="84">
        <v>40093</v>
      </c>
      <c r="O2457">
        <v>121.12</v>
      </c>
      <c r="P2457">
        <v>122.85</v>
      </c>
      <c r="Q2457">
        <v>120.94</v>
      </c>
      <c r="R2457">
        <v>122.78</v>
      </c>
      <c r="S2457">
        <v>5872000</v>
      </c>
      <c r="T2457">
        <v>111.08</v>
      </c>
    </row>
    <row r="2458" spans="14:20" x14ac:dyDescent="0.2">
      <c r="N2458" s="84">
        <v>40094</v>
      </c>
      <c r="O2458">
        <v>122.52</v>
      </c>
      <c r="P2458">
        <v>122.98</v>
      </c>
      <c r="Q2458">
        <v>121.85</v>
      </c>
      <c r="R2458">
        <v>122.29</v>
      </c>
      <c r="S2458">
        <v>6498000</v>
      </c>
      <c r="T2458">
        <v>110.64</v>
      </c>
    </row>
    <row r="2459" spans="14:20" x14ac:dyDescent="0.2">
      <c r="N2459" s="84">
        <v>40095</v>
      </c>
      <c r="O2459">
        <v>122.43</v>
      </c>
      <c r="P2459">
        <v>126</v>
      </c>
      <c r="Q2459">
        <v>122.3</v>
      </c>
      <c r="R2459">
        <v>125.93</v>
      </c>
      <c r="S2459">
        <v>13123100</v>
      </c>
      <c r="T2459">
        <v>113.93</v>
      </c>
    </row>
    <row r="2460" spans="14:20" x14ac:dyDescent="0.2">
      <c r="N2460" s="84">
        <v>40098</v>
      </c>
      <c r="O2460">
        <v>125.44</v>
      </c>
      <c r="P2460">
        <v>127.1</v>
      </c>
      <c r="Q2460">
        <v>125.2</v>
      </c>
      <c r="R2460">
        <v>127.04</v>
      </c>
      <c r="S2460">
        <v>7730500</v>
      </c>
      <c r="T2460">
        <v>114.94</v>
      </c>
    </row>
    <row r="2461" spans="14:20" x14ac:dyDescent="0.2">
      <c r="N2461" s="84">
        <v>40099</v>
      </c>
      <c r="O2461">
        <v>126.22</v>
      </c>
      <c r="P2461">
        <v>127.39</v>
      </c>
      <c r="Q2461">
        <v>126.2</v>
      </c>
      <c r="R2461">
        <v>127.02</v>
      </c>
      <c r="S2461">
        <v>7581300</v>
      </c>
      <c r="T2461">
        <v>114.92</v>
      </c>
    </row>
    <row r="2462" spans="14:20" x14ac:dyDescent="0.2">
      <c r="N2462" s="84">
        <v>40100</v>
      </c>
      <c r="O2462">
        <v>127.71</v>
      </c>
      <c r="P2462">
        <v>128.61000000000001</v>
      </c>
      <c r="Q2462">
        <v>126.6</v>
      </c>
      <c r="R2462">
        <v>128.35</v>
      </c>
      <c r="S2462">
        <v>9545500</v>
      </c>
      <c r="T2462">
        <v>116.12</v>
      </c>
    </row>
    <row r="2463" spans="14:20" x14ac:dyDescent="0.2">
      <c r="N2463" s="84">
        <v>40101</v>
      </c>
      <c r="O2463">
        <v>127.56</v>
      </c>
      <c r="P2463">
        <v>128</v>
      </c>
      <c r="Q2463">
        <v>126.32</v>
      </c>
      <c r="R2463">
        <v>127.98</v>
      </c>
      <c r="S2463">
        <v>11904600</v>
      </c>
      <c r="T2463">
        <v>115.79</v>
      </c>
    </row>
    <row r="2464" spans="14:20" x14ac:dyDescent="0.2">
      <c r="N2464" s="84">
        <v>40102</v>
      </c>
      <c r="O2464">
        <v>123.15</v>
      </c>
      <c r="P2464">
        <v>123.7</v>
      </c>
      <c r="Q2464">
        <v>121.25</v>
      </c>
      <c r="R2464">
        <v>121.64</v>
      </c>
      <c r="S2464">
        <v>19216900</v>
      </c>
      <c r="T2464">
        <v>110.05</v>
      </c>
    </row>
    <row r="2465" spans="14:20" x14ac:dyDescent="0.2">
      <c r="N2465" s="84">
        <v>40105</v>
      </c>
      <c r="O2465">
        <v>121.76</v>
      </c>
      <c r="P2465">
        <v>123.36</v>
      </c>
      <c r="Q2465">
        <v>121.61</v>
      </c>
      <c r="R2465">
        <v>123.06</v>
      </c>
      <c r="S2465">
        <v>7514100</v>
      </c>
      <c r="T2465">
        <v>111.34</v>
      </c>
    </row>
    <row r="2466" spans="14:20" x14ac:dyDescent="0.2">
      <c r="N2466" s="84">
        <v>40106</v>
      </c>
      <c r="O2466">
        <v>123.36</v>
      </c>
      <c r="P2466">
        <v>123.5</v>
      </c>
      <c r="Q2466">
        <v>121.5</v>
      </c>
      <c r="R2466">
        <v>122.82</v>
      </c>
      <c r="S2466">
        <v>8780700</v>
      </c>
      <c r="T2466">
        <v>111.12</v>
      </c>
    </row>
    <row r="2467" spans="14:20" x14ac:dyDescent="0.2">
      <c r="N2467" s="84">
        <v>40107</v>
      </c>
      <c r="O2467">
        <v>122.18</v>
      </c>
      <c r="P2467">
        <v>124.11</v>
      </c>
      <c r="Q2467">
        <v>120.86</v>
      </c>
      <c r="R2467">
        <v>120.87</v>
      </c>
      <c r="S2467">
        <v>7171000</v>
      </c>
      <c r="T2467">
        <v>109.36</v>
      </c>
    </row>
    <row r="2468" spans="14:20" x14ac:dyDescent="0.2">
      <c r="N2468" s="84">
        <v>40108</v>
      </c>
      <c r="O2468">
        <v>120.75</v>
      </c>
      <c r="P2468">
        <v>123</v>
      </c>
      <c r="Q2468">
        <v>120.34</v>
      </c>
      <c r="R2468">
        <v>122.69</v>
      </c>
      <c r="S2468">
        <v>6027000</v>
      </c>
      <c r="T2468">
        <v>111</v>
      </c>
    </row>
    <row r="2469" spans="14:20" x14ac:dyDescent="0.2">
      <c r="N2469" s="84">
        <v>40109</v>
      </c>
      <c r="O2469">
        <v>122.95</v>
      </c>
      <c r="P2469">
        <v>123.06</v>
      </c>
      <c r="Q2469">
        <v>120</v>
      </c>
      <c r="R2469">
        <v>120.36</v>
      </c>
      <c r="S2469">
        <v>6799200</v>
      </c>
      <c r="T2469">
        <v>108.89</v>
      </c>
    </row>
    <row r="2470" spans="14:20" x14ac:dyDescent="0.2">
      <c r="N2470" s="84">
        <v>40112</v>
      </c>
      <c r="O2470">
        <v>120.61</v>
      </c>
      <c r="P2470">
        <v>122.44</v>
      </c>
      <c r="Q2470">
        <v>119.55</v>
      </c>
      <c r="R2470">
        <v>120.11</v>
      </c>
      <c r="S2470">
        <v>6538500</v>
      </c>
      <c r="T2470">
        <v>108.67</v>
      </c>
    </row>
    <row r="2471" spans="14:20" x14ac:dyDescent="0.2">
      <c r="N2471" s="84">
        <v>40113</v>
      </c>
      <c r="O2471">
        <v>120.18</v>
      </c>
      <c r="P2471">
        <v>122.14</v>
      </c>
      <c r="Q2471">
        <v>119.15</v>
      </c>
      <c r="R2471">
        <v>120.65</v>
      </c>
      <c r="S2471">
        <v>9445400</v>
      </c>
      <c r="T2471">
        <v>109.16</v>
      </c>
    </row>
    <row r="2472" spans="14:20" x14ac:dyDescent="0.2">
      <c r="N2472" s="84">
        <v>40114</v>
      </c>
      <c r="O2472">
        <v>120.47</v>
      </c>
      <c r="P2472">
        <v>121.68</v>
      </c>
      <c r="Q2472">
        <v>119.87</v>
      </c>
      <c r="R2472">
        <v>121.5</v>
      </c>
      <c r="S2472">
        <v>8780400</v>
      </c>
      <c r="T2472">
        <v>109.93</v>
      </c>
    </row>
    <row r="2473" spans="14:20" x14ac:dyDescent="0.2">
      <c r="N2473" s="84">
        <v>40115</v>
      </c>
      <c r="O2473">
        <v>122.15</v>
      </c>
      <c r="P2473">
        <v>123.03</v>
      </c>
      <c r="Q2473">
        <v>121.6</v>
      </c>
      <c r="R2473">
        <v>122.87</v>
      </c>
      <c r="S2473">
        <v>6309400</v>
      </c>
      <c r="T2473">
        <v>111.17</v>
      </c>
    </row>
    <row r="2474" spans="14:20" x14ac:dyDescent="0.2">
      <c r="N2474" s="84">
        <v>40116</v>
      </c>
      <c r="O2474">
        <v>122.63</v>
      </c>
      <c r="P2474">
        <v>123.25</v>
      </c>
      <c r="Q2474">
        <v>120.48</v>
      </c>
      <c r="R2474">
        <v>120.61</v>
      </c>
      <c r="S2474">
        <v>7711700</v>
      </c>
      <c r="T2474">
        <v>109.12</v>
      </c>
    </row>
    <row r="2475" spans="14:20" x14ac:dyDescent="0.2">
      <c r="N2475" s="84">
        <v>40119</v>
      </c>
      <c r="O2475">
        <v>120.77</v>
      </c>
      <c r="P2475">
        <v>121.93</v>
      </c>
      <c r="Q2475">
        <v>119.5</v>
      </c>
      <c r="R2475">
        <v>120.56</v>
      </c>
      <c r="S2475">
        <v>7049400</v>
      </c>
      <c r="T2475">
        <v>109.08</v>
      </c>
    </row>
    <row r="2476" spans="14:20" x14ac:dyDescent="0.2">
      <c r="N2476" s="84">
        <v>40120</v>
      </c>
      <c r="O2476">
        <v>119.53</v>
      </c>
      <c r="P2476">
        <v>121.19</v>
      </c>
      <c r="Q2476">
        <v>119.53</v>
      </c>
      <c r="R2476">
        <v>121.16</v>
      </c>
      <c r="S2476">
        <v>5706800</v>
      </c>
      <c r="T2476">
        <v>109.62</v>
      </c>
    </row>
    <row r="2477" spans="14:20" x14ac:dyDescent="0.2">
      <c r="N2477" s="84">
        <v>40121</v>
      </c>
      <c r="O2477">
        <v>121.46</v>
      </c>
      <c r="P2477">
        <v>122.5</v>
      </c>
      <c r="Q2477">
        <v>121.16</v>
      </c>
      <c r="R2477">
        <v>121.29</v>
      </c>
      <c r="S2477">
        <v>6353300</v>
      </c>
      <c r="T2477">
        <v>109.74</v>
      </c>
    </row>
    <row r="2478" spans="14:20" x14ac:dyDescent="0.2">
      <c r="N2478" s="84">
        <v>40122</v>
      </c>
      <c r="O2478">
        <v>122.12</v>
      </c>
      <c r="P2478">
        <v>123.5</v>
      </c>
      <c r="Q2478">
        <v>122</v>
      </c>
      <c r="R2478">
        <v>123.1</v>
      </c>
      <c r="S2478">
        <v>6701800</v>
      </c>
      <c r="T2478">
        <v>111.37</v>
      </c>
    </row>
    <row r="2479" spans="14:20" x14ac:dyDescent="0.2">
      <c r="N2479" s="84">
        <v>40123</v>
      </c>
      <c r="O2479">
        <v>122.51</v>
      </c>
      <c r="P2479">
        <v>123.49</v>
      </c>
      <c r="Q2479">
        <v>122.23</v>
      </c>
      <c r="R2479">
        <v>123.49</v>
      </c>
      <c r="S2479">
        <v>4979600</v>
      </c>
      <c r="T2479">
        <v>112.23</v>
      </c>
    </row>
    <row r="2480" spans="14:20" x14ac:dyDescent="0.2">
      <c r="N2480" s="84">
        <v>40126</v>
      </c>
      <c r="O2480">
        <v>123.92</v>
      </c>
      <c r="P2480">
        <v>126</v>
      </c>
      <c r="Q2480">
        <v>123.49</v>
      </c>
      <c r="R2480">
        <v>126</v>
      </c>
      <c r="S2480">
        <v>7764600</v>
      </c>
      <c r="T2480">
        <v>114.51</v>
      </c>
    </row>
    <row r="2481" spans="14:20" x14ac:dyDescent="0.2">
      <c r="N2481" s="84">
        <v>40127</v>
      </c>
      <c r="O2481">
        <v>125.3</v>
      </c>
      <c r="P2481">
        <v>127.05</v>
      </c>
      <c r="Q2481">
        <v>125.17</v>
      </c>
      <c r="R2481">
        <v>126.91</v>
      </c>
      <c r="S2481">
        <v>6444500</v>
      </c>
      <c r="T2481">
        <v>115.34</v>
      </c>
    </row>
    <row r="2482" spans="14:20" x14ac:dyDescent="0.2">
      <c r="N2482" s="84">
        <v>40128</v>
      </c>
      <c r="O2482">
        <v>126.55</v>
      </c>
      <c r="P2482">
        <v>127.3</v>
      </c>
      <c r="Q2482">
        <v>125.94</v>
      </c>
      <c r="R2482">
        <v>127.19</v>
      </c>
      <c r="S2482">
        <v>6530800</v>
      </c>
      <c r="T2482">
        <v>115.59</v>
      </c>
    </row>
    <row r="2483" spans="14:20" x14ac:dyDescent="0.2">
      <c r="N2483" s="84">
        <v>40129</v>
      </c>
      <c r="O2483">
        <v>126.61</v>
      </c>
      <c r="P2483">
        <v>127.65</v>
      </c>
      <c r="Q2483">
        <v>126.11</v>
      </c>
      <c r="R2483">
        <v>126.26</v>
      </c>
      <c r="S2483">
        <v>5345400</v>
      </c>
      <c r="T2483">
        <v>114.75</v>
      </c>
    </row>
    <row r="2484" spans="14:20" x14ac:dyDescent="0.2">
      <c r="N2484" s="84">
        <v>40130</v>
      </c>
      <c r="O2484">
        <v>126.41</v>
      </c>
      <c r="P2484">
        <v>127.8</v>
      </c>
      <c r="Q2484">
        <v>126.27</v>
      </c>
      <c r="R2484">
        <v>127.03</v>
      </c>
      <c r="S2484">
        <v>4979700</v>
      </c>
      <c r="T2484">
        <v>115.45</v>
      </c>
    </row>
    <row r="2485" spans="14:20" x14ac:dyDescent="0.2">
      <c r="N2485" s="84">
        <v>40133</v>
      </c>
      <c r="O2485">
        <v>127.17</v>
      </c>
      <c r="P2485">
        <v>128.24</v>
      </c>
      <c r="Q2485">
        <v>127.03</v>
      </c>
      <c r="R2485">
        <v>128.21</v>
      </c>
      <c r="S2485">
        <v>7822500</v>
      </c>
      <c r="T2485">
        <v>116.52</v>
      </c>
    </row>
    <row r="2486" spans="14:20" x14ac:dyDescent="0.2">
      <c r="N2486" s="84">
        <v>40134</v>
      </c>
      <c r="O2486">
        <v>127.43</v>
      </c>
      <c r="P2486">
        <v>128.65</v>
      </c>
      <c r="Q2486">
        <v>127.4</v>
      </c>
      <c r="R2486">
        <v>128.63</v>
      </c>
      <c r="S2486">
        <v>1027500</v>
      </c>
      <c r="T2486">
        <v>116.9</v>
      </c>
    </row>
    <row r="2487" spans="14:20" x14ac:dyDescent="0.2">
      <c r="N2487" s="84">
        <v>40135</v>
      </c>
      <c r="O2487">
        <v>128.05000000000001</v>
      </c>
      <c r="P2487">
        <v>128.35</v>
      </c>
      <c r="Q2487">
        <v>127.55</v>
      </c>
      <c r="R2487">
        <v>128.15</v>
      </c>
      <c r="S2487">
        <v>3970100</v>
      </c>
      <c r="T2487">
        <v>116.46</v>
      </c>
    </row>
    <row r="2488" spans="14:20" x14ac:dyDescent="0.2">
      <c r="N2488" s="84">
        <v>40136</v>
      </c>
      <c r="O2488">
        <v>127.28</v>
      </c>
      <c r="P2488">
        <v>127.84</v>
      </c>
      <c r="Q2488">
        <v>126.51</v>
      </c>
      <c r="R2488">
        <v>127.54</v>
      </c>
      <c r="S2488">
        <v>5308400</v>
      </c>
      <c r="T2488">
        <v>115.91</v>
      </c>
    </row>
    <row r="2489" spans="14:20" x14ac:dyDescent="0.2">
      <c r="N2489" s="84">
        <v>40137</v>
      </c>
      <c r="O2489">
        <v>127.17</v>
      </c>
      <c r="P2489">
        <v>127.69</v>
      </c>
      <c r="Q2489">
        <v>126.46</v>
      </c>
      <c r="R2489">
        <v>126.96</v>
      </c>
      <c r="S2489">
        <v>5354200</v>
      </c>
      <c r="T2489">
        <v>115.38</v>
      </c>
    </row>
    <row r="2490" spans="14:20" x14ac:dyDescent="0.2">
      <c r="N2490" s="84">
        <v>40140</v>
      </c>
      <c r="O2490">
        <v>127.7</v>
      </c>
      <c r="P2490">
        <v>128.94</v>
      </c>
      <c r="Q2490">
        <v>127.65</v>
      </c>
      <c r="R2490">
        <v>128.19999999999999</v>
      </c>
      <c r="S2490">
        <v>7003500</v>
      </c>
      <c r="T2490">
        <v>116.51</v>
      </c>
    </row>
    <row r="2491" spans="14:20" x14ac:dyDescent="0.2">
      <c r="N2491" s="84">
        <v>40141</v>
      </c>
      <c r="O2491">
        <v>127.9</v>
      </c>
      <c r="P2491">
        <v>128.32</v>
      </c>
      <c r="Q2491">
        <v>127.14</v>
      </c>
      <c r="R2491">
        <v>127.93</v>
      </c>
      <c r="S2491">
        <v>4816500</v>
      </c>
      <c r="T2491">
        <v>116.26</v>
      </c>
    </row>
    <row r="2492" spans="14:20" x14ac:dyDescent="0.2">
      <c r="N2492" s="84">
        <v>40142</v>
      </c>
      <c r="O2492">
        <v>127.88</v>
      </c>
      <c r="P2492">
        <v>128.22</v>
      </c>
      <c r="Q2492">
        <v>127.08</v>
      </c>
      <c r="R2492">
        <v>127.28</v>
      </c>
      <c r="S2492">
        <v>3967700</v>
      </c>
      <c r="T2492">
        <v>115.67</v>
      </c>
    </row>
    <row r="2493" spans="14:20" x14ac:dyDescent="0.2">
      <c r="N2493" s="84">
        <v>40144</v>
      </c>
      <c r="O2493">
        <v>124.59</v>
      </c>
      <c r="P2493">
        <v>126.62</v>
      </c>
      <c r="Q2493">
        <v>124.26</v>
      </c>
      <c r="R2493">
        <v>125.7</v>
      </c>
      <c r="S2493">
        <v>3319200</v>
      </c>
      <c r="T2493">
        <v>114.24</v>
      </c>
    </row>
    <row r="2494" spans="14:20" x14ac:dyDescent="0.2">
      <c r="N2494" s="84">
        <v>40147</v>
      </c>
      <c r="O2494">
        <v>125.12</v>
      </c>
      <c r="P2494">
        <v>126.6</v>
      </c>
      <c r="Q2494">
        <v>124.92</v>
      </c>
      <c r="R2494">
        <v>126.35</v>
      </c>
      <c r="S2494">
        <v>6302700</v>
      </c>
      <c r="T2494">
        <v>114.83</v>
      </c>
    </row>
    <row r="2495" spans="14:20" x14ac:dyDescent="0.2">
      <c r="N2495" s="84">
        <v>40148</v>
      </c>
      <c r="O2495">
        <v>127.29</v>
      </c>
      <c r="P2495">
        <v>128.38999999999999</v>
      </c>
      <c r="Q2495">
        <v>126.85</v>
      </c>
      <c r="R2495">
        <v>127.94</v>
      </c>
      <c r="S2495">
        <v>6578600</v>
      </c>
      <c r="T2495">
        <v>116.27</v>
      </c>
    </row>
    <row r="2496" spans="14:20" x14ac:dyDescent="0.2">
      <c r="N2496" s="84">
        <v>40149</v>
      </c>
      <c r="O2496">
        <v>127.32</v>
      </c>
      <c r="P2496">
        <v>128.38999999999999</v>
      </c>
      <c r="Q2496">
        <v>127.16</v>
      </c>
      <c r="R2496">
        <v>127.21</v>
      </c>
      <c r="S2496">
        <v>4597900</v>
      </c>
      <c r="T2496">
        <v>115.61</v>
      </c>
    </row>
    <row r="2497" spans="14:20" x14ac:dyDescent="0.2">
      <c r="N2497" s="84">
        <v>40150</v>
      </c>
      <c r="O2497">
        <v>127.6</v>
      </c>
      <c r="P2497">
        <v>128.47</v>
      </c>
      <c r="Q2497">
        <v>127.25</v>
      </c>
      <c r="R2497">
        <v>127.55</v>
      </c>
      <c r="S2497">
        <v>5760000</v>
      </c>
      <c r="T2497">
        <v>115.92</v>
      </c>
    </row>
    <row r="2498" spans="14:20" x14ac:dyDescent="0.2">
      <c r="N2498" s="84">
        <v>40151</v>
      </c>
      <c r="O2498">
        <v>128.4</v>
      </c>
      <c r="P2498">
        <v>128.9</v>
      </c>
      <c r="Q2498">
        <v>126</v>
      </c>
      <c r="R2498">
        <v>127.25</v>
      </c>
      <c r="S2498">
        <v>7068500</v>
      </c>
      <c r="T2498">
        <v>115.65</v>
      </c>
    </row>
    <row r="2499" spans="14:20" x14ac:dyDescent="0.2">
      <c r="N2499" s="84">
        <v>40154</v>
      </c>
      <c r="O2499">
        <v>126.88</v>
      </c>
      <c r="P2499">
        <v>127.53</v>
      </c>
      <c r="Q2499">
        <v>126.59</v>
      </c>
      <c r="R2499">
        <v>127.04</v>
      </c>
      <c r="S2499">
        <v>4144400</v>
      </c>
      <c r="T2499">
        <v>115.45</v>
      </c>
    </row>
    <row r="2500" spans="14:20" x14ac:dyDescent="0.2">
      <c r="N2500" s="84">
        <v>40155</v>
      </c>
      <c r="O2500">
        <v>126.97</v>
      </c>
      <c r="P2500">
        <v>127.35</v>
      </c>
      <c r="Q2500">
        <v>126.16</v>
      </c>
      <c r="R2500">
        <v>126.8</v>
      </c>
      <c r="S2500">
        <v>5351400</v>
      </c>
      <c r="T2500">
        <v>115.24</v>
      </c>
    </row>
    <row r="2501" spans="14:20" x14ac:dyDescent="0.2">
      <c r="N2501" s="84">
        <v>40156</v>
      </c>
      <c r="O2501">
        <v>126.7</v>
      </c>
      <c r="P2501">
        <v>128.38999999999999</v>
      </c>
      <c r="Q2501">
        <v>126.11</v>
      </c>
      <c r="R2501">
        <v>128.38999999999999</v>
      </c>
      <c r="S2501">
        <v>6071900</v>
      </c>
      <c r="T2501">
        <v>116.68</v>
      </c>
    </row>
    <row r="2502" spans="14:20" x14ac:dyDescent="0.2">
      <c r="N2502" s="84">
        <v>40157</v>
      </c>
      <c r="O2502">
        <v>128.13</v>
      </c>
      <c r="P2502">
        <v>129.47</v>
      </c>
      <c r="Q2502">
        <v>128.09</v>
      </c>
      <c r="R2502">
        <v>129.34</v>
      </c>
      <c r="S2502">
        <v>7077800</v>
      </c>
      <c r="T2502">
        <v>117.54</v>
      </c>
    </row>
    <row r="2503" spans="14:20" x14ac:dyDescent="0.2">
      <c r="N2503" s="84">
        <v>40158</v>
      </c>
      <c r="O2503">
        <v>129.01</v>
      </c>
      <c r="P2503">
        <v>129.77000000000001</v>
      </c>
      <c r="Q2503">
        <v>128.71</v>
      </c>
      <c r="R2503">
        <v>129.68</v>
      </c>
      <c r="S2503">
        <v>6597200</v>
      </c>
      <c r="T2503">
        <v>117.85</v>
      </c>
    </row>
    <row r="2504" spans="14:20" x14ac:dyDescent="0.2">
      <c r="N2504" s="84">
        <v>40161</v>
      </c>
      <c r="O2504">
        <v>129.65</v>
      </c>
      <c r="P2504">
        <v>129.97999999999999</v>
      </c>
      <c r="Q2504">
        <v>129.6</v>
      </c>
      <c r="R2504">
        <v>129.93</v>
      </c>
      <c r="S2504">
        <v>5201300</v>
      </c>
      <c r="T2504">
        <v>118.08</v>
      </c>
    </row>
    <row r="2505" spans="14:20" x14ac:dyDescent="0.2">
      <c r="N2505" s="84">
        <v>40162</v>
      </c>
      <c r="O2505">
        <v>129.46</v>
      </c>
      <c r="P2505">
        <v>129.86000000000001</v>
      </c>
      <c r="Q2505">
        <v>127.94</v>
      </c>
      <c r="R2505">
        <v>128.49</v>
      </c>
      <c r="S2505">
        <v>7862600</v>
      </c>
      <c r="T2505">
        <v>116.77</v>
      </c>
    </row>
    <row r="2506" spans="14:20" x14ac:dyDescent="0.2">
      <c r="N2506" s="84">
        <v>40163</v>
      </c>
      <c r="O2506">
        <v>128.74</v>
      </c>
      <c r="P2506">
        <v>129.6</v>
      </c>
      <c r="Q2506">
        <v>128.35</v>
      </c>
      <c r="R2506">
        <v>128.71</v>
      </c>
      <c r="S2506">
        <v>6372500</v>
      </c>
      <c r="T2506">
        <v>116.97</v>
      </c>
    </row>
    <row r="2507" spans="14:20" x14ac:dyDescent="0.2">
      <c r="N2507" s="84">
        <v>40164</v>
      </c>
      <c r="O2507">
        <v>128</v>
      </c>
      <c r="P2507">
        <v>128.56</v>
      </c>
      <c r="Q2507">
        <v>127.12</v>
      </c>
      <c r="R2507">
        <v>127.4</v>
      </c>
      <c r="S2507">
        <v>5909500</v>
      </c>
      <c r="T2507">
        <v>115.78</v>
      </c>
    </row>
    <row r="2508" spans="14:20" x14ac:dyDescent="0.2">
      <c r="N2508" s="84">
        <v>40165</v>
      </c>
      <c r="O2508">
        <v>127.97</v>
      </c>
      <c r="P2508">
        <v>128.38999999999999</v>
      </c>
      <c r="Q2508">
        <v>127</v>
      </c>
      <c r="R2508">
        <v>127.91</v>
      </c>
      <c r="S2508">
        <v>9106600</v>
      </c>
      <c r="T2508">
        <v>116.25</v>
      </c>
    </row>
    <row r="2509" spans="14:20" x14ac:dyDescent="0.2">
      <c r="N2509" s="84">
        <v>40168</v>
      </c>
      <c r="O2509">
        <v>127.8</v>
      </c>
      <c r="P2509">
        <v>128.94</v>
      </c>
      <c r="Q2509">
        <v>127.68</v>
      </c>
      <c r="R2509">
        <v>128.65</v>
      </c>
      <c r="S2509">
        <v>4772500</v>
      </c>
      <c r="T2509">
        <v>116.92</v>
      </c>
    </row>
    <row r="2510" spans="14:20" x14ac:dyDescent="0.2">
      <c r="N2510" s="84">
        <v>40169</v>
      </c>
      <c r="O2510">
        <v>129.30000000000001</v>
      </c>
      <c r="P2510">
        <v>129.97999999999999</v>
      </c>
      <c r="Q2510">
        <v>129.19</v>
      </c>
      <c r="R2510">
        <v>129.93</v>
      </c>
      <c r="S2510">
        <v>5535500</v>
      </c>
      <c r="T2510">
        <v>118.08</v>
      </c>
    </row>
    <row r="2511" spans="14:20" x14ac:dyDescent="0.2">
      <c r="N2511" s="84">
        <v>40170</v>
      </c>
      <c r="O2511">
        <v>129.69999999999999</v>
      </c>
      <c r="P2511">
        <v>130</v>
      </c>
      <c r="Q2511">
        <v>129.30000000000001</v>
      </c>
      <c r="R2511">
        <v>130</v>
      </c>
      <c r="S2511">
        <v>4127600</v>
      </c>
      <c r="T2511">
        <v>118.14</v>
      </c>
    </row>
    <row r="2512" spans="14:20" x14ac:dyDescent="0.2">
      <c r="N2512" s="84">
        <v>40171</v>
      </c>
      <c r="O2512">
        <v>129.88999999999999</v>
      </c>
      <c r="P2512">
        <v>130.57</v>
      </c>
      <c r="Q2512">
        <v>129.47999999999999</v>
      </c>
      <c r="R2512">
        <v>130.57</v>
      </c>
      <c r="S2512">
        <v>4265100</v>
      </c>
      <c r="T2512">
        <v>118.66</v>
      </c>
    </row>
    <row r="2513" spans="14:20" x14ac:dyDescent="0.2">
      <c r="N2513" s="84">
        <v>40175</v>
      </c>
      <c r="O2513">
        <v>130.99</v>
      </c>
      <c r="P2513">
        <v>132.31</v>
      </c>
      <c r="Q2513">
        <v>130.72</v>
      </c>
      <c r="R2513">
        <v>132.31</v>
      </c>
      <c r="S2513">
        <v>5800400</v>
      </c>
      <c r="T2513">
        <v>120.24</v>
      </c>
    </row>
    <row r="2514" spans="14:20" x14ac:dyDescent="0.2">
      <c r="N2514" s="84">
        <v>40176</v>
      </c>
      <c r="O2514">
        <v>132.28</v>
      </c>
      <c r="P2514">
        <v>132.37</v>
      </c>
      <c r="Q2514">
        <v>131.80000000000001</v>
      </c>
      <c r="R2514">
        <v>131.85</v>
      </c>
      <c r="S2514">
        <v>4184200</v>
      </c>
      <c r="T2514">
        <v>119.83</v>
      </c>
    </row>
    <row r="2515" spans="14:20" x14ac:dyDescent="0.2">
      <c r="N2515" s="84">
        <v>40177</v>
      </c>
      <c r="O2515">
        <v>131.22999999999999</v>
      </c>
      <c r="P2515">
        <v>132.68</v>
      </c>
      <c r="Q2515">
        <v>130.68</v>
      </c>
      <c r="R2515">
        <v>132.57</v>
      </c>
      <c r="S2515">
        <v>3867000</v>
      </c>
      <c r="T2515">
        <v>120.48</v>
      </c>
    </row>
    <row r="2516" spans="14:20" x14ac:dyDescent="0.2">
      <c r="N2516" s="84">
        <v>40178</v>
      </c>
      <c r="O2516">
        <v>132.41</v>
      </c>
      <c r="P2516">
        <v>132.85</v>
      </c>
      <c r="Q2516">
        <v>130.75</v>
      </c>
      <c r="R2516">
        <v>130.9</v>
      </c>
      <c r="S2516">
        <v>4223400</v>
      </c>
      <c r="T2516">
        <v>118.96</v>
      </c>
    </row>
    <row r="2517" spans="14:20" x14ac:dyDescent="0.2">
      <c r="N2517" s="84">
        <v>40182</v>
      </c>
      <c r="O2517">
        <v>131.18</v>
      </c>
      <c r="P2517">
        <v>132.97</v>
      </c>
      <c r="Q2517">
        <v>130.85</v>
      </c>
      <c r="R2517">
        <v>132.44999999999999</v>
      </c>
      <c r="S2517">
        <v>6155300</v>
      </c>
      <c r="T2517">
        <v>120.37</v>
      </c>
    </row>
    <row r="2518" spans="14:20" x14ac:dyDescent="0.2">
      <c r="N2518" s="84">
        <v>40183</v>
      </c>
      <c r="O2518">
        <v>131.68</v>
      </c>
      <c r="P2518">
        <v>131.85</v>
      </c>
      <c r="Q2518">
        <v>130.1</v>
      </c>
      <c r="R2518">
        <v>130.85</v>
      </c>
      <c r="S2518">
        <v>6841400</v>
      </c>
      <c r="T2518">
        <v>118.92</v>
      </c>
    </row>
    <row r="2519" spans="14:20" x14ac:dyDescent="0.2">
      <c r="N2519" s="84">
        <v>40184</v>
      </c>
      <c r="O2519">
        <v>130.68</v>
      </c>
      <c r="P2519">
        <v>131.49</v>
      </c>
      <c r="Q2519">
        <v>129.81</v>
      </c>
      <c r="R2519">
        <v>130</v>
      </c>
      <c r="S2519">
        <v>5605300</v>
      </c>
      <c r="T2519">
        <v>118.14</v>
      </c>
    </row>
    <row r="2520" spans="14:20" x14ac:dyDescent="0.2">
      <c r="N2520" s="84">
        <v>40185</v>
      </c>
      <c r="O2520">
        <v>129.87</v>
      </c>
      <c r="P2520">
        <v>130.25</v>
      </c>
      <c r="Q2520">
        <v>128.91</v>
      </c>
      <c r="R2520">
        <v>129.55000000000001</v>
      </c>
      <c r="S2520">
        <v>5840600</v>
      </c>
      <c r="T2520">
        <v>117.74</v>
      </c>
    </row>
    <row r="2521" spans="14:20" x14ac:dyDescent="0.2">
      <c r="N2521" s="84">
        <v>40186</v>
      </c>
      <c r="O2521">
        <v>129.07</v>
      </c>
      <c r="P2521">
        <v>130.91999999999999</v>
      </c>
      <c r="Q2521">
        <v>129.05000000000001</v>
      </c>
      <c r="R2521">
        <v>130.85</v>
      </c>
      <c r="S2521">
        <v>4197200</v>
      </c>
      <c r="T2521">
        <v>118.92</v>
      </c>
    </row>
    <row r="2522" spans="14:20" x14ac:dyDescent="0.2">
      <c r="N2522" s="84">
        <v>40189</v>
      </c>
      <c r="O2522">
        <v>131.06</v>
      </c>
      <c r="P2522">
        <v>131.06</v>
      </c>
      <c r="Q2522">
        <v>128.66999999999999</v>
      </c>
      <c r="R2522">
        <v>129.47999999999999</v>
      </c>
      <c r="S2522">
        <v>5730400</v>
      </c>
      <c r="T2522">
        <v>117.67</v>
      </c>
    </row>
    <row r="2523" spans="14:20" x14ac:dyDescent="0.2">
      <c r="N2523" s="84">
        <v>40190</v>
      </c>
      <c r="O2523">
        <v>129.03</v>
      </c>
      <c r="P2523">
        <v>131.33000000000001</v>
      </c>
      <c r="Q2523">
        <v>129</v>
      </c>
      <c r="R2523">
        <v>130.51</v>
      </c>
      <c r="S2523">
        <v>8081500</v>
      </c>
      <c r="T2523">
        <v>118.61</v>
      </c>
    </row>
    <row r="2524" spans="14:20" x14ac:dyDescent="0.2">
      <c r="N2524" s="84">
        <v>40191</v>
      </c>
      <c r="O2524">
        <v>130.38999999999999</v>
      </c>
      <c r="P2524">
        <v>131.12</v>
      </c>
      <c r="Q2524">
        <v>129.16</v>
      </c>
      <c r="R2524">
        <v>130.22999999999999</v>
      </c>
      <c r="S2524">
        <v>6455400</v>
      </c>
      <c r="T2524">
        <v>118.35</v>
      </c>
    </row>
    <row r="2525" spans="14:20" x14ac:dyDescent="0.2">
      <c r="N2525" s="84">
        <v>40192</v>
      </c>
      <c r="O2525">
        <v>130.55000000000001</v>
      </c>
      <c r="P2525">
        <v>132.71</v>
      </c>
      <c r="Q2525">
        <v>129.91</v>
      </c>
      <c r="R2525">
        <v>132.31</v>
      </c>
      <c r="S2525">
        <v>7111800</v>
      </c>
      <c r="T2525">
        <v>120.24</v>
      </c>
    </row>
    <row r="2526" spans="14:20" x14ac:dyDescent="0.2">
      <c r="N2526" s="84">
        <v>40193</v>
      </c>
      <c r="O2526">
        <v>132.03</v>
      </c>
      <c r="P2526">
        <v>132.88999999999999</v>
      </c>
      <c r="Q2526">
        <v>131.09</v>
      </c>
      <c r="R2526">
        <v>131.78</v>
      </c>
      <c r="S2526">
        <v>8494400</v>
      </c>
      <c r="T2526">
        <v>119.76</v>
      </c>
    </row>
    <row r="2527" spans="14:20" x14ac:dyDescent="0.2">
      <c r="N2527" s="84">
        <v>40197</v>
      </c>
      <c r="O2527">
        <v>131.63</v>
      </c>
      <c r="P2527">
        <v>134.25</v>
      </c>
      <c r="Q2527">
        <v>131.56</v>
      </c>
      <c r="R2527">
        <v>134.13999999999999</v>
      </c>
      <c r="S2527">
        <v>13916200</v>
      </c>
      <c r="T2527">
        <v>121.91</v>
      </c>
    </row>
    <row r="2528" spans="14:20" x14ac:dyDescent="0.2">
      <c r="N2528" s="84">
        <v>40198</v>
      </c>
      <c r="O2528">
        <v>130.46</v>
      </c>
      <c r="P2528">
        <v>131.15</v>
      </c>
      <c r="Q2528">
        <v>128.94999999999999</v>
      </c>
      <c r="R2528">
        <v>130.25</v>
      </c>
      <c r="S2528">
        <v>15197500</v>
      </c>
      <c r="T2528">
        <v>118.37</v>
      </c>
    </row>
    <row r="2529" spans="14:20" x14ac:dyDescent="0.2">
      <c r="N2529" s="84">
        <v>40199</v>
      </c>
      <c r="O2529">
        <v>130.47</v>
      </c>
      <c r="P2529">
        <v>130.69</v>
      </c>
      <c r="Q2529">
        <v>128.06</v>
      </c>
      <c r="R2529">
        <v>129</v>
      </c>
      <c r="S2529">
        <v>9608600</v>
      </c>
      <c r="T2529">
        <v>117.24</v>
      </c>
    </row>
    <row r="2530" spans="14:20" x14ac:dyDescent="0.2">
      <c r="N2530" s="84">
        <v>40200</v>
      </c>
      <c r="O2530">
        <v>128.66999999999999</v>
      </c>
      <c r="P2530">
        <v>128.88999999999999</v>
      </c>
      <c r="Q2530">
        <v>125.37</v>
      </c>
      <c r="R2530">
        <v>125.5</v>
      </c>
      <c r="S2530">
        <v>10088600</v>
      </c>
      <c r="T2530">
        <v>114.05</v>
      </c>
    </row>
    <row r="2531" spans="14:20" x14ac:dyDescent="0.2">
      <c r="N2531" s="84">
        <v>40203</v>
      </c>
      <c r="O2531">
        <v>126.33</v>
      </c>
      <c r="P2531">
        <v>126.89</v>
      </c>
      <c r="Q2531">
        <v>125.71</v>
      </c>
      <c r="R2531">
        <v>126.12</v>
      </c>
      <c r="S2531">
        <v>5738500</v>
      </c>
      <c r="T2531">
        <v>114.62</v>
      </c>
    </row>
    <row r="2532" spans="14:20" x14ac:dyDescent="0.2">
      <c r="N2532" s="84">
        <v>40204</v>
      </c>
      <c r="O2532">
        <v>125.92</v>
      </c>
      <c r="P2532">
        <v>127.75</v>
      </c>
      <c r="Q2532">
        <v>125.41</v>
      </c>
      <c r="R2532">
        <v>125.75</v>
      </c>
      <c r="S2532">
        <v>7135300</v>
      </c>
      <c r="T2532">
        <v>114.28</v>
      </c>
    </row>
    <row r="2533" spans="14:20" x14ac:dyDescent="0.2">
      <c r="N2533" s="84">
        <v>40205</v>
      </c>
      <c r="O2533">
        <v>125.82</v>
      </c>
      <c r="P2533">
        <v>126.96</v>
      </c>
      <c r="Q2533">
        <v>125.04</v>
      </c>
      <c r="R2533">
        <v>126.33</v>
      </c>
      <c r="S2533">
        <v>8719200</v>
      </c>
      <c r="T2533">
        <v>114.81</v>
      </c>
    </row>
    <row r="2534" spans="14:20" x14ac:dyDescent="0.2">
      <c r="N2534" s="84">
        <v>40206</v>
      </c>
      <c r="O2534">
        <v>127.03</v>
      </c>
      <c r="P2534">
        <v>127.04</v>
      </c>
      <c r="Q2534">
        <v>123.05</v>
      </c>
      <c r="R2534">
        <v>123.75</v>
      </c>
      <c r="S2534">
        <v>9622200</v>
      </c>
      <c r="T2534">
        <v>112.46</v>
      </c>
    </row>
    <row r="2535" spans="14:20" x14ac:dyDescent="0.2">
      <c r="N2535" s="84">
        <v>40207</v>
      </c>
      <c r="O2535">
        <v>124.32</v>
      </c>
      <c r="P2535">
        <v>125</v>
      </c>
      <c r="Q2535">
        <v>121.9</v>
      </c>
      <c r="R2535">
        <v>122.39</v>
      </c>
      <c r="S2535">
        <v>11571200</v>
      </c>
      <c r="T2535">
        <v>111.23</v>
      </c>
    </row>
    <row r="2536" spans="14:20" x14ac:dyDescent="0.2">
      <c r="N2536" s="84">
        <v>40210</v>
      </c>
      <c r="O2536">
        <v>123.23</v>
      </c>
      <c r="P2536">
        <v>124.95</v>
      </c>
      <c r="Q2536">
        <v>122.78</v>
      </c>
      <c r="R2536">
        <v>124.67</v>
      </c>
      <c r="S2536">
        <v>7242900</v>
      </c>
      <c r="T2536">
        <v>113.3</v>
      </c>
    </row>
    <row r="2537" spans="14:20" x14ac:dyDescent="0.2">
      <c r="N2537" s="84">
        <v>40211</v>
      </c>
      <c r="O2537">
        <v>124.79</v>
      </c>
      <c r="P2537">
        <v>125.81</v>
      </c>
      <c r="Q2537">
        <v>123.95</v>
      </c>
      <c r="R2537">
        <v>125.53</v>
      </c>
      <c r="S2537">
        <v>5899900</v>
      </c>
      <c r="T2537">
        <v>114.08</v>
      </c>
    </row>
    <row r="2538" spans="14:20" x14ac:dyDescent="0.2">
      <c r="N2538" s="84">
        <v>40212</v>
      </c>
      <c r="O2538">
        <v>125.16</v>
      </c>
      <c r="P2538">
        <v>126.07</v>
      </c>
      <c r="Q2538">
        <v>125.07</v>
      </c>
      <c r="R2538">
        <v>125.66</v>
      </c>
      <c r="S2538">
        <v>4177100</v>
      </c>
      <c r="T2538">
        <v>114.2</v>
      </c>
    </row>
    <row r="2539" spans="14:20" x14ac:dyDescent="0.2">
      <c r="N2539" s="84">
        <v>40213</v>
      </c>
      <c r="O2539">
        <v>125.19</v>
      </c>
      <c r="P2539">
        <v>125.44</v>
      </c>
      <c r="Q2539">
        <v>122.9</v>
      </c>
      <c r="R2539">
        <v>123</v>
      </c>
      <c r="S2539">
        <v>9126900</v>
      </c>
      <c r="T2539">
        <v>111.78</v>
      </c>
    </row>
    <row r="2540" spans="14:20" x14ac:dyDescent="0.2">
      <c r="N2540" s="84">
        <v>40214</v>
      </c>
      <c r="O2540">
        <v>123.04</v>
      </c>
      <c r="P2540">
        <v>123.72</v>
      </c>
      <c r="Q2540">
        <v>121.83</v>
      </c>
      <c r="R2540">
        <v>123.52</v>
      </c>
      <c r="S2540">
        <v>8617000</v>
      </c>
      <c r="T2540">
        <v>112.26</v>
      </c>
    </row>
    <row r="2541" spans="14:20" x14ac:dyDescent="0.2">
      <c r="N2541" s="84">
        <v>40217</v>
      </c>
      <c r="O2541">
        <v>123.15</v>
      </c>
      <c r="P2541">
        <v>123.22</v>
      </c>
      <c r="Q2541">
        <v>121.74</v>
      </c>
      <c r="R2541">
        <v>121.88</v>
      </c>
      <c r="S2541">
        <v>5718500</v>
      </c>
      <c r="T2541">
        <v>111.26</v>
      </c>
    </row>
    <row r="2542" spans="14:20" x14ac:dyDescent="0.2">
      <c r="N2542" s="84">
        <v>40218</v>
      </c>
      <c r="O2542">
        <v>122.65</v>
      </c>
      <c r="P2542">
        <v>124.2</v>
      </c>
      <c r="Q2542">
        <v>122.46</v>
      </c>
      <c r="R2542">
        <v>123.21</v>
      </c>
      <c r="S2542">
        <v>6044500</v>
      </c>
      <c r="T2542">
        <v>112.47</v>
      </c>
    </row>
    <row r="2543" spans="14:20" x14ac:dyDescent="0.2">
      <c r="N2543" s="84">
        <v>40219</v>
      </c>
      <c r="O2543">
        <v>122.94</v>
      </c>
      <c r="P2543">
        <v>123.65</v>
      </c>
      <c r="Q2543">
        <v>122.21</v>
      </c>
      <c r="R2543">
        <v>122.81</v>
      </c>
      <c r="S2543">
        <v>5219100</v>
      </c>
      <c r="T2543">
        <v>112.11</v>
      </c>
    </row>
    <row r="2544" spans="14:20" x14ac:dyDescent="0.2">
      <c r="N2544" s="84">
        <v>40220</v>
      </c>
      <c r="O2544">
        <v>122.58</v>
      </c>
      <c r="P2544">
        <v>124.2</v>
      </c>
      <c r="Q2544">
        <v>122.06</v>
      </c>
      <c r="R2544">
        <v>123.73</v>
      </c>
      <c r="S2544">
        <v>5089000</v>
      </c>
      <c r="T2544">
        <v>112.95</v>
      </c>
    </row>
    <row r="2545" spans="14:20" x14ac:dyDescent="0.2">
      <c r="N2545" s="84">
        <v>40221</v>
      </c>
      <c r="O2545">
        <v>123.01</v>
      </c>
      <c r="P2545">
        <v>124.05</v>
      </c>
      <c r="Q2545">
        <v>121.61</v>
      </c>
      <c r="R2545">
        <v>124</v>
      </c>
      <c r="S2545">
        <v>8017700</v>
      </c>
      <c r="T2545">
        <v>113.2</v>
      </c>
    </row>
    <row r="2546" spans="14:20" x14ac:dyDescent="0.2">
      <c r="N2546" s="84">
        <v>40225</v>
      </c>
      <c r="O2546">
        <v>124.91</v>
      </c>
      <c r="P2546">
        <v>125.23</v>
      </c>
      <c r="Q2546">
        <v>124.11</v>
      </c>
      <c r="R2546">
        <v>125.23</v>
      </c>
      <c r="S2546">
        <v>6777300</v>
      </c>
      <c r="T2546">
        <v>114.32</v>
      </c>
    </row>
    <row r="2547" spans="14:20" x14ac:dyDescent="0.2">
      <c r="N2547" s="84">
        <v>40226</v>
      </c>
      <c r="O2547">
        <v>125.5</v>
      </c>
      <c r="P2547">
        <v>126.53</v>
      </c>
      <c r="Q2547">
        <v>125.21</v>
      </c>
      <c r="R2547">
        <v>126.33</v>
      </c>
      <c r="S2547">
        <v>5827400</v>
      </c>
      <c r="T2547">
        <v>115.32</v>
      </c>
    </row>
    <row r="2548" spans="14:20" x14ac:dyDescent="0.2">
      <c r="N2548" s="84">
        <v>40227</v>
      </c>
      <c r="O2548">
        <v>126.13</v>
      </c>
      <c r="P2548">
        <v>128</v>
      </c>
      <c r="Q2548">
        <v>126</v>
      </c>
      <c r="R2548">
        <v>127.81</v>
      </c>
      <c r="S2548">
        <v>5525900</v>
      </c>
      <c r="T2548">
        <v>116.67</v>
      </c>
    </row>
    <row r="2549" spans="14:20" x14ac:dyDescent="0.2">
      <c r="N2549" s="84">
        <v>40228</v>
      </c>
      <c r="O2549">
        <v>127.35</v>
      </c>
      <c r="P2549">
        <v>128.06</v>
      </c>
      <c r="Q2549">
        <v>126.87</v>
      </c>
      <c r="R2549">
        <v>127.19</v>
      </c>
      <c r="S2549">
        <v>6303100</v>
      </c>
      <c r="T2549">
        <v>116.11</v>
      </c>
    </row>
    <row r="2550" spans="14:20" x14ac:dyDescent="0.2">
      <c r="N2550" s="84">
        <v>40231</v>
      </c>
      <c r="O2550">
        <v>127.3</v>
      </c>
      <c r="P2550">
        <v>127.43</v>
      </c>
      <c r="Q2550">
        <v>126.31</v>
      </c>
      <c r="R2550">
        <v>126.85</v>
      </c>
      <c r="S2550">
        <v>3808100</v>
      </c>
      <c r="T2550">
        <v>115.8</v>
      </c>
    </row>
    <row r="2551" spans="14:20" x14ac:dyDescent="0.2">
      <c r="N2551" s="84">
        <v>40232</v>
      </c>
      <c r="O2551">
        <v>126.48</v>
      </c>
      <c r="P2551">
        <v>127.66</v>
      </c>
      <c r="Q2551">
        <v>126</v>
      </c>
      <c r="R2551">
        <v>126.46</v>
      </c>
      <c r="S2551">
        <v>4591900</v>
      </c>
      <c r="T2551">
        <v>115.44</v>
      </c>
    </row>
    <row r="2552" spans="14:20" x14ac:dyDescent="0.2">
      <c r="N2552" s="84">
        <v>40233</v>
      </c>
      <c r="O2552">
        <v>127.02</v>
      </c>
      <c r="P2552">
        <v>128.27000000000001</v>
      </c>
      <c r="Q2552">
        <v>126.81</v>
      </c>
      <c r="R2552">
        <v>127.59</v>
      </c>
      <c r="S2552">
        <v>4782000</v>
      </c>
      <c r="T2552">
        <v>116.47</v>
      </c>
    </row>
    <row r="2553" spans="14:20" x14ac:dyDescent="0.2">
      <c r="N2553" s="84">
        <v>40234</v>
      </c>
      <c r="O2553">
        <v>126.05</v>
      </c>
      <c r="P2553">
        <v>127.24</v>
      </c>
      <c r="Q2553">
        <v>125.57</v>
      </c>
      <c r="R2553">
        <v>127.07</v>
      </c>
      <c r="S2553">
        <v>5658700</v>
      </c>
      <c r="T2553">
        <v>116</v>
      </c>
    </row>
    <row r="2554" spans="14:20" x14ac:dyDescent="0.2">
      <c r="N2554" s="84">
        <v>40235</v>
      </c>
      <c r="O2554">
        <v>127.01</v>
      </c>
      <c r="P2554">
        <v>128</v>
      </c>
      <c r="Q2554">
        <v>126.74</v>
      </c>
      <c r="R2554">
        <v>127.16</v>
      </c>
      <c r="S2554">
        <v>4784200</v>
      </c>
      <c r="T2554">
        <v>116.08</v>
      </c>
    </row>
    <row r="2555" spans="14:20" x14ac:dyDescent="0.2">
      <c r="N2555" s="84">
        <v>40238</v>
      </c>
      <c r="O2555">
        <v>127.5</v>
      </c>
      <c r="P2555">
        <v>128.83000000000001</v>
      </c>
      <c r="Q2555">
        <v>127.47</v>
      </c>
      <c r="R2555">
        <v>128.57</v>
      </c>
      <c r="S2555">
        <v>4577700</v>
      </c>
      <c r="T2555">
        <v>117.37</v>
      </c>
    </row>
    <row r="2556" spans="14:20" x14ac:dyDescent="0.2">
      <c r="N2556" s="84">
        <v>40239</v>
      </c>
      <c r="O2556">
        <v>128.69999999999999</v>
      </c>
      <c r="P2556">
        <v>129.09</v>
      </c>
      <c r="Q2556">
        <v>127.13</v>
      </c>
      <c r="R2556">
        <v>127.42</v>
      </c>
      <c r="S2556">
        <v>6013300</v>
      </c>
      <c r="T2556">
        <v>116.32</v>
      </c>
    </row>
    <row r="2557" spans="14:20" x14ac:dyDescent="0.2">
      <c r="N2557" s="84">
        <v>40240</v>
      </c>
      <c r="O2557">
        <v>127.73</v>
      </c>
      <c r="P2557">
        <v>128.02000000000001</v>
      </c>
      <c r="Q2557">
        <v>126.68</v>
      </c>
      <c r="R2557">
        <v>126.88</v>
      </c>
      <c r="S2557">
        <v>6390000</v>
      </c>
      <c r="T2557">
        <v>115.82</v>
      </c>
    </row>
    <row r="2558" spans="14:20" x14ac:dyDescent="0.2">
      <c r="N2558" s="84">
        <v>40241</v>
      </c>
      <c r="O2558">
        <v>127.07</v>
      </c>
      <c r="P2558">
        <v>127.07</v>
      </c>
      <c r="Q2558">
        <v>125.47</v>
      </c>
      <c r="R2558">
        <v>126.72</v>
      </c>
      <c r="S2558">
        <v>6032300</v>
      </c>
      <c r="T2558">
        <v>115.68</v>
      </c>
    </row>
    <row r="2559" spans="14:20" x14ac:dyDescent="0.2">
      <c r="N2559" s="84">
        <v>40242</v>
      </c>
      <c r="O2559">
        <v>127.17</v>
      </c>
      <c r="P2559">
        <v>127.55</v>
      </c>
      <c r="Q2559">
        <v>127.04</v>
      </c>
      <c r="R2559">
        <v>127.25</v>
      </c>
      <c r="S2559">
        <v>6140200</v>
      </c>
      <c r="T2559">
        <v>116.16</v>
      </c>
    </row>
    <row r="2560" spans="14:20" x14ac:dyDescent="0.2">
      <c r="N2560" s="84">
        <v>40245</v>
      </c>
      <c r="O2560">
        <v>127.06</v>
      </c>
      <c r="P2560">
        <v>127.5</v>
      </c>
      <c r="Q2560">
        <v>126.36</v>
      </c>
      <c r="R2560">
        <v>126.41</v>
      </c>
      <c r="S2560">
        <v>6199300</v>
      </c>
      <c r="T2560">
        <v>115.4</v>
      </c>
    </row>
    <row r="2561" spans="14:20" x14ac:dyDescent="0.2">
      <c r="N2561" s="84">
        <v>40246</v>
      </c>
      <c r="O2561">
        <v>126.27</v>
      </c>
      <c r="P2561">
        <v>126.29</v>
      </c>
      <c r="Q2561">
        <v>125.2</v>
      </c>
      <c r="R2561">
        <v>125.55</v>
      </c>
      <c r="S2561">
        <v>7528800</v>
      </c>
      <c r="T2561">
        <v>114.61</v>
      </c>
    </row>
    <row r="2562" spans="14:20" x14ac:dyDescent="0.2">
      <c r="N2562" s="84">
        <v>40247</v>
      </c>
      <c r="O2562">
        <v>125.99</v>
      </c>
      <c r="P2562">
        <v>126.36</v>
      </c>
      <c r="Q2562">
        <v>125.21</v>
      </c>
      <c r="R2562">
        <v>125.62</v>
      </c>
      <c r="S2562">
        <v>6916200</v>
      </c>
      <c r="T2562">
        <v>114.67</v>
      </c>
    </row>
    <row r="2563" spans="14:20" x14ac:dyDescent="0.2">
      <c r="N2563" s="84">
        <v>40248</v>
      </c>
      <c r="O2563">
        <v>125.71</v>
      </c>
      <c r="P2563">
        <v>127.81</v>
      </c>
      <c r="Q2563">
        <v>125.71</v>
      </c>
      <c r="R2563">
        <v>127.6</v>
      </c>
      <c r="S2563">
        <v>7922200</v>
      </c>
      <c r="T2563">
        <v>116.48</v>
      </c>
    </row>
    <row r="2564" spans="14:20" x14ac:dyDescent="0.2">
      <c r="N2564" s="84">
        <v>40249</v>
      </c>
      <c r="O2564">
        <v>127.91</v>
      </c>
      <c r="P2564">
        <v>128.37</v>
      </c>
      <c r="Q2564">
        <v>127.51</v>
      </c>
      <c r="R2564">
        <v>127.94</v>
      </c>
      <c r="S2564">
        <v>5169500</v>
      </c>
      <c r="T2564">
        <v>116.79</v>
      </c>
    </row>
    <row r="2565" spans="14:20" x14ac:dyDescent="0.2">
      <c r="N2565" s="84">
        <v>40252</v>
      </c>
      <c r="O2565">
        <v>127.4</v>
      </c>
      <c r="P2565">
        <v>128.34</v>
      </c>
      <c r="Q2565">
        <v>127.28</v>
      </c>
      <c r="R2565">
        <v>127.83</v>
      </c>
      <c r="S2565">
        <v>4497700</v>
      </c>
      <c r="T2565">
        <v>116.69</v>
      </c>
    </row>
    <row r="2566" spans="14:20" x14ac:dyDescent="0.2">
      <c r="N2566" s="84">
        <v>40253</v>
      </c>
      <c r="O2566">
        <v>128</v>
      </c>
      <c r="P2566">
        <v>128.88</v>
      </c>
      <c r="Q2566">
        <v>127.45</v>
      </c>
      <c r="R2566">
        <v>128.66999999999999</v>
      </c>
      <c r="S2566">
        <v>6134900</v>
      </c>
      <c r="T2566">
        <v>117.46</v>
      </c>
    </row>
    <row r="2567" spans="14:20" x14ac:dyDescent="0.2">
      <c r="N2567" s="84">
        <v>40254</v>
      </c>
      <c r="O2567">
        <v>128.9</v>
      </c>
      <c r="P2567">
        <v>128.93</v>
      </c>
      <c r="Q2567">
        <v>127.36</v>
      </c>
      <c r="R2567">
        <v>127.76</v>
      </c>
      <c r="S2567">
        <v>6348400</v>
      </c>
      <c r="T2567">
        <v>116.63</v>
      </c>
    </row>
    <row r="2568" spans="14:20" x14ac:dyDescent="0.2">
      <c r="N2568" s="84">
        <v>40255</v>
      </c>
      <c r="O2568">
        <v>127.46</v>
      </c>
      <c r="P2568">
        <v>128.75</v>
      </c>
      <c r="Q2568">
        <v>127.45</v>
      </c>
      <c r="R2568">
        <v>128.38</v>
      </c>
      <c r="S2568">
        <v>4954400</v>
      </c>
      <c r="T2568">
        <v>117.19</v>
      </c>
    </row>
    <row r="2569" spans="14:20" x14ac:dyDescent="0.2">
      <c r="N2569" s="84">
        <v>40256</v>
      </c>
      <c r="O2569">
        <v>127.71</v>
      </c>
      <c r="P2569">
        <v>128.93</v>
      </c>
      <c r="Q2569">
        <v>126.78</v>
      </c>
      <c r="R2569">
        <v>127.71</v>
      </c>
      <c r="S2569">
        <v>10744300</v>
      </c>
      <c r="T2569">
        <v>116.58</v>
      </c>
    </row>
    <row r="2570" spans="14:20" x14ac:dyDescent="0.2">
      <c r="N2570" s="84">
        <v>40259</v>
      </c>
      <c r="O2570">
        <v>127.11</v>
      </c>
      <c r="P2570">
        <v>128.38999999999999</v>
      </c>
      <c r="Q2570">
        <v>126.57</v>
      </c>
      <c r="R2570">
        <v>127.98</v>
      </c>
      <c r="S2570">
        <v>5651900</v>
      </c>
      <c r="T2570">
        <v>116.83</v>
      </c>
    </row>
    <row r="2571" spans="14:20" x14ac:dyDescent="0.2">
      <c r="N2571" s="84">
        <v>40260</v>
      </c>
      <c r="O2571">
        <v>127.94</v>
      </c>
      <c r="P2571">
        <v>129.43</v>
      </c>
      <c r="Q2571">
        <v>127.64</v>
      </c>
      <c r="R2571">
        <v>129.37</v>
      </c>
      <c r="S2571">
        <v>5978500</v>
      </c>
      <c r="T2571">
        <v>118.1</v>
      </c>
    </row>
    <row r="2572" spans="14:20" x14ac:dyDescent="0.2">
      <c r="N2572" s="84">
        <v>40261</v>
      </c>
      <c r="O2572">
        <v>128.63</v>
      </c>
      <c r="P2572">
        <v>129.94999999999999</v>
      </c>
      <c r="Q2572">
        <v>128.47</v>
      </c>
      <c r="R2572">
        <v>128.53</v>
      </c>
      <c r="S2572">
        <v>6669300</v>
      </c>
      <c r="T2572">
        <v>117.33</v>
      </c>
    </row>
    <row r="2573" spans="14:20" x14ac:dyDescent="0.2">
      <c r="N2573" s="84">
        <v>40262</v>
      </c>
      <c r="O2573">
        <v>129.36000000000001</v>
      </c>
      <c r="P2573">
        <v>130.72999999999999</v>
      </c>
      <c r="Q2573">
        <v>129.13</v>
      </c>
      <c r="R2573">
        <v>129.24</v>
      </c>
      <c r="S2573">
        <v>7603200</v>
      </c>
      <c r="T2573">
        <v>117.98</v>
      </c>
    </row>
    <row r="2574" spans="14:20" x14ac:dyDescent="0.2">
      <c r="N2574" s="84">
        <v>40263</v>
      </c>
      <c r="O2574">
        <v>128.93</v>
      </c>
      <c r="P2574">
        <v>129.78</v>
      </c>
      <c r="Q2574">
        <v>128.72</v>
      </c>
      <c r="R2574">
        <v>129.26</v>
      </c>
      <c r="S2574">
        <v>5550800</v>
      </c>
      <c r="T2574">
        <v>118</v>
      </c>
    </row>
    <row r="2575" spans="14:20" x14ac:dyDescent="0.2">
      <c r="N2575" s="84">
        <v>40266</v>
      </c>
      <c r="O2575">
        <v>129.30000000000001</v>
      </c>
      <c r="P2575">
        <v>129.94999999999999</v>
      </c>
      <c r="Q2575">
        <v>128.26</v>
      </c>
      <c r="R2575">
        <v>128.59</v>
      </c>
      <c r="S2575">
        <v>4643000</v>
      </c>
      <c r="T2575">
        <v>117.39</v>
      </c>
    </row>
    <row r="2576" spans="14:20" x14ac:dyDescent="0.2">
      <c r="N2576" s="84">
        <v>40267</v>
      </c>
      <c r="O2576">
        <v>128.9</v>
      </c>
      <c r="P2576">
        <v>129.13</v>
      </c>
      <c r="Q2576">
        <v>128.25</v>
      </c>
      <c r="R2576">
        <v>128.77000000000001</v>
      </c>
      <c r="S2576">
        <v>3426600</v>
      </c>
      <c r="T2576">
        <v>117.55</v>
      </c>
    </row>
    <row r="2577" spans="14:20" x14ac:dyDescent="0.2">
      <c r="N2577" s="84">
        <v>40268</v>
      </c>
      <c r="O2577">
        <v>128.22999999999999</v>
      </c>
      <c r="P2577">
        <v>128.75</v>
      </c>
      <c r="Q2577">
        <v>127.65</v>
      </c>
      <c r="R2577">
        <v>128.25</v>
      </c>
      <c r="S2577">
        <v>4904800</v>
      </c>
      <c r="T2577">
        <v>117.08</v>
      </c>
    </row>
    <row r="2578" spans="14:20" x14ac:dyDescent="0.2">
      <c r="N2578" s="84">
        <v>40269</v>
      </c>
      <c r="O2578">
        <v>128.94999999999999</v>
      </c>
      <c r="P2578">
        <v>129.31</v>
      </c>
      <c r="Q2578">
        <v>127.55</v>
      </c>
      <c r="R2578">
        <v>128.25</v>
      </c>
      <c r="S2578">
        <v>4980500</v>
      </c>
      <c r="T2578">
        <v>117.08</v>
      </c>
    </row>
    <row r="2579" spans="14:20" x14ac:dyDescent="0.2">
      <c r="N2579" s="84">
        <v>40273</v>
      </c>
      <c r="O2579">
        <v>128.38</v>
      </c>
      <c r="P2579">
        <v>129.80000000000001</v>
      </c>
      <c r="Q2579">
        <v>128.13999999999999</v>
      </c>
      <c r="R2579">
        <v>129.35</v>
      </c>
      <c r="S2579">
        <v>4118700</v>
      </c>
      <c r="T2579">
        <v>118.08</v>
      </c>
    </row>
    <row r="2580" spans="14:20" x14ac:dyDescent="0.2">
      <c r="N2580" s="84">
        <v>40274</v>
      </c>
      <c r="O2580">
        <v>128.68</v>
      </c>
      <c r="P2580">
        <v>129.30000000000001</v>
      </c>
      <c r="Q2580">
        <v>128.05000000000001</v>
      </c>
      <c r="R2580">
        <v>128.93</v>
      </c>
      <c r="S2580">
        <v>3926300</v>
      </c>
      <c r="T2580">
        <v>117.7</v>
      </c>
    </row>
    <row r="2581" spans="14:20" x14ac:dyDescent="0.2">
      <c r="N2581" s="84">
        <v>40275</v>
      </c>
      <c r="O2581">
        <v>128.53</v>
      </c>
      <c r="P2581">
        <v>129.27000000000001</v>
      </c>
      <c r="Q2581">
        <v>128.01</v>
      </c>
      <c r="R2581">
        <v>128.47999999999999</v>
      </c>
      <c r="S2581">
        <v>5157000</v>
      </c>
      <c r="T2581">
        <v>117.29</v>
      </c>
    </row>
    <row r="2582" spans="14:20" x14ac:dyDescent="0.2">
      <c r="N2582" s="84">
        <v>40276</v>
      </c>
      <c r="O2582">
        <v>128.04</v>
      </c>
      <c r="P2582">
        <v>128.22999999999999</v>
      </c>
      <c r="Q2582">
        <v>127.2</v>
      </c>
      <c r="R2582">
        <v>127.61</v>
      </c>
      <c r="S2582">
        <v>6006900</v>
      </c>
      <c r="T2582">
        <v>116.49</v>
      </c>
    </row>
    <row r="2583" spans="14:20" x14ac:dyDescent="0.2">
      <c r="N2583" s="84">
        <v>40277</v>
      </c>
      <c r="O2583">
        <v>127.88</v>
      </c>
      <c r="P2583">
        <v>128.87</v>
      </c>
      <c r="Q2583">
        <v>127.12</v>
      </c>
      <c r="R2583">
        <v>128.76</v>
      </c>
      <c r="S2583">
        <v>5185100</v>
      </c>
      <c r="T2583">
        <v>117.54</v>
      </c>
    </row>
    <row r="2584" spans="14:20" x14ac:dyDescent="0.2">
      <c r="N2584" s="84">
        <v>40280</v>
      </c>
      <c r="O2584">
        <v>128.57</v>
      </c>
      <c r="P2584">
        <v>128.96</v>
      </c>
      <c r="Q2584">
        <v>128.24</v>
      </c>
      <c r="R2584">
        <v>128.36000000000001</v>
      </c>
      <c r="S2584">
        <v>3992300</v>
      </c>
      <c r="T2584">
        <v>117.18</v>
      </c>
    </row>
    <row r="2585" spans="14:20" x14ac:dyDescent="0.2">
      <c r="N2585" s="84">
        <v>40281</v>
      </c>
      <c r="O2585">
        <v>128.26</v>
      </c>
      <c r="P2585">
        <v>129.43</v>
      </c>
      <c r="Q2585">
        <v>127.84</v>
      </c>
      <c r="R2585">
        <v>129.03</v>
      </c>
      <c r="S2585">
        <v>6819100</v>
      </c>
      <c r="T2585">
        <v>117.79</v>
      </c>
    </row>
    <row r="2586" spans="14:20" x14ac:dyDescent="0.2">
      <c r="N2586" s="84">
        <v>40282</v>
      </c>
      <c r="O2586">
        <v>129.72999999999999</v>
      </c>
      <c r="P2586">
        <v>131.41999999999999</v>
      </c>
      <c r="Q2586">
        <v>129.46</v>
      </c>
      <c r="R2586">
        <v>131.25</v>
      </c>
      <c r="S2586">
        <v>8545800</v>
      </c>
      <c r="T2586">
        <v>119.81</v>
      </c>
    </row>
    <row r="2587" spans="14:20" x14ac:dyDescent="0.2">
      <c r="N2587" s="84">
        <v>40283</v>
      </c>
      <c r="O2587">
        <v>130.53</v>
      </c>
      <c r="P2587">
        <v>131.13999999999999</v>
      </c>
      <c r="Q2587">
        <v>130.19</v>
      </c>
      <c r="R2587">
        <v>130.88999999999999</v>
      </c>
      <c r="S2587">
        <v>6425300</v>
      </c>
      <c r="T2587">
        <v>119.49</v>
      </c>
    </row>
    <row r="2588" spans="14:20" x14ac:dyDescent="0.2">
      <c r="N2588" s="84">
        <v>40284</v>
      </c>
      <c r="O2588">
        <v>130.68</v>
      </c>
      <c r="P2588">
        <v>132.16999999999999</v>
      </c>
      <c r="Q2588">
        <v>130.25</v>
      </c>
      <c r="R2588">
        <v>130.63</v>
      </c>
      <c r="S2588">
        <v>9546200</v>
      </c>
      <c r="T2588">
        <v>119.25</v>
      </c>
    </row>
    <row r="2589" spans="14:20" x14ac:dyDescent="0.2">
      <c r="N2589" s="84">
        <v>40287</v>
      </c>
      <c r="O2589">
        <v>130.38</v>
      </c>
      <c r="P2589">
        <v>132.28</v>
      </c>
      <c r="Q2589">
        <v>130.38</v>
      </c>
      <c r="R2589">
        <v>132.22999999999999</v>
      </c>
      <c r="S2589">
        <v>11353700</v>
      </c>
      <c r="T2589">
        <v>120.71</v>
      </c>
    </row>
    <row r="2590" spans="14:20" x14ac:dyDescent="0.2">
      <c r="N2590" s="84">
        <v>40288</v>
      </c>
      <c r="O2590">
        <v>129.19999999999999</v>
      </c>
      <c r="P2590">
        <v>130.33000000000001</v>
      </c>
      <c r="Q2590">
        <v>128.26</v>
      </c>
      <c r="R2590">
        <v>129.69</v>
      </c>
      <c r="S2590">
        <v>15216500</v>
      </c>
      <c r="T2590">
        <v>118.39</v>
      </c>
    </row>
    <row r="2591" spans="14:20" x14ac:dyDescent="0.2">
      <c r="N2591" s="84">
        <v>40289</v>
      </c>
      <c r="O2591">
        <v>129.87</v>
      </c>
      <c r="P2591">
        <v>130.27000000000001</v>
      </c>
      <c r="Q2591">
        <v>128.5</v>
      </c>
      <c r="R2591">
        <v>128.99</v>
      </c>
      <c r="S2591">
        <v>7559200</v>
      </c>
      <c r="T2591">
        <v>117.75</v>
      </c>
    </row>
    <row r="2592" spans="14:20" x14ac:dyDescent="0.2">
      <c r="N2592" s="84">
        <v>40290</v>
      </c>
      <c r="O2592">
        <v>128.63999999999999</v>
      </c>
      <c r="P2592">
        <v>129.36000000000001</v>
      </c>
      <c r="Q2592">
        <v>127.77</v>
      </c>
      <c r="R2592">
        <v>129.13</v>
      </c>
      <c r="S2592">
        <v>6018500</v>
      </c>
      <c r="T2592">
        <v>117.88</v>
      </c>
    </row>
    <row r="2593" spans="14:20" x14ac:dyDescent="0.2">
      <c r="N2593" s="84">
        <v>40291</v>
      </c>
      <c r="O2593">
        <v>129.08000000000001</v>
      </c>
      <c r="P2593">
        <v>130.1</v>
      </c>
      <c r="Q2593">
        <v>128.71</v>
      </c>
      <c r="R2593">
        <v>129.99</v>
      </c>
      <c r="S2593">
        <v>6197300</v>
      </c>
      <c r="T2593">
        <v>118.66</v>
      </c>
    </row>
    <row r="2594" spans="14:20" x14ac:dyDescent="0.2">
      <c r="N2594" s="84">
        <v>40294</v>
      </c>
      <c r="O2594">
        <v>129.76</v>
      </c>
      <c r="P2594">
        <v>131.04</v>
      </c>
      <c r="Q2594">
        <v>129.54</v>
      </c>
      <c r="R2594">
        <v>130.72999999999999</v>
      </c>
      <c r="S2594">
        <v>5285400</v>
      </c>
      <c r="T2594">
        <v>119.34</v>
      </c>
    </row>
    <row r="2595" spans="14:20" x14ac:dyDescent="0.2">
      <c r="N2595" s="84">
        <v>40295</v>
      </c>
      <c r="O2595">
        <v>129.9</v>
      </c>
      <c r="P2595">
        <v>132</v>
      </c>
      <c r="Q2595">
        <v>128.71</v>
      </c>
      <c r="R2595">
        <v>128.82</v>
      </c>
      <c r="S2595">
        <v>10916700</v>
      </c>
      <c r="T2595">
        <v>117.6</v>
      </c>
    </row>
    <row r="2596" spans="14:20" x14ac:dyDescent="0.2">
      <c r="N2596" s="84">
        <v>40296</v>
      </c>
      <c r="O2596">
        <v>129.4</v>
      </c>
      <c r="P2596">
        <v>130.47</v>
      </c>
      <c r="Q2596">
        <v>129.03</v>
      </c>
      <c r="R2596">
        <v>130.1</v>
      </c>
      <c r="S2596">
        <v>7122300</v>
      </c>
      <c r="T2596">
        <v>118.76</v>
      </c>
    </row>
    <row r="2597" spans="14:20" x14ac:dyDescent="0.2">
      <c r="N2597" s="84">
        <v>40297</v>
      </c>
      <c r="O2597">
        <v>130.55000000000001</v>
      </c>
      <c r="P2597">
        <v>131.21</v>
      </c>
      <c r="Q2597">
        <v>130.15</v>
      </c>
      <c r="R2597">
        <v>130.46</v>
      </c>
      <c r="S2597">
        <v>5786900</v>
      </c>
      <c r="T2597">
        <v>119.09</v>
      </c>
    </row>
    <row r="2598" spans="14:20" x14ac:dyDescent="0.2">
      <c r="N2598" s="84">
        <v>40298</v>
      </c>
      <c r="O2598">
        <v>130.43</v>
      </c>
      <c r="P2598">
        <v>130.63999999999999</v>
      </c>
      <c r="Q2598">
        <v>128.84</v>
      </c>
      <c r="R2598">
        <v>129</v>
      </c>
      <c r="S2598">
        <v>6266700</v>
      </c>
      <c r="T2598">
        <v>117.76</v>
      </c>
    </row>
    <row r="2599" spans="14:20" x14ac:dyDescent="0.2">
      <c r="N2599" s="84">
        <v>40301</v>
      </c>
      <c r="O2599">
        <v>129.38999999999999</v>
      </c>
      <c r="P2599">
        <v>130.13999999999999</v>
      </c>
      <c r="Q2599">
        <v>128.80000000000001</v>
      </c>
      <c r="R2599">
        <v>129.6</v>
      </c>
      <c r="S2599">
        <v>4992100</v>
      </c>
      <c r="T2599">
        <v>118.31</v>
      </c>
    </row>
    <row r="2600" spans="14:20" x14ac:dyDescent="0.2">
      <c r="N2600" s="84">
        <v>40302</v>
      </c>
      <c r="O2600">
        <v>128.88999999999999</v>
      </c>
      <c r="P2600">
        <v>128.93</v>
      </c>
      <c r="Q2600">
        <v>126.57</v>
      </c>
      <c r="R2600">
        <v>128.12</v>
      </c>
      <c r="S2600">
        <v>8285000</v>
      </c>
      <c r="T2600">
        <v>116.96</v>
      </c>
    </row>
    <row r="2601" spans="14:20" x14ac:dyDescent="0.2">
      <c r="N2601" s="84">
        <v>40303</v>
      </c>
      <c r="O2601">
        <v>127.12</v>
      </c>
      <c r="P2601">
        <v>128.22999999999999</v>
      </c>
      <c r="Q2601">
        <v>126.87</v>
      </c>
      <c r="R2601">
        <v>127.46</v>
      </c>
      <c r="S2601">
        <v>6072800</v>
      </c>
      <c r="T2601">
        <v>116.35</v>
      </c>
    </row>
    <row r="2602" spans="14:20" x14ac:dyDescent="0.2">
      <c r="N2602" s="84">
        <v>40304</v>
      </c>
      <c r="O2602">
        <v>126.29</v>
      </c>
      <c r="P2602">
        <v>127.93</v>
      </c>
      <c r="Q2602">
        <v>116</v>
      </c>
      <c r="R2602">
        <v>123.92</v>
      </c>
      <c r="S2602">
        <v>13168800</v>
      </c>
      <c r="T2602">
        <v>113.7</v>
      </c>
    </row>
    <row r="2603" spans="14:20" x14ac:dyDescent="0.2">
      <c r="N2603" s="84">
        <v>40305</v>
      </c>
      <c r="O2603">
        <v>123.36</v>
      </c>
      <c r="P2603">
        <v>124.39</v>
      </c>
      <c r="Q2603">
        <v>120</v>
      </c>
      <c r="R2603">
        <v>122.1</v>
      </c>
      <c r="S2603">
        <v>10584800</v>
      </c>
      <c r="T2603">
        <v>112.03</v>
      </c>
    </row>
    <row r="2604" spans="14:20" x14ac:dyDescent="0.2">
      <c r="N2604" s="84">
        <v>40308</v>
      </c>
      <c r="O2604">
        <v>126.27</v>
      </c>
      <c r="P2604">
        <v>126.67</v>
      </c>
      <c r="Q2604">
        <v>125.06</v>
      </c>
      <c r="R2604">
        <v>126.27</v>
      </c>
      <c r="S2604">
        <v>8463900</v>
      </c>
      <c r="T2604">
        <v>115.86</v>
      </c>
    </row>
    <row r="2605" spans="14:20" x14ac:dyDescent="0.2">
      <c r="N2605" s="84">
        <v>40309</v>
      </c>
      <c r="O2605">
        <v>125.21</v>
      </c>
      <c r="P2605">
        <v>128.41999999999999</v>
      </c>
      <c r="Q2605">
        <v>125.15</v>
      </c>
      <c r="R2605">
        <v>126.89</v>
      </c>
      <c r="S2605">
        <v>6498900</v>
      </c>
      <c r="T2605">
        <v>116.43</v>
      </c>
    </row>
    <row r="2606" spans="14:20" x14ac:dyDescent="0.2">
      <c r="N2606" s="84">
        <v>40310</v>
      </c>
      <c r="O2606">
        <v>127.16</v>
      </c>
      <c r="P2606">
        <v>132.85</v>
      </c>
      <c r="Q2606">
        <v>127.01</v>
      </c>
      <c r="R2606">
        <v>132.68</v>
      </c>
      <c r="S2606">
        <v>16626900</v>
      </c>
      <c r="T2606">
        <v>121.74</v>
      </c>
    </row>
    <row r="2607" spans="14:20" x14ac:dyDescent="0.2">
      <c r="N2607" s="84">
        <v>40311</v>
      </c>
      <c r="O2607">
        <v>130.93</v>
      </c>
      <c r="P2607">
        <v>133.1</v>
      </c>
      <c r="Q2607">
        <v>130.85</v>
      </c>
      <c r="R2607">
        <v>131.47999999999999</v>
      </c>
      <c r="S2607">
        <v>10497800</v>
      </c>
      <c r="T2607">
        <v>120.64</v>
      </c>
    </row>
    <row r="2608" spans="14:20" x14ac:dyDescent="0.2">
      <c r="N2608" s="84">
        <v>40312</v>
      </c>
      <c r="O2608">
        <v>131.06</v>
      </c>
      <c r="P2608">
        <v>131.66999999999999</v>
      </c>
      <c r="Q2608">
        <v>129.41</v>
      </c>
      <c r="R2608">
        <v>131.19</v>
      </c>
      <c r="S2608">
        <v>9920100</v>
      </c>
      <c r="T2608">
        <v>120.37</v>
      </c>
    </row>
    <row r="2609" spans="14:20" x14ac:dyDescent="0.2">
      <c r="N2609" s="84">
        <v>40315</v>
      </c>
      <c r="O2609">
        <v>130.68</v>
      </c>
      <c r="P2609">
        <v>131.76</v>
      </c>
      <c r="Q2609">
        <v>128.69999999999999</v>
      </c>
      <c r="R2609">
        <v>130.44</v>
      </c>
      <c r="S2609">
        <v>8923400</v>
      </c>
      <c r="T2609">
        <v>119.68</v>
      </c>
    </row>
    <row r="2610" spans="14:20" x14ac:dyDescent="0.2">
      <c r="N2610" s="84">
        <v>40316</v>
      </c>
      <c r="O2610">
        <v>131.26</v>
      </c>
      <c r="P2610">
        <v>131.99</v>
      </c>
      <c r="Q2610">
        <v>129.9</v>
      </c>
      <c r="R2610">
        <v>129.94999999999999</v>
      </c>
      <c r="S2610">
        <v>9330000</v>
      </c>
      <c r="T2610">
        <v>119.24</v>
      </c>
    </row>
    <row r="2611" spans="14:20" x14ac:dyDescent="0.2">
      <c r="N2611" s="84">
        <v>40317</v>
      </c>
      <c r="O2611">
        <v>129.37</v>
      </c>
      <c r="P2611">
        <v>130.5</v>
      </c>
      <c r="Q2611">
        <v>127.82</v>
      </c>
      <c r="R2611">
        <v>128.86000000000001</v>
      </c>
      <c r="S2611">
        <v>8669300</v>
      </c>
      <c r="T2611">
        <v>118.24</v>
      </c>
    </row>
    <row r="2612" spans="14:20" x14ac:dyDescent="0.2">
      <c r="N2612" s="84">
        <v>40318</v>
      </c>
      <c r="O2612">
        <v>127.22</v>
      </c>
      <c r="P2612">
        <v>127.96</v>
      </c>
      <c r="Q2612">
        <v>123.68</v>
      </c>
      <c r="R2612">
        <v>123.8</v>
      </c>
      <c r="S2612">
        <v>13176500</v>
      </c>
      <c r="T2612">
        <v>113.59</v>
      </c>
    </row>
    <row r="2613" spans="14:20" x14ac:dyDescent="0.2">
      <c r="N2613" s="84">
        <v>40319</v>
      </c>
      <c r="O2613">
        <v>122.16</v>
      </c>
      <c r="P2613">
        <v>125.61</v>
      </c>
      <c r="Q2613">
        <v>121.4</v>
      </c>
      <c r="R2613">
        <v>125.42</v>
      </c>
      <c r="S2613">
        <v>12639500</v>
      </c>
      <c r="T2613">
        <v>115.08</v>
      </c>
    </row>
    <row r="2614" spans="14:20" x14ac:dyDescent="0.2">
      <c r="N2614" s="84">
        <v>40322</v>
      </c>
      <c r="O2614">
        <v>125.26</v>
      </c>
      <c r="P2614">
        <v>126.02</v>
      </c>
      <c r="Q2614">
        <v>124.04</v>
      </c>
      <c r="R2614">
        <v>124.45</v>
      </c>
      <c r="S2614">
        <v>6868600</v>
      </c>
      <c r="T2614">
        <v>114.19</v>
      </c>
    </row>
    <row r="2615" spans="14:20" x14ac:dyDescent="0.2">
      <c r="N2615" s="84">
        <v>40323</v>
      </c>
      <c r="O2615">
        <v>121.47</v>
      </c>
      <c r="P2615">
        <v>124.95</v>
      </c>
      <c r="Q2615">
        <v>121.47</v>
      </c>
      <c r="R2615">
        <v>124.52</v>
      </c>
      <c r="S2615">
        <v>9494800</v>
      </c>
      <c r="T2615">
        <v>114.25</v>
      </c>
    </row>
    <row r="2616" spans="14:20" x14ac:dyDescent="0.2">
      <c r="N2616" s="84">
        <v>40324</v>
      </c>
      <c r="O2616">
        <v>124.89</v>
      </c>
      <c r="P2616">
        <v>125.94</v>
      </c>
      <c r="Q2616">
        <v>123</v>
      </c>
      <c r="R2616">
        <v>123.23</v>
      </c>
      <c r="S2616">
        <v>9083200</v>
      </c>
      <c r="T2616">
        <v>113.07</v>
      </c>
    </row>
    <row r="2617" spans="14:20" x14ac:dyDescent="0.2">
      <c r="N2617" s="84">
        <v>40325</v>
      </c>
      <c r="O2617">
        <v>125.05</v>
      </c>
      <c r="P2617">
        <v>126.39</v>
      </c>
      <c r="Q2617">
        <v>124.77</v>
      </c>
      <c r="R2617">
        <v>126.39</v>
      </c>
      <c r="S2617">
        <v>7725900</v>
      </c>
      <c r="T2617">
        <v>115.97</v>
      </c>
    </row>
    <row r="2618" spans="14:20" x14ac:dyDescent="0.2">
      <c r="N2618" s="84">
        <v>40326</v>
      </c>
      <c r="O2618">
        <v>125.96</v>
      </c>
      <c r="P2618">
        <v>126.28</v>
      </c>
      <c r="Q2618">
        <v>124.29</v>
      </c>
      <c r="R2618">
        <v>125.26</v>
      </c>
      <c r="S2618">
        <v>7421900</v>
      </c>
      <c r="T2618">
        <v>114.93</v>
      </c>
    </row>
    <row r="2619" spans="14:20" x14ac:dyDescent="0.2">
      <c r="N2619" s="84">
        <v>40330</v>
      </c>
      <c r="O2619">
        <v>124.69</v>
      </c>
      <c r="P2619">
        <v>126.88</v>
      </c>
      <c r="Q2619">
        <v>124.2</v>
      </c>
      <c r="R2619">
        <v>124.34</v>
      </c>
      <c r="S2619">
        <v>7135400</v>
      </c>
      <c r="T2619">
        <v>114.09</v>
      </c>
    </row>
    <row r="2620" spans="14:20" x14ac:dyDescent="0.2">
      <c r="N2620" s="84">
        <v>40331</v>
      </c>
      <c r="O2620">
        <v>124.85</v>
      </c>
      <c r="P2620">
        <v>127.5</v>
      </c>
      <c r="Q2620">
        <v>124.35</v>
      </c>
      <c r="R2620">
        <v>127.41</v>
      </c>
      <c r="S2620">
        <v>7705300</v>
      </c>
      <c r="T2620">
        <v>116.9</v>
      </c>
    </row>
    <row r="2621" spans="14:20" x14ac:dyDescent="0.2">
      <c r="N2621" s="84">
        <v>40332</v>
      </c>
      <c r="O2621">
        <v>127.75</v>
      </c>
      <c r="P2621">
        <v>128.22</v>
      </c>
      <c r="Q2621">
        <v>126.46</v>
      </c>
      <c r="R2621">
        <v>127.96</v>
      </c>
      <c r="S2621">
        <v>6645300</v>
      </c>
      <c r="T2621">
        <v>117.41</v>
      </c>
    </row>
    <row r="2622" spans="14:20" x14ac:dyDescent="0.2">
      <c r="N2622" s="84">
        <v>40333</v>
      </c>
      <c r="O2622">
        <v>126.37</v>
      </c>
      <c r="P2622">
        <v>127.1</v>
      </c>
      <c r="Q2622">
        <v>124.67</v>
      </c>
      <c r="R2622">
        <v>125.28</v>
      </c>
      <c r="S2622">
        <v>9669200</v>
      </c>
      <c r="T2622">
        <v>114.95</v>
      </c>
    </row>
    <row r="2623" spans="14:20" x14ac:dyDescent="0.2">
      <c r="N2623" s="84">
        <v>40336</v>
      </c>
      <c r="O2623">
        <v>125.57</v>
      </c>
      <c r="P2623">
        <v>125.86</v>
      </c>
      <c r="Q2623">
        <v>124.13</v>
      </c>
      <c r="R2623">
        <v>124.13</v>
      </c>
      <c r="S2623">
        <v>6951400</v>
      </c>
      <c r="T2623">
        <v>113.9</v>
      </c>
    </row>
    <row r="2624" spans="14:20" x14ac:dyDescent="0.2">
      <c r="N2624" s="84">
        <v>40337</v>
      </c>
      <c r="O2624">
        <v>124.26</v>
      </c>
      <c r="P2624">
        <v>124.46</v>
      </c>
      <c r="Q2624">
        <v>122.82</v>
      </c>
      <c r="R2624">
        <v>123.72</v>
      </c>
      <c r="S2624">
        <v>8399200</v>
      </c>
      <c r="T2624">
        <v>113.52</v>
      </c>
    </row>
    <row r="2625" spans="14:20" x14ac:dyDescent="0.2">
      <c r="N2625" s="84">
        <v>40338</v>
      </c>
      <c r="O2625">
        <v>124.83</v>
      </c>
      <c r="P2625">
        <v>125.84</v>
      </c>
      <c r="Q2625">
        <v>123.58</v>
      </c>
      <c r="R2625">
        <v>123.9</v>
      </c>
      <c r="S2625">
        <v>7795500</v>
      </c>
      <c r="T2625">
        <v>113.68</v>
      </c>
    </row>
    <row r="2626" spans="14:20" x14ac:dyDescent="0.2">
      <c r="N2626" s="84">
        <v>40339</v>
      </c>
      <c r="O2626">
        <v>125.99</v>
      </c>
      <c r="P2626">
        <v>128.22</v>
      </c>
      <c r="Q2626">
        <v>125.8</v>
      </c>
      <c r="R2626">
        <v>127.68</v>
      </c>
      <c r="S2626">
        <v>7479700</v>
      </c>
      <c r="T2626">
        <v>117.15</v>
      </c>
    </row>
    <row r="2627" spans="14:20" x14ac:dyDescent="0.2">
      <c r="N2627" s="84">
        <v>40340</v>
      </c>
      <c r="O2627">
        <v>126.73</v>
      </c>
      <c r="P2627">
        <v>128.80000000000001</v>
      </c>
      <c r="Q2627">
        <v>126.44</v>
      </c>
      <c r="R2627">
        <v>128.44999999999999</v>
      </c>
      <c r="S2627">
        <v>5820200</v>
      </c>
      <c r="T2627">
        <v>117.86</v>
      </c>
    </row>
    <row r="2628" spans="14:20" x14ac:dyDescent="0.2">
      <c r="N2628" s="84">
        <v>40343</v>
      </c>
      <c r="O2628">
        <v>128.5</v>
      </c>
      <c r="P2628">
        <v>129.97</v>
      </c>
      <c r="Q2628">
        <v>128.49</v>
      </c>
      <c r="R2628">
        <v>128.5</v>
      </c>
      <c r="S2628">
        <v>6753000</v>
      </c>
      <c r="T2628">
        <v>117.9</v>
      </c>
    </row>
    <row r="2629" spans="14:20" x14ac:dyDescent="0.2">
      <c r="N2629" s="84">
        <v>40344</v>
      </c>
      <c r="O2629">
        <v>128.93</v>
      </c>
      <c r="P2629">
        <v>129.94999999999999</v>
      </c>
      <c r="Q2629">
        <v>128.37</v>
      </c>
      <c r="R2629">
        <v>129.79</v>
      </c>
      <c r="S2629">
        <v>6652500</v>
      </c>
      <c r="T2629">
        <v>119.09</v>
      </c>
    </row>
    <row r="2630" spans="14:20" x14ac:dyDescent="0.2">
      <c r="N2630" s="84">
        <v>40345</v>
      </c>
      <c r="O2630">
        <v>128.34</v>
      </c>
      <c r="P2630">
        <v>130.68</v>
      </c>
      <c r="Q2630">
        <v>128.34</v>
      </c>
      <c r="R2630">
        <v>130.35</v>
      </c>
      <c r="S2630">
        <v>6401000</v>
      </c>
      <c r="T2630">
        <v>119.6</v>
      </c>
    </row>
    <row r="2631" spans="14:20" x14ac:dyDescent="0.2">
      <c r="N2631" s="84">
        <v>40346</v>
      </c>
      <c r="O2631">
        <v>130.07</v>
      </c>
      <c r="P2631">
        <v>131.03</v>
      </c>
      <c r="Q2631">
        <v>129.86000000000001</v>
      </c>
      <c r="R2631">
        <v>130.97999999999999</v>
      </c>
      <c r="S2631">
        <v>5571000</v>
      </c>
      <c r="T2631">
        <v>120.18</v>
      </c>
    </row>
    <row r="2632" spans="14:20" x14ac:dyDescent="0.2">
      <c r="N2632" s="84">
        <v>40347</v>
      </c>
      <c r="O2632">
        <v>131.02000000000001</v>
      </c>
      <c r="P2632">
        <v>131.25</v>
      </c>
      <c r="Q2632">
        <v>130.13</v>
      </c>
      <c r="R2632">
        <v>130.15</v>
      </c>
      <c r="S2632">
        <v>9581400</v>
      </c>
      <c r="T2632">
        <v>119.42</v>
      </c>
    </row>
    <row r="2633" spans="14:20" x14ac:dyDescent="0.2">
      <c r="N2633" s="84">
        <v>40350</v>
      </c>
      <c r="O2633">
        <v>131.41999999999999</v>
      </c>
      <c r="P2633">
        <v>131.94</v>
      </c>
      <c r="Q2633">
        <v>130.22</v>
      </c>
      <c r="R2633">
        <v>130.65</v>
      </c>
      <c r="S2633">
        <v>6857800</v>
      </c>
      <c r="T2633">
        <v>119.88</v>
      </c>
    </row>
    <row r="2634" spans="14:20" x14ac:dyDescent="0.2">
      <c r="N2634" s="84">
        <v>40351</v>
      </c>
      <c r="O2634">
        <v>130.37</v>
      </c>
      <c r="P2634">
        <v>131.47</v>
      </c>
      <c r="Q2634">
        <v>129.07</v>
      </c>
      <c r="R2634">
        <v>129.30000000000001</v>
      </c>
      <c r="S2634">
        <v>6030200</v>
      </c>
      <c r="T2634">
        <v>118.64</v>
      </c>
    </row>
    <row r="2635" spans="14:20" x14ac:dyDescent="0.2">
      <c r="N2635" s="84">
        <v>40352</v>
      </c>
      <c r="O2635">
        <v>129.25</v>
      </c>
      <c r="P2635">
        <v>131.47</v>
      </c>
      <c r="Q2635">
        <v>129.09</v>
      </c>
      <c r="R2635">
        <v>130.11000000000001</v>
      </c>
      <c r="S2635">
        <v>6855800</v>
      </c>
      <c r="T2635">
        <v>119.38</v>
      </c>
    </row>
    <row r="2636" spans="14:20" x14ac:dyDescent="0.2">
      <c r="N2636" s="84">
        <v>40353</v>
      </c>
      <c r="O2636">
        <v>129.57</v>
      </c>
      <c r="P2636">
        <v>129.72999999999999</v>
      </c>
      <c r="Q2636">
        <v>127.7</v>
      </c>
      <c r="R2636">
        <v>128.19</v>
      </c>
      <c r="S2636">
        <v>5565500</v>
      </c>
      <c r="T2636">
        <v>117.62</v>
      </c>
    </row>
    <row r="2637" spans="14:20" x14ac:dyDescent="0.2">
      <c r="N2637" s="84">
        <v>40354</v>
      </c>
      <c r="O2637">
        <v>128.34</v>
      </c>
      <c r="P2637">
        <v>129.1</v>
      </c>
      <c r="Q2637">
        <v>127.12</v>
      </c>
      <c r="R2637">
        <v>127.12</v>
      </c>
      <c r="S2637">
        <v>10420400</v>
      </c>
      <c r="T2637">
        <v>116.64</v>
      </c>
    </row>
    <row r="2638" spans="14:20" x14ac:dyDescent="0.2">
      <c r="N2638" s="84">
        <v>40357</v>
      </c>
      <c r="O2638">
        <v>127.65</v>
      </c>
      <c r="P2638">
        <v>129.47</v>
      </c>
      <c r="Q2638">
        <v>127.22</v>
      </c>
      <c r="R2638">
        <v>128.97999999999999</v>
      </c>
      <c r="S2638">
        <v>6335100</v>
      </c>
      <c r="T2638">
        <v>118.35</v>
      </c>
    </row>
    <row r="2639" spans="14:20" x14ac:dyDescent="0.2">
      <c r="N2639" s="84">
        <v>40358</v>
      </c>
      <c r="O2639">
        <v>127.35</v>
      </c>
      <c r="P2639">
        <v>128.4</v>
      </c>
      <c r="Q2639">
        <v>124.12</v>
      </c>
      <c r="R2639">
        <v>125.09</v>
      </c>
      <c r="S2639">
        <v>9376200</v>
      </c>
      <c r="T2639">
        <v>114.78</v>
      </c>
    </row>
    <row r="2640" spans="14:20" x14ac:dyDescent="0.2">
      <c r="N2640" s="84">
        <v>40359</v>
      </c>
      <c r="O2640">
        <v>124.83</v>
      </c>
      <c r="P2640">
        <v>125.22</v>
      </c>
      <c r="Q2640">
        <v>123</v>
      </c>
      <c r="R2640">
        <v>123.48</v>
      </c>
      <c r="S2640">
        <v>8018000</v>
      </c>
      <c r="T2640">
        <v>113.3</v>
      </c>
    </row>
    <row r="2641" spans="14:20" x14ac:dyDescent="0.2">
      <c r="N2641" s="84">
        <v>40360</v>
      </c>
      <c r="O2641">
        <v>123.55</v>
      </c>
      <c r="P2641">
        <v>124.21</v>
      </c>
      <c r="Q2641">
        <v>121.61</v>
      </c>
      <c r="R2641">
        <v>122.57</v>
      </c>
      <c r="S2641">
        <v>9742100</v>
      </c>
      <c r="T2641">
        <v>112.46</v>
      </c>
    </row>
    <row r="2642" spans="14:20" x14ac:dyDescent="0.2">
      <c r="N2642" s="84">
        <v>40361</v>
      </c>
      <c r="O2642">
        <v>123.29</v>
      </c>
      <c r="P2642">
        <v>123.29</v>
      </c>
      <c r="Q2642">
        <v>120.61</v>
      </c>
      <c r="R2642">
        <v>121.86</v>
      </c>
      <c r="S2642">
        <v>6454500</v>
      </c>
      <c r="T2642">
        <v>111.81</v>
      </c>
    </row>
    <row r="2643" spans="14:20" x14ac:dyDescent="0.2">
      <c r="N2643" s="84">
        <v>40365</v>
      </c>
      <c r="O2643">
        <v>123.58</v>
      </c>
      <c r="P2643">
        <v>124.63</v>
      </c>
      <c r="Q2643">
        <v>122.17</v>
      </c>
      <c r="R2643">
        <v>123.46</v>
      </c>
      <c r="S2643">
        <v>6348700</v>
      </c>
      <c r="T2643">
        <v>113.28</v>
      </c>
    </row>
    <row r="2644" spans="14:20" x14ac:dyDescent="0.2">
      <c r="N2644" s="84">
        <v>40366</v>
      </c>
      <c r="O2644">
        <v>123.47</v>
      </c>
      <c r="P2644">
        <v>127.12</v>
      </c>
      <c r="Q2644">
        <v>123.47</v>
      </c>
      <c r="R2644">
        <v>127</v>
      </c>
      <c r="S2644">
        <v>7090300</v>
      </c>
      <c r="T2644">
        <v>116.53</v>
      </c>
    </row>
    <row r="2645" spans="14:20" x14ac:dyDescent="0.2">
      <c r="N2645" s="84">
        <v>40367</v>
      </c>
      <c r="O2645">
        <v>127.37</v>
      </c>
      <c r="P2645">
        <v>128.15</v>
      </c>
      <c r="Q2645">
        <v>126.74</v>
      </c>
      <c r="R2645">
        <v>127.97</v>
      </c>
      <c r="S2645">
        <v>5439300</v>
      </c>
      <c r="T2645">
        <v>117.42</v>
      </c>
    </row>
    <row r="2646" spans="14:20" x14ac:dyDescent="0.2">
      <c r="N2646" s="84">
        <v>40368</v>
      </c>
      <c r="O2646">
        <v>127.9</v>
      </c>
      <c r="P2646">
        <v>128.19999999999999</v>
      </c>
      <c r="Q2646">
        <v>127.29</v>
      </c>
      <c r="R2646">
        <v>127.96</v>
      </c>
      <c r="S2646">
        <v>3898000</v>
      </c>
      <c r="T2646">
        <v>117.41</v>
      </c>
    </row>
    <row r="2647" spans="14:20" x14ac:dyDescent="0.2">
      <c r="N2647" s="84">
        <v>40371</v>
      </c>
      <c r="O2647">
        <v>127.37</v>
      </c>
      <c r="P2647">
        <v>128.83000000000001</v>
      </c>
      <c r="Q2647">
        <v>127.16</v>
      </c>
      <c r="R2647">
        <v>128.66999999999999</v>
      </c>
      <c r="S2647">
        <v>4206900</v>
      </c>
      <c r="T2647">
        <v>118.06</v>
      </c>
    </row>
    <row r="2648" spans="14:20" x14ac:dyDescent="0.2">
      <c r="N2648" s="84">
        <v>40372</v>
      </c>
      <c r="O2648">
        <v>128.97</v>
      </c>
      <c r="P2648">
        <v>130.97999999999999</v>
      </c>
      <c r="Q2648">
        <v>128.69</v>
      </c>
      <c r="R2648">
        <v>130.47999999999999</v>
      </c>
      <c r="S2648">
        <v>6687700</v>
      </c>
      <c r="T2648">
        <v>119.72</v>
      </c>
    </row>
    <row r="2649" spans="14:20" x14ac:dyDescent="0.2">
      <c r="N2649" s="84">
        <v>40373</v>
      </c>
      <c r="O2649">
        <v>129.32</v>
      </c>
      <c r="P2649">
        <v>131.6</v>
      </c>
      <c r="Q2649">
        <v>129.13999999999999</v>
      </c>
      <c r="R2649">
        <v>130.72</v>
      </c>
      <c r="S2649">
        <v>6607200</v>
      </c>
      <c r="T2649">
        <v>119.94</v>
      </c>
    </row>
    <row r="2650" spans="14:20" x14ac:dyDescent="0.2">
      <c r="N2650" s="84">
        <v>40374</v>
      </c>
      <c r="O2650">
        <v>129.87</v>
      </c>
      <c r="P2650">
        <v>130.91999999999999</v>
      </c>
      <c r="Q2650">
        <v>129.55000000000001</v>
      </c>
      <c r="R2650">
        <v>130.72</v>
      </c>
      <c r="S2650">
        <v>6186800</v>
      </c>
      <c r="T2650">
        <v>119.94</v>
      </c>
    </row>
    <row r="2651" spans="14:20" x14ac:dyDescent="0.2">
      <c r="N2651" s="84">
        <v>40375</v>
      </c>
      <c r="O2651">
        <v>129.96</v>
      </c>
      <c r="P2651">
        <v>130.15</v>
      </c>
      <c r="Q2651">
        <v>127.85</v>
      </c>
      <c r="R2651">
        <v>128.03</v>
      </c>
      <c r="S2651">
        <v>7002900</v>
      </c>
      <c r="T2651">
        <v>117.47</v>
      </c>
    </row>
    <row r="2652" spans="14:20" x14ac:dyDescent="0.2">
      <c r="N2652" s="84">
        <v>40378</v>
      </c>
      <c r="O2652">
        <v>128.66999999999999</v>
      </c>
      <c r="P2652">
        <v>130.38</v>
      </c>
      <c r="Q2652">
        <v>128.37</v>
      </c>
      <c r="R2652">
        <v>129.79</v>
      </c>
      <c r="S2652">
        <v>8388600</v>
      </c>
      <c r="T2652">
        <v>119.09</v>
      </c>
    </row>
    <row r="2653" spans="14:20" x14ac:dyDescent="0.2">
      <c r="N2653" s="84">
        <v>40379</v>
      </c>
      <c r="O2653">
        <v>122.97</v>
      </c>
      <c r="P2653">
        <v>126.56</v>
      </c>
      <c r="Q2653">
        <v>122.93</v>
      </c>
      <c r="R2653">
        <v>126.55</v>
      </c>
      <c r="S2653">
        <v>16337400</v>
      </c>
      <c r="T2653">
        <v>116.12</v>
      </c>
    </row>
    <row r="2654" spans="14:20" x14ac:dyDescent="0.2">
      <c r="N2654" s="84">
        <v>40380</v>
      </c>
      <c r="O2654">
        <v>126.44</v>
      </c>
      <c r="P2654">
        <v>126.5</v>
      </c>
      <c r="Q2654">
        <v>124.62</v>
      </c>
      <c r="R2654">
        <v>125.27</v>
      </c>
      <c r="S2654">
        <v>8615500</v>
      </c>
      <c r="T2654">
        <v>114.94</v>
      </c>
    </row>
    <row r="2655" spans="14:20" x14ac:dyDescent="0.2">
      <c r="N2655" s="84">
        <v>40381</v>
      </c>
      <c r="O2655">
        <v>126.32</v>
      </c>
      <c r="P2655">
        <v>127.78</v>
      </c>
      <c r="Q2655">
        <v>126.05</v>
      </c>
      <c r="R2655">
        <v>127.47</v>
      </c>
      <c r="S2655">
        <v>6909000</v>
      </c>
      <c r="T2655">
        <v>116.96</v>
      </c>
    </row>
    <row r="2656" spans="14:20" x14ac:dyDescent="0.2">
      <c r="N2656" s="84">
        <v>40382</v>
      </c>
      <c r="O2656">
        <v>127.3</v>
      </c>
      <c r="P2656">
        <v>128.80000000000001</v>
      </c>
      <c r="Q2656">
        <v>127</v>
      </c>
      <c r="R2656">
        <v>128.38</v>
      </c>
      <c r="S2656">
        <v>5078000</v>
      </c>
      <c r="T2656">
        <v>117.79</v>
      </c>
    </row>
    <row r="2657" spans="14:20" x14ac:dyDescent="0.2">
      <c r="N2657" s="84">
        <v>40385</v>
      </c>
      <c r="O2657">
        <v>128.18</v>
      </c>
      <c r="P2657">
        <v>128.43</v>
      </c>
      <c r="Q2657">
        <v>127.14</v>
      </c>
      <c r="R2657">
        <v>128.41</v>
      </c>
      <c r="S2657">
        <v>5174900</v>
      </c>
      <c r="T2657">
        <v>117.82</v>
      </c>
    </row>
    <row r="2658" spans="14:20" x14ac:dyDescent="0.2">
      <c r="N2658" s="84">
        <v>40386</v>
      </c>
      <c r="O2658">
        <v>128.78</v>
      </c>
      <c r="P2658">
        <v>129.16999999999999</v>
      </c>
      <c r="Q2658">
        <v>127.89</v>
      </c>
      <c r="R2658">
        <v>128.63</v>
      </c>
      <c r="S2658">
        <v>4648200</v>
      </c>
      <c r="T2658">
        <v>118.02</v>
      </c>
    </row>
    <row r="2659" spans="14:20" x14ac:dyDescent="0.2">
      <c r="N2659" s="84">
        <v>40387</v>
      </c>
      <c r="O2659">
        <v>128.66999999999999</v>
      </c>
      <c r="P2659">
        <v>129.35</v>
      </c>
      <c r="Q2659">
        <v>127.88</v>
      </c>
      <c r="R2659">
        <v>128.43</v>
      </c>
      <c r="S2659">
        <v>4248800</v>
      </c>
      <c r="T2659">
        <v>117.84</v>
      </c>
    </row>
    <row r="2660" spans="14:20" x14ac:dyDescent="0.2">
      <c r="N2660" s="84">
        <v>40388</v>
      </c>
      <c r="O2660">
        <v>129.06</v>
      </c>
      <c r="P2660">
        <v>129.5</v>
      </c>
      <c r="Q2660">
        <v>127.14</v>
      </c>
      <c r="R2660">
        <v>128.02000000000001</v>
      </c>
      <c r="S2660">
        <v>8994200</v>
      </c>
      <c r="T2660">
        <v>117.46</v>
      </c>
    </row>
    <row r="2661" spans="14:20" x14ac:dyDescent="0.2">
      <c r="N2661" s="84">
        <v>40389</v>
      </c>
      <c r="O2661">
        <v>127.43</v>
      </c>
      <c r="P2661">
        <v>128.97999999999999</v>
      </c>
      <c r="Q2661">
        <v>127.04</v>
      </c>
      <c r="R2661">
        <v>128.4</v>
      </c>
      <c r="S2661">
        <v>6021000</v>
      </c>
      <c r="T2661">
        <v>117.81</v>
      </c>
    </row>
    <row r="2662" spans="14:20" x14ac:dyDescent="0.2">
      <c r="N2662" s="84">
        <v>40392</v>
      </c>
      <c r="O2662">
        <v>129.25</v>
      </c>
      <c r="P2662">
        <v>131.19999999999999</v>
      </c>
      <c r="Q2662">
        <v>129.25</v>
      </c>
      <c r="R2662">
        <v>130.76</v>
      </c>
      <c r="S2662">
        <v>6437500</v>
      </c>
      <c r="T2662">
        <v>119.98</v>
      </c>
    </row>
    <row r="2663" spans="14:20" x14ac:dyDescent="0.2">
      <c r="N2663" s="84">
        <v>40393</v>
      </c>
      <c r="O2663">
        <v>130.03</v>
      </c>
      <c r="P2663">
        <v>131.04</v>
      </c>
      <c r="Q2663">
        <v>129.33000000000001</v>
      </c>
      <c r="R2663">
        <v>130.37</v>
      </c>
      <c r="S2663">
        <v>5091800</v>
      </c>
      <c r="T2663">
        <v>119.62</v>
      </c>
    </row>
    <row r="2664" spans="14:20" x14ac:dyDescent="0.2">
      <c r="N2664" s="84">
        <v>40394</v>
      </c>
      <c r="O2664">
        <v>130.46</v>
      </c>
      <c r="P2664">
        <v>131.5</v>
      </c>
      <c r="Q2664">
        <v>129.85</v>
      </c>
      <c r="R2664">
        <v>131.27000000000001</v>
      </c>
      <c r="S2664">
        <v>4567500</v>
      </c>
      <c r="T2664">
        <v>120.45</v>
      </c>
    </row>
    <row r="2665" spans="14:20" x14ac:dyDescent="0.2">
      <c r="N2665" s="84">
        <v>40395</v>
      </c>
      <c r="O2665">
        <v>130.72999999999999</v>
      </c>
      <c r="P2665">
        <v>131.97999999999999</v>
      </c>
      <c r="Q2665">
        <v>130.53</v>
      </c>
      <c r="R2665">
        <v>131.83000000000001</v>
      </c>
      <c r="S2665">
        <v>4520600</v>
      </c>
      <c r="T2665">
        <v>120.96</v>
      </c>
    </row>
    <row r="2666" spans="14:20" x14ac:dyDescent="0.2">
      <c r="N2666" s="84">
        <v>40396</v>
      </c>
      <c r="O2666">
        <v>130.41</v>
      </c>
      <c r="P2666">
        <v>130.47999999999999</v>
      </c>
      <c r="Q2666">
        <v>128.76</v>
      </c>
      <c r="R2666">
        <v>130.13999999999999</v>
      </c>
      <c r="S2666">
        <v>6136200</v>
      </c>
      <c r="T2666">
        <v>120</v>
      </c>
    </row>
    <row r="2667" spans="14:20" x14ac:dyDescent="0.2">
      <c r="N2667" s="84">
        <v>40399</v>
      </c>
      <c r="O2667">
        <v>130.79</v>
      </c>
      <c r="P2667">
        <v>132.34</v>
      </c>
      <c r="Q2667">
        <v>130.4</v>
      </c>
      <c r="R2667">
        <v>132</v>
      </c>
      <c r="S2667">
        <v>6131700</v>
      </c>
      <c r="T2667">
        <v>121.72</v>
      </c>
    </row>
    <row r="2668" spans="14:20" x14ac:dyDescent="0.2">
      <c r="N2668" s="84">
        <v>40400</v>
      </c>
      <c r="O2668">
        <v>131.18</v>
      </c>
      <c r="P2668">
        <v>132.49</v>
      </c>
      <c r="Q2668">
        <v>130.77000000000001</v>
      </c>
      <c r="R2668">
        <v>131.84</v>
      </c>
      <c r="S2668">
        <v>5471700</v>
      </c>
      <c r="T2668">
        <v>121.57</v>
      </c>
    </row>
    <row r="2669" spans="14:20" x14ac:dyDescent="0.2">
      <c r="N2669" s="84">
        <v>40401</v>
      </c>
      <c r="O2669">
        <v>130.69</v>
      </c>
      <c r="P2669">
        <v>130.69</v>
      </c>
      <c r="Q2669">
        <v>129.46</v>
      </c>
      <c r="R2669">
        <v>129.83000000000001</v>
      </c>
      <c r="S2669">
        <v>6316100</v>
      </c>
      <c r="T2669">
        <v>119.72</v>
      </c>
    </row>
    <row r="2670" spans="14:20" x14ac:dyDescent="0.2">
      <c r="N2670" s="84">
        <v>40402</v>
      </c>
      <c r="O2670">
        <v>127.69</v>
      </c>
      <c r="P2670">
        <v>128.78</v>
      </c>
      <c r="Q2670">
        <v>127.52</v>
      </c>
      <c r="R2670">
        <v>128.30000000000001</v>
      </c>
      <c r="S2670">
        <v>5132200</v>
      </c>
      <c r="T2670">
        <v>118.3</v>
      </c>
    </row>
    <row r="2671" spans="14:20" x14ac:dyDescent="0.2">
      <c r="N2671" s="84">
        <v>40403</v>
      </c>
      <c r="O2671">
        <v>127.96</v>
      </c>
      <c r="P2671">
        <v>128.46</v>
      </c>
      <c r="Q2671">
        <v>127.33</v>
      </c>
      <c r="R2671">
        <v>127.87</v>
      </c>
      <c r="S2671">
        <v>4669400</v>
      </c>
      <c r="T2671">
        <v>117.91</v>
      </c>
    </row>
    <row r="2672" spans="14:20" x14ac:dyDescent="0.2">
      <c r="N2672" s="84">
        <v>40406</v>
      </c>
      <c r="O2672">
        <v>127.47</v>
      </c>
      <c r="P2672">
        <v>128.22999999999999</v>
      </c>
      <c r="Q2672">
        <v>126.96</v>
      </c>
      <c r="R2672">
        <v>127.77</v>
      </c>
      <c r="S2672">
        <v>4009200</v>
      </c>
      <c r="T2672">
        <v>117.82</v>
      </c>
    </row>
    <row r="2673" spans="14:20" x14ac:dyDescent="0.2">
      <c r="N2673" s="84">
        <v>40407</v>
      </c>
      <c r="O2673">
        <v>128.83000000000001</v>
      </c>
      <c r="P2673">
        <v>129.85</v>
      </c>
      <c r="Q2673">
        <v>127.9</v>
      </c>
      <c r="R2673">
        <v>128.44999999999999</v>
      </c>
      <c r="S2673">
        <v>4298300</v>
      </c>
      <c r="T2673">
        <v>118.44</v>
      </c>
    </row>
    <row r="2674" spans="14:20" x14ac:dyDescent="0.2">
      <c r="N2674" s="84">
        <v>40408</v>
      </c>
      <c r="O2674">
        <v>128.87</v>
      </c>
      <c r="P2674">
        <v>130.19999999999999</v>
      </c>
      <c r="Q2674">
        <v>127.8</v>
      </c>
      <c r="R2674">
        <v>129.38999999999999</v>
      </c>
      <c r="S2674">
        <v>4883200</v>
      </c>
      <c r="T2674">
        <v>119.31</v>
      </c>
    </row>
    <row r="2675" spans="14:20" x14ac:dyDescent="0.2">
      <c r="N2675" s="84">
        <v>40409</v>
      </c>
      <c r="O2675">
        <v>128.66999999999999</v>
      </c>
      <c r="P2675">
        <v>129.59</v>
      </c>
      <c r="Q2675">
        <v>128.02000000000001</v>
      </c>
      <c r="R2675">
        <v>128.9</v>
      </c>
      <c r="S2675">
        <v>5402400</v>
      </c>
      <c r="T2675">
        <v>118.86</v>
      </c>
    </row>
    <row r="2676" spans="14:20" x14ac:dyDescent="0.2">
      <c r="N2676" s="84">
        <v>40410</v>
      </c>
      <c r="O2676">
        <v>128.72</v>
      </c>
      <c r="P2676">
        <v>128.97999999999999</v>
      </c>
      <c r="Q2676">
        <v>126.96</v>
      </c>
      <c r="R2676">
        <v>127.5</v>
      </c>
      <c r="S2676">
        <v>6246300</v>
      </c>
      <c r="T2676">
        <v>117.57</v>
      </c>
    </row>
    <row r="2677" spans="14:20" x14ac:dyDescent="0.2">
      <c r="N2677" s="84">
        <v>40413</v>
      </c>
      <c r="O2677">
        <v>127.57</v>
      </c>
      <c r="P2677">
        <v>128.03</v>
      </c>
      <c r="Q2677">
        <v>126.44</v>
      </c>
      <c r="R2677">
        <v>126.47</v>
      </c>
      <c r="S2677">
        <v>4034400</v>
      </c>
      <c r="T2677">
        <v>116.62</v>
      </c>
    </row>
    <row r="2678" spans="14:20" x14ac:dyDescent="0.2">
      <c r="N2678" s="84">
        <v>40414</v>
      </c>
      <c r="O2678">
        <v>125.21</v>
      </c>
      <c r="P2678">
        <v>126.02</v>
      </c>
      <c r="Q2678">
        <v>124.57</v>
      </c>
      <c r="R2678">
        <v>124.9</v>
      </c>
      <c r="S2678">
        <v>5621200</v>
      </c>
      <c r="T2678">
        <v>115.17</v>
      </c>
    </row>
    <row r="2679" spans="14:20" x14ac:dyDescent="0.2">
      <c r="N2679" s="84">
        <v>40415</v>
      </c>
      <c r="O2679">
        <v>124.57</v>
      </c>
      <c r="P2679">
        <v>125.6</v>
      </c>
      <c r="Q2679">
        <v>124</v>
      </c>
      <c r="R2679">
        <v>125.27</v>
      </c>
      <c r="S2679">
        <v>5235300</v>
      </c>
      <c r="T2679">
        <v>115.51</v>
      </c>
    </row>
    <row r="2680" spans="14:20" x14ac:dyDescent="0.2">
      <c r="N2680" s="84">
        <v>40416</v>
      </c>
      <c r="O2680">
        <v>125.78</v>
      </c>
      <c r="P2680">
        <v>125.78</v>
      </c>
      <c r="Q2680">
        <v>122.78</v>
      </c>
      <c r="R2680">
        <v>122.78</v>
      </c>
      <c r="S2680">
        <v>7746600</v>
      </c>
      <c r="T2680">
        <v>113.21</v>
      </c>
    </row>
    <row r="2681" spans="14:20" x14ac:dyDescent="0.2">
      <c r="N2681" s="84">
        <v>40417</v>
      </c>
      <c r="O2681">
        <v>123.83</v>
      </c>
      <c r="P2681">
        <v>124.8</v>
      </c>
      <c r="Q2681">
        <v>122.42</v>
      </c>
      <c r="R2681">
        <v>124.73</v>
      </c>
      <c r="S2681">
        <v>6214200</v>
      </c>
      <c r="T2681">
        <v>115.01</v>
      </c>
    </row>
    <row r="2682" spans="14:20" x14ac:dyDescent="0.2">
      <c r="N2682" s="84">
        <v>40420</v>
      </c>
      <c r="O2682">
        <v>125.08</v>
      </c>
      <c r="P2682">
        <v>125.27</v>
      </c>
      <c r="Q2682">
        <v>123.4</v>
      </c>
      <c r="R2682">
        <v>123.4</v>
      </c>
      <c r="S2682">
        <v>3604000</v>
      </c>
      <c r="T2682">
        <v>113.79</v>
      </c>
    </row>
    <row r="2683" spans="14:20" x14ac:dyDescent="0.2">
      <c r="N2683" s="84">
        <v>40421</v>
      </c>
      <c r="O2683">
        <v>123.31</v>
      </c>
      <c r="P2683">
        <v>123.99</v>
      </c>
      <c r="Q2683">
        <v>122.28</v>
      </c>
      <c r="R2683">
        <v>123.13</v>
      </c>
      <c r="S2683">
        <v>5624200</v>
      </c>
      <c r="T2683">
        <v>113.54</v>
      </c>
    </row>
    <row r="2684" spans="14:20" x14ac:dyDescent="0.2">
      <c r="N2684" s="84">
        <v>40422</v>
      </c>
      <c r="O2684">
        <v>125.31</v>
      </c>
      <c r="P2684">
        <v>126.31</v>
      </c>
      <c r="Q2684">
        <v>124.52</v>
      </c>
      <c r="R2684">
        <v>125.77</v>
      </c>
      <c r="S2684">
        <v>5623100</v>
      </c>
      <c r="T2684">
        <v>115.97</v>
      </c>
    </row>
    <row r="2685" spans="14:20" x14ac:dyDescent="0.2">
      <c r="N2685" s="84">
        <v>40423</v>
      </c>
      <c r="O2685">
        <v>126.03</v>
      </c>
      <c r="P2685">
        <v>126.23</v>
      </c>
      <c r="Q2685">
        <v>124.65</v>
      </c>
      <c r="R2685">
        <v>125.04</v>
      </c>
      <c r="S2685">
        <v>5103300</v>
      </c>
      <c r="T2685">
        <v>115.3</v>
      </c>
    </row>
    <row r="2686" spans="14:20" x14ac:dyDescent="0.2">
      <c r="N2686" s="84">
        <v>40424</v>
      </c>
      <c r="O2686">
        <v>126.22</v>
      </c>
      <c r="P2686">
        <v>127.6</v>
      </c>
      <c r="Q2686">
        <v>125.9</v>
      </c>
      <c r="R2686">
        <v>127.58</v>
      </c>
      <c r="S2686">
        <v>5142900</v>
      </c>
      <c r="T2686">
        <v>117.64</v>
      </c>
    </row>
    <row r="2687" spans="14:20" x14ac:dyDescent="0.2">
      <c r="N2687" s="84">
        <v>40428</v>
      </c>
      <c r="O2687">
        <v>126.99</v>
      </c>
      <c r="P2687">
        <v>127.36</v>
      </c>
      <c r="Q2687">
        <v>125.88</v>
      </c>
      <c r="R2687">
        <v>125.95</v>
      </c>
      <c r="S2687">
        <v>4353300</v>
      </c>
      <c r="T2687">
        <v>116.14</v>
      </c>
    </row>
    <row r="2688" spans="14:20" x14ac:dyDescent="0.2">
      <c r="N2688" s="84">
        <v>40429</v>
      </c>
      <c r="O2688">
        <v>126.02</v>
      </c>
      <c r="P2688">
        <v>126.52</v>
      </c>
      <c r="Q2688">
        <v>125.39</v>
      </c>
      <c r="R2688">
        <v>126.08</v>
      </c>
      <c r="S2688">
        <v>4477500</v>
      </c>
      <c r="T2688">
        <v>116.26</v>
      </c>
    </row>
    <row r="2689" spans="14:20" x14ac:dyDescent="0.2">
      <c r="N2689" s="84">
        <v>40430</v>
      </c>
      <c r="O2689">
        <v>127.27</v>
      </c>
      <c r="P2689">
        <v>127.57</v>
      </c>
      <c r="Q2689">
        <v>126.15</v>
      </c>
      <c r="R2689">
        <v>126.36</v>
      </c>
      <c r="S2689">
        <v>3436700</v>
      </c>
      <c r="T2689">
        <v>116.52</v>
      </c>
    </row>
    <row r="2690" spans="14:20" x14ac:dyDescent="0.2">
      <c r="N2690" s="84">
        <v>40431</v>
      </c>
      <c r="O2690">
        <v>126.99</v>
      </c>
      <c r="P2690">
        <v>128.29</v>
      </c>
      <c r="Q2690">
        <v>126.26</v>
      </c>
      <c r="R2690">
        <v>127.99</v>
      </c>
      <c r="S2690">
        <v>4418700</v>
      </c>
      <c r="T2690">
        <v>118.02</v>
      </c>
    </row>
    <row r="2691" spans="14:20" x14ac:dyDescent="0.2">
      <c r="N2691" s="84">
        <v>40434</v>
      </c>
      <c r="O2691">
        <v>128.63</v>
      </c>
      <c r="P2691">
        <v>130</v>
      </c>
      <c r="Q2691">
        <v>128.52000000000001</v>
      </c>
      <c r="R2691">
        <v>129.61000000000001</v>
      </c>
      <c r="S2691">
        <v>5271300</v>
      </c>
      <c r="T2691">
        <v>119.51</v>
      </c>
    </row>
    <row r="2692" spans="14:20" x14ac:dyDescent="0.2">
      <c r="N2692" s="84">
        <v>40435</v>
      </c>
      <c r="O2692">
        <v>128.43</v>
      </c>
      <c r="P2692">
        <v>129.91999999999999</v>
      </c>
      <c r="Q2692">
        <v>128.43</v>
      </c>
      <c r="R2692">
        <v>128.85</v>
      </c>
      <c r="S2692">
        <v>4850500</v>
      </c>
      <c r="T2692">
        <v>118.81</v>
      </c>
    </row>
    <row r="2693" spans="14:20" x14ac:dyDescent="0.2">
      <c r="N2693" s="84">
        <v>40436</v>
      </c>
      <c r="O2693">
        <v>128.65</v>
      </c>
      <c r="P2693">
        <v>129.96</v>
      </c>
      <c r="Q2693">
        <v>128.54</v>
      </c>
      <c r="R2693">
        <v>129.43</v>
      </c>
      <c r="S2693">
        <v>4762500</v>
      </c>
      <c r="T2693">
        <v>119.35</v>
      </c>
    </row>
    <row r="2694" spans="14:20" x14ac:dyDescent="0.2">
      <c r="N2694" s="84">
        <v>40437</v>
      </c>
      <c r="O2694">
        <v>129.19999999999999</v>
      </c>
      <c r="P2694">
        <v>129.94999999999999</v>
      </c>
      <c r="Q2694">
        <v>128.80000000000001</v>
      </c>
      <c r="R2694">
        <v>129.66999999999999</v>
      </c>
      <c r="S2694">
        <v>4685000</v>
      </c>
      <c r="T2694">
        <v>119.57</v>
      </c>
    </row>
    <row r="2695" spans="14:20" x14ac:dyDescent="0.2">
      <c r="N2695" s="84">
        <v>40438</v>
      </c>
      <c r="O2695">
        <v>129.91999999999999</v>
      </c>
      <c r="P2695">
        <v>130.6</v>
      </c>
      <c r="Q2695">
        <v>129.69999999999999</v>
      </c>
      <c r="R2695">
        <v>130.19</v>
      </c>
      <c r="S2695">
        <v>10397400</v>
      </c>
      <c r="T2695">
        <v>120.05</v>
      </c>
    </row>
    <row r="2696" spans="14:20" x14ac:dyDescent="0.2">
      <c r="N2696" s="84">
        <v>40441</v>
      </c>
      <c r="O2696">
        <v>130.24</v>
      </c>
      <c r="P2696">
        <v>132.09</v>
      </c>
      <c r="Q2696">
        <v>130.11000000000001</v>
      </c>
      <c r="R2696">
        <v>131.79</v>
      </c>
      <c r="S2696">
        <v>7145500</v>
      </c>
      <c r="T2696">
        <v>121.52</v>
      </c>
    </row>
    <row r="2697" spans="14:20" x14ac:dyDescent="0.2">
      <c r="N2697" s="84">
        <v>40442</v>
      </c>
      <c r="O2697">
        <v>131.44999999999999</v>
      </c>
      <c r="P2697">
        <v>132.80000000000001</v>
      </c>
      <c r="Q2697">
        <v>130.78</v>
      </c>
      <c r="R2697">
        <v>131.97999999999999</v>
      </c>
      <c r="S2697">
        <v>5267900</v>
      </c>
      <c r="T2697">
        <v>121.7</v>
      </c>
    </row>
    <row r="2698" spans="14:20" x14ac:dyDescent="0.2">
      <c r="N2698" s="84">
        <v>40443</v>
      </c>
      <c r="O2698">
        <v>131.61000000000001</v>
      </c>
      <c r="P2698">
        <v>132.58000000000001</v>
      </c>
      <c r="Q2698">
        <v>131.4</v>
      </c>
      <c r="R2698">
        <v>132.57</v>
      </c>
      <c r="S2698">
        <v>4922400</v>
      </c>
      <c r="T2698">
        <v>122.24</v>
      </c>
    </row>
    <row r="2699" spans="14:20" x14ac:dyDescent="0.2">
      <c r="N2699" s="84">
        <v>40444</v>
      </c>
      <c r="O2699">
        <v>131.41999999999999</v>
      </c>
      <c r="P2699">
        <v>132.78</v>
      </c>
      <c r="Q2699">
        <v>131.22</v>
      </c>
      <c r="R2699">
        <v>131.66999999999999</v>
      </c>
      <c r="S2699">
        <v>3898800</v>
      </c>
      <c r="T2699">
        <v>121.41</v>
      </c>
    </row>
    <row r="2700" spans="14:20" x14ac:dyDescent="0.2">
      <c r="N2700" s="84">
        <v>40445</v>
      </c>
      <c r="O2700">
        <v>132.41999999999999</v>
      </c>
      <c r="P2700">
        <v>134.15</v>
      </c>
      <c r="Q2700">
        <v>132.34</v>
      </c>
      <c r="R2700">
        <v>134.11000000000001</v>
      </c>
      <c r="S2700">
        <v>7122400</v>
      </c>
      <c r="T2700">
        <v>123.66</v>
      </c>
    </row>
    <row r="2701" spans="14:20" x14ac:dyDescent="0.2">
      <c r="N2701" s="84">
        <v>40448</v>
      </c>
      <c r="O2701">
        <v>133.51</v>
      </c>
      <c r="P2701">
        <v>135</v>
      </c>
      <c r="Q2701">
        <v>133.51</v>
      </c>
      <c r="R2701">
        <v>134.65</v>
      </c>
      <c r="S2701">
        <v>6155400</v>
      </c>
      <c r="T2701">
        <v>124.16</v>
      </c>
    </row>
    <row r="2702" spans="14:20" x14ac:dyDescent="0.2">
      <c r="N2702" s="84">
        <v>40449</v>
      </c>
      <c r="O2702">
        <v>134.66999999999999</v>
      </c>
      <c r="P2702">
        <v>135.13999999999999</v>
      </c>
      <c r="Q2702">
        <v>133.71</v>
      </c>
      <c r="R2702">
        <v>134.88999999999999</v>
      </c>
      <c r="S2702">
        <v>7481300</v>
      </c>
      <c r="T2702">
        <v>124.38</v>
      </c>
    </row>
    <row r="2703" spans="14:20" x14ac:dyDescent="0.2">
      <c r="N2703" s="84">
        <v>40450</v>
      </c>
      <c r="O2703">
        <v>134.4</v>
      </c>
      <c r="P2703">
        <v>135.80000000000001</v>
      </c>
      <c r="Q2703">
        <v>134.34</v>
      </c>
      <c r="R2703">
        <v>135.47999999999999</v>
      </c>
      <c r="S2703">
        <v>5151200</v>
      </c>
      <c r="T2703">
        <v>124.93</v>
      </c>
    </row>
    <row r="2704" spans="14:20" x14ac:dyDescent="0.2">
      <c r="N2704" s="84">
        <v>40451</v>
      </c>
      <c r="O2704">
        <v>135.5</v>
      </c>
      <c r="P2704">
        <v>136.11000000000001</v>
      </c>
      <c r="Q2704">
        <v>133.66999999999999</v>
      </c>
      <c r="R2704">
        <v>134.13999999999999</v>
      </c>
      <c r="S2704">
        <v>6425800</v>
      </c>
      <c r="T2704">
        <v>123.69</v>
      </c>
    </row>
    <row r="2705" spans="14:20" x14ac:dyDescent="0.2">
      <c r="N2705" s="84">
        <v>40452</v>
      </c>
      <c r="O2705">
        <v>135.51</v>
      </c>
      <c r="P2705">
        <v>136.28</v>
      </c>
      <c r="Q2705">
        <v>135.09</v>
      </c>
      <c r="R2705">
        <v>135.63999999999999</v>
      </c>
      <c r="S2705">
        <v>5621200</v>
      </c>
      <c r="T2705">
        <v>125.07</v>
      </c>
    </row>
    <row r="2706" spans="14:20" x14ac:dyDescent="0.2">
      <c r="N2706" s="84">
        <v>40455</v>
      </c>
      <c r="O2706">
        <v>135.22999999999999</v>
      </c>
      <c r="P2706">
        <v>135.91999999999999</v>
      </c>
      <c r="Q2706">
        <v>134.38999999999999</v>
      </c>
      <c r="R2706">
        <v>135.25</v>
      </c>
      <c r="S2706">
        <v>4059900</v>
      </c>
      <c r="T2706">
        <v>124.71</v>
      </c>
    </row>
    <row r="2707" spans="14:20" x14ac:dyDescent="0.2">
      <c r="N2707" s="84">
        <v>40456</v>
      </c>
      <c r="O2707">
        <v>136.18</v>
      </c>
      <c r="P2707">
        <v>137.9</v>
      </c>
      <c r="Q2707">
        <v>136.12</v>
      </c>
      <c r="R2707">
        <v>137.66</v>
      </c>
      <c r="S2707">
        <v>6202500</v>
      </c>
      <c r="T2707">
        <v>126.94</v>
      </c>
    </row>
    <row r="2708" spans="14:20" x14ac:dyDescent="0.2">
      <c r="N2708" s="84">
        <v>40457</v>
      </c>
      <c r="O2708">
        <v>136.88</v>
      </c>
      <c r="P2708">
        <v>137.96</v>
      </c>
      <c r="Q2708">
        <v>136.83000000000001</v>
      </c>
      <c r="R2708">
        <v>137.84</v>
      </c>
      <c r="S2708">
        <v>4783000</v>
      </c>
      <c r="T2708">
        <v>127.1</v>
      </c>
    </row>
    <row r="2709" spans="14:20" x14ac:dyDescent="0.2">
      <c r="N2709" s="84">
        <v>40458</v>
      </c>
      <c r="O2709">
        <v>137.91999999999999</v>
      </c>
      <c r="P2709">
        <v>138.88</v>
      </c>
      <c r="Q2709">
        <v>137.52000000000001</v>
      </c>
      <c r="R2709">
        <v>138.72</v>
      </c>
      <c r="S2709">
        <v>6440800</v>
      </c>
      <c r="T2709">
        <v>127.91</v>
      </c>
    </row>
    <row r="2710" spans="14:20" x14ac:dyDescent="0.2">
      <c r="N2710" s="84">
        <v>40459</v>
      </c>
      <c r="O2710">
        <v>138.4</v>
      </c>
      <c r="P2710">
        <v>139.09</v>
      </c>
      <c r="Q2710">
        <v>138.06</v>
      </c>
      <c r="R2710">
        <v>138.85</v>
      </c>
      <c r="S2710">
        <v>4540800</v>
      </c>
      <c r="T2710">
        <v>128.03</v>
      </c>
    </row>
    <row r="2711" spans="14:20" x14ac:dyDescent="0.2">
      <c r="N2711" s="84">
        <v>40462</v>
      </c>
      <c r="O2711">
        <v>138.79</v>
      </c>
      <c r="P2711">
        <v>139.94</v>
      </c>
      <c r="Q2711">
        <v>138.63999999999999</v>
      </c>
      <c r="R2711">
        <v>139.66</v>
      </c>
      <c r="S2711">
        <v>4004300</v>
      </c>
      <c r="T2711">
        <v>128.78</v>
      </c>
    </row>
    <row r="2712" spans="14:20" x14ac:dyDescent="0.2">
      <c r="N2712" s="84">
        <v>40463</v>
      </c>
      <c r="O2712">
        <v>138.4</v>
      </c>
      <c r="P2712">
        <v>139.99</v>
      </c>
      <c r="Q2712">
        <v>138.27000000000001</v>
      </c>
      <c r="R2712">
        <v>139.85</v>
      </c>
      <c r="S2712">
        <v>5637300</v>
      </c>
      <c r="T2712">
        <v>128.94999999999999</v>
      </c>
    </row>
    <row r="2713" spans="14:20" x14ac:dyDescent="0.2">
      <c r="N2713" s="84">
        <v>40464</v>
      </c>
      <c r="O2713">
        <v>139.91</v>
      </c>
      <c r="P2713">
        <v>141.47999999999999</v>
      </c>
      <c r="Q2713">
        <v>139.78</v>
      </c>
      <c r="R2713">
        <v>140.37</v>
      </c>
      <c r="S2713">
        <v>8784300</v>
      </c>
      <c r="T2713">
        <v>129.43</v>
      </c>
    </row>
    <row r="2714" spans="14:20" x14ac:dyDescent="0.2">
      <c r="N2714" s="84">
        <v>40465</v>
      </c>
      <c r="O2714">
        <v>140.35</v>
      </c>
      <c r="P2714">
        <v>141.5</v>
      </c>
      <c r="Q2714">
        <v>139.69</v>
      </c>
      <c r="R2714">
        <v>141.5</v>
      </c>
      <c r="S2714">
        <v>5653100</v>
      </c>
      <c r="T2714">
        <v>130.47999999999999</v>
      </c>
    </row>
    <row r="2715" spans="14:20" x14ac:dyDescent="0.2">
      <c r="N2715" s="84">
        <v>40466</v>
      </c>
      <c r="O2715">
        <v>142.1</v>
      </c>
      <c r="P2715">
        <v>142.1</v>
      </c>
      <c r="Q2715">
        <v>140.54</v>
      </c>
      <c r="R2715">
        <v>141.06</v>
      </c>
      <c r="S2715">
        <v>7220400</v>
      </c>
      <c r="T2715">
        <v>130.07</v>
      </c>
    </row>
    <row r="2716" spans="14:20" x14ac:dyDescent="0.2">
      <c r="N2716" s="84">
        <v>40469</v>
      </c>
      <c r="O2716">
        <v>140.9</v>
      </c>
      <c r="P2716">
        <v>143.03</v>
      </c>
      <c r="Q2716">
        <v>140.84</v>
      </c>
      <c r="R2716">
        <v>142.83000000000001</v>
      </c>
      <c r="S2716">
        <v>10322700</v>
      </c>
      <c r="T2716">
        <v>131.69999999999999</v>
      </c>
    </row>
    <row r="2717" spans="14:20" x14ac:dyDescent="0.2">
      <c r="N2717" s="84">
        <v>40470</v>
      </c>
      <c r="O2717">
        <v>137.30000000000001</v>
      </c>
      <c r="P2717">
        <v>139.34</v>
      </c>
      <c r="Q2717">
        <v>136.69999999999999</v>
      </c>
      <c r="R2717">
        <v>138.03</v>
      </c>
      <c r="S2717">
        <v>14159100</v>
      </c>
      <c r="T2717">
        <v>127.28</v>
      </c>
    </row>
    <row r="2718" spans="14:20" x14ac:dyDescent="0.2">
      <c r="N2718" s="84">
        <v>40471</v>
      </c>
      <c r="O2718">
        <v>138.28</v>
      </c>
      <c r="P2718">
        <v>139.87</v>
      </c>
      <c r="Q2718">
        <v>138.13</v>
      </c>
      <c r="R2718">
        <v>139.07</v>
      </c>
      <c r="S2718">
        <v>6945500</v>
      </c>
      <c r="T2718">
        <v>128.24</v>
      </c>
    </row>
    <row r="2719" spans="14:20" x14ac:dyDescent="0.2">
      <c r="N2719" s="84">
        <v>40472</v>
      </c>
      <c r="O2719">
        <v>139.81</v>
      </c>
      <c r="P2719">
        <v>140.49</v>
      </c>
      <c r="Q2719">
        <v>138.4</v>
      </c>
      <c r="R2719">
        <v>139.83000000000001</v>
      </c>
      <c r="S2719">
        <v>6221200</v>
      </c>
      <c r="T2719">
        <v>128.94</v>
      </c>
    </row>
    <row r="2720" spans="14:20" x14ac:dyDescent="0.2">
      <c r="N2720" s="84">
        <v>40473</v>
      </c>
      <c r="O2720">
        <v>140.15</v>
      </c>
      <c r="P2720">
        <v>140.75</v>
      </c>
      <c r="Q2720">
        <v>139.46</v>
      </c>
      <c r="R2720">
        <v>139.66999999999999</v>
      </c>
      <c r="S2720">
        <v>4105300</v>
      </c>
      <c r="T2720">
        <v>128.79</v>
      </c>
    </row>
    <row r="2721" spans="14:20" x14ac:dyDescent="0.2">
      <c r="N2721" s="84">
        <v>40476</v>
      </c>
      <c r="O2721">
        <v>140.41999999999999</v>
      </c>
      <c r="P2721">
        <v>141.4</v>
      </c>
      <c r="Q2721">
        <v>139.81</v>
      </c>
      <c r="R2721">
        <v>139.84</v>
      </c>
      <c r="S2721">
        <v>4870000</v>
      </c>
      <c r="T2721">
        <v>128.94999999999999</v>
      </c>
    </row>
    <row r="2722" spans="14:20" x14ac:dyDescent="0.2">
      <c r="N2722" s="84">
        <v>40477</v>
      </c>
      <c r="O2722">
        <v>139.29</v>
      </c>
      <c r="P2722">
        <v>142</v>
      </c>
      <c r="Q2722">
        <v>138.53</v>
      </c>
      <c r="R2722">
        <v>140.66999999999999</v>
      </c>
      <c r="S2722">
        <v>7327100</v>
      </c>
      <c r="T2722">
        <v>129.71</v>
      </c>
    </row>
    <row r="2723" spans="14:20" x14ac:dyDescent="0.2">
      <c r="N2723" s="84">
        <v>40478</v>
      </c>
      <c r="O2723">
        <v>139.52000000000001</v>
      </c>
      <c r="P2723">
        <v>141.57</v>
      </c>
      <c r="Q2723">
        <v>139</v>
      </c>
      <c r="R2723">
        <v>141.43</v>
      </c>
      <c r="S2723">
        <v>6465300</v>
      </c>
      <c r="T2723">
        <v>130.41</v>
      </c>
    </row>
    <row r="2724" spans="14:20" x14ac:dyDescent="0.2">
      <c r="N2724" s="84">
        <v>40479</v>
      </c>
      <c r="O2724">
        <v>141.84</v>
      </c>
      <c r="P2724">
        <v>141.94999999999999</v>
      </c>
      <c r="Q2724">
        <v>140.41999999999999</v>
      </c>
      <c r="R2724">
        <v>140.9</v>
      </c>
      <c r="S2724">
        <v>5481600</v>
      </c>
      <c r="T2724">
        <v>129.91999999999999</v>
      </c>
    </row>
    <row r="2725" spans="14:20" x14ac:dyDescent="0.2">
      <c r="N2725" s="84">
        <v>40480</v>
      </c>
      <c r="O2725">
        <v>140.9</v>
      </c>
      <c r="P2725">
        <v>144</v>
      </c>
      <c r="Q2725">
        <v>140.75</v>
      </c>
      <c r="R2725">
        <v>143.6</v>
      </c>
      <c r="S2725">
        <v>8439300</v>
      </c>
      <c r="T2725">
        <v>132.41</v>
      </c>
    </row>
    <row r="2726" spans="14:20" x14ac:dyDescent="0.2">
      <c r="N2726" s="84">
        <v>40483</v>
      </c>
      <c r="O2726">
        <v>143.63999999999999</v>
      </c>
      <c r="P2726">
        <v>144.26</v>
      </c>
      <c r="Q2726">
        <v>142.32</v>
      </c>
      <c r="R2726">
        <v>143.32</v>
      </c>
      <c r="S2726">
        <v>5674600</v>
      </c>
      <c r="T2726">
        <v>132.15</v>
      </c>
    </row>
    <row r="2727" spans="14:20" x14ac:dyDescent="0.2">
      <c r="N2727" s="84">
        <v>40484</v>
      </c>
      <c r="O2727">
        <v>143.85</v>
      </c>
      <c r="P2727">
        <v>144.71</v>
      </c>
      <c r="Q2727">
        <v>143.71</v>
      </c>
      <c r="R2727">
        <v>143.84</v>
      </c>
      <c r="S2727">
        <v>4626400</v>
      </c>
      <c r="T2727">
        <v>132.63</v>
      </c>
    </row>
    <row r="2728" spans="14:20" x14ac:dyDescent="0.2">
      <c r="N2728" s="84">
        <v>40485</v>
      </c>
      <c r="O2728">
        <v>144.24</v>
      </c>
      <c r="P2728">
        <v>144.46</v>
      </c>
      <c r="Q2728">
        <v>142.63</v>
      </c>
      <c r="R2728">
        <v>144.16999999999999</v>
      </c>
      <c r="S2728">
        <v>5182100</v>
      </c>
      <c r="T2728">
        <v>132.94</v>
      </c>
    </row>
    <row r="2729" spans="14:20" x14ac:dyDescent="0.2">
      <c r="N2729" s="84">
        <v>40486</v>
      </c>
      <c r="O2729">
        <v>144.82</v>
      </c>
      <c r="P2729">
        <v>146.84</v>
      </c>
      <c r="Q2729">
        <v>144.71</v>
      </c>
      <c r="R2729">
        <v>146.79</v>
      </c>
      <c r="S2729">
        <v>6622500</v>
      </c>
      <c r="T2729">
        <v>135.35</v>
      </c>
    </row>
    <row r="2730" spans="14:20" x14ac:dyDescent="0.2">
      <c r="N2730" s="84">
        <v>40487</v>
      </c>
      <c r="O2730">
        <v>145.94</v>
      </c>
      <c r="P2730">
        <v>146.93</v>
      </c>
      <c r="Q2730">
        <v>145.66999999999999</v>
      </c>
      <c r="R2730">
        <v>146.91999999999999</v>
      </c>
      <c r="S2730">
        <v>4995800</v>
      </c>
      <c r="T2730">
        <v>135.47</v>
      </c>
    </row>
    <row r="2731" spans="14:20" x14ac:dyDescent="0.2">
      <c r="N2731" s="84">
        <v>40490</v>
      </c>
      <c r="O2731">
        <v>145.35</v>
      </c>
      <c r="P2731">
        <v>146.58000000000001</v>
      </c>
      <c r="Q2731">
        <v>145.25</v>
      </c>
      <c r="R2731">
        <v>146.46</v>
      </c>
      <c r="S2731">
        <v>4459700</v>
      </c>
      <c r="T2731">
        <v>135.65</v>
      </c>
    </row>
    <row r="2732" spans="14:20" x14ac:dyDescent="0.2">
      <c r="N2732" s="84">
        <v>40491</v>
      </c>
      <c r="O2732">
        <v>146.69999999999999</v>
      </c>
      <c r="P2732">
        <v>147.53</v>
      </c>
      <c r="Q2732">
        <v>145.63</v>
      </c>
      <c r="R2732">
        <v>146.13999999999999</v>
      </c>
      <c r="S2732">
        <v>5700600</v>
      </c>
      <c r="T2732">
        <v>135.35</v>
      </c>
    </row>
    <row r="2733" spans="14:20" x14ac:dyDescent="0.2">
      <c r="N2733" s="84">
        <v>40492</v>
      </c>
      <c r="O2733">
        <v>146.09</v>
      </c>
      <c r="P2733">
        <v>146.79</v>
      </c>
      <c r="Q2733">
        <v>145.63</v>
      </c>
      <c r="R2733">
        <v>146.55000000000001</v>
      </c>
      <c r="S2733">
        <v>5172000</v>
      </c>
      <c r="T2733">
        <v>135.72999999999999</v>
      </c>
    </row>
    <row r="2734" spans="14:20" x14ac:dyDescent="0.2">
      <c r="N2734" s="84">
        <v>40493</v>
      </c>
      <c r="O2734">
        <v>144.69999999999999</v>
      </c>
      <c r="P2734">
        <v>145.5</v>
      </c>
      <c r="Q2734">
        <v>143.35</v>
      </c>
      <c r="R2734">
        <v>145.43</v>
      </c>
      <c r="S2734">
        <v>4752200</v>
      </c>
      <c r="T2734">
        <v>134.69999999999999</v>
      </c>
    </row>
    <row r="2735" spans="14:20" x14ac:dyDescent="0.2">
      <c r="N2735" s="84">
        <v>40494</v>
      </c>
      <c r="O2735">
        <v>144.59</v>
      </c>
      <c r="P2735">
        <v>145.77000000000001</v>
      </c>
      <c r="Q2735">
        <v>143.55000000000001</v>
      </c>
      <c r="R2735">
        <v>143.74</v>
      </c>
      <c r="S2735">
        <v>4731500</v>
      </c>
      <c r="T2735">
        <v>133.13</v>
      </c>
    </row>
    <row r="2736" spans="14:20" x14ac:dyDescent="0.2">
      <c r="N2736" s="84">
        <v>40497</v>
      </c>
      <c r="O2736">
        <v>143.88999999999999</v>
      </c>
      <c r="P2736">
        <v>144.75</v>
      </c>
      <c r="Q2736">
        <v>143.27000000000001</v>
      </c>
      <c r="R2736">
        <v>143.63999999999999</v>
      </c>
      <c r="S2736">
        <v>3827700</v>
      </c>
      <c r="T2736">
        <v>133.04</v>
      </c>
    </row>
    <row r="2737" spans="14:20" x14ac:dyDescent="0.2">
      <c r="N2737" s="84">
        <v>40498</v>
      </c>
      <c r="O2737">
        <v>142.93</v>
      </c>
      <c r="P2737">
        <v>143.38</v>
      </c>
      <c r="Q2737">
        <v>141.18</v>
      </c>
      <c r="R2737">
        <v>142.24</v>
      </c>
      <c r="S2737">
        <v>6342100</v>
      </c>
      <c r="T2737">
        <v>131.74</v>
      </c>
    </row>
    <row r="2738" spans="14:20" x14ac:dyDescent="0.2">
      <c r="N2738" s="84">
        <v>40499</v>
      </c>
      <c r="O2738">
        <v>142.49</v>
      </c>
      <c r="P2738">
        <v>142.49</v>
      </c>
      <c r="Q2738">
        <v>141.38999999999999</v>
      </c>
      <c r="R2738">
        <v>141.94999999999999</v>
      </c>
      <c r="S2738">
        <v>4785900</v>
      </c>
      <c r="T2738">
        <v>131.47</v>
      </c>
    </row>
    <row r="2739" spans="14:20" x14ac:dyDescent="0.2">
      <c r="N2739" s="84">
        <v>40500</v>
      </c>
      <c r="O2739">
        <v>143.04</v>
      </c>
      <c r="P2739">
        <v>144.99</v>
      </c>
      <c r="Q2739">
        <v>142.75</v>
      </c>
      <c r="R2739">
        <v>144.36000000000001</v>
      </c>
      <c r="S2739">
        <v>4236200</v>
      </c>
      <c r="T2739">
        <v>133.71</v>
      </c>
    </row>
    <row r="2740" spans="14:20" x14ac:dyDescent="0.2">
      <c r="N2740" s="84">
        <v>40501</v>
      </c>
      <c r="O2740">
        <v>144.38</v>
      </c>
      <c r="P2740">
        <v>145.35</v>
      </c>
      <c r="Q2740">
        <v>143.99</v>
      </c>
      <c r="R2740">
        <v>145.05000000000001</v>
      </c>
      <c r="S2740">
        <v>5015900</v>
      </c>
      <c r="T2740">
        <v>134.34</v>
      </c>
    </row>
    <row r="2741" spans="14:20" x14ac:dyDescent="0.2">
      <c r="N2741" s="84">
        <v>40504</v>
      </c>
      <c r="O2741">
        <v>144</v>
      </c>
      <c r="P2741">
        <v>145.43</v>
      </c>
      <c r="Q2741">
        <v>143.56</v>
      </c>
      <c r="R2741">
        <v>145.38999999999999</v>
      </c>
      <c r="S2741">
        <v>3730700</v>
      </c>
      <c r="T2741">
        <v>134.66</v>
      </c>
    </row>
    <row r="2742" spans="14:20" x14ac:dyDescent="0.2">
      <c r="N2742" s="84">
        <v>40505</v>
      </c>
      <c r="O2742">
        <v>144.24</v>
      </c>
      <c r="P2742">
        <v>144.53</v>
      </c>
      <c r="Q2742">
        <v>142.33000000000001</v>
      </c>
      <c r="R2742">
        <v>143.18</v>
      </c>
      <c r="S2742">
        <v>4570300</v>
      </c>
      <c r="T2742">
        <v>132.61000000000001</v>
      </c>
    </row>
    <row r="2743" spans="14:20" x14ac:dyDescent="0.2">
      <c r="N2743" s="84">
        <v>40506</v>
      </c>
      <c r="O2743">
        <v>143.94999999999999</v>
      </c>
      <c r="P2743">
        <v>146.44</v>
      </c>
      <c r="Q2743">
        <v>143.82</v>
      </c>
      <c r="R2743">
        <v>145.81</v>
      </c>
      <c r="S2743">
        <v>4874100</v>
      </c>
      <c r="T2743">
        <v>135.05000000000001</v>
      </c>
    </row>
    <row r="2744" spans="14:20" x14ac:dyDescent="0.2">
      <c r="N2744" s="84">
        <v>40508</v>
      </c>
      <c r="O2744">
        <v>145.30000000000001</v>
      </c>
      <c r="P2744">
        <v>145.30000000000001</v>
      </c>
      <c r="Q2744">
        <v>143.57</v>
      </c>
      <c r="R2744">
        <v>143.9</v>
      </c>
      <c r="S2744">
        <v>2081300</v>
      </c>
      <c r="T2744">
        <v>133.28</v>
      </c>
    </row>
    <row r="2745" spans="14:20" x14ac:dyDescent="0.2">
      <c r="N2745" s="84">
        <v>40511</v>
      </c>
      <c r="O2745">
        <v>143.53</v>
      </c>
      <c r="P2745">
        <v>143.66999999999999</v>
      </c>
      <c r="Q2745">
        <v>141.5</v>
      </c>
      <c r="R2745">
        <v>142.88999999999999</v>
      </c>
      <c r="S2745">
        <v>5040300</v>
      </c>
      <c r="T2745">
        <v>132.34</v>
      </c>
    </row>
    <row r="2746" spans="14:20" x14ac:dyDescent="0.2">
      <c r="N2746" s="84">
        <v>40512</v>
      </c>
      <c r="O2746">
        <v>142.24</v>
      </c>
      <c r="P2746">
        <v>142.76</v>
      </c>
      <c r="Q2746">
        <v>141.28</v>
      </c>
      <c r="R2746">
        <v>141.46</v>
      </c>
      <c r="S2746">
        <v>7674800</v>
      </c>
      <c r="T2746">
        <v>131.02000000000001</v>
      </c>
    </row>
    <row r="2747" spans="14:20" x14ac:dyDescent="0.2">
      <c r="N2747" s="84">
        <v>40513</v>
      </c>
      <c r="O2747">
        <v>143.61000000000001</v>
      </c>
      <c r="P2747">
        <v>145.13</v>
      </c>
      <c r="Q2747">
        <v>143.51</v>
      </c>
      <c r="R2747">
        <v>144.41</v>
      </c>
      <c r="S2747">
        <v>6822800</v>
      </c>
      <c r="T2747">
        <v>133.75</v>
      </c>
    </row>
    <row r="2748" spans="14:20" x14ac:dyDescent="0.2">
      <c r="N2748" s="84">
        <v>40514</v>
      </c>
      <c r="O2748">
        <v>144.33000000000001</v>
      </c>
      <c r="P2748">
        <v>145.85</v>
      </c>
      <c r="Q2748">
        <v>144.30000000000001</v>
      </c>
      <c r="R2748">
        <v>145.18</v>
      </c>
      <c r="S2748">
        <v>5374000</v>
      </c>
      <c r="T2748">
        <v>134.46</v>
      </c>
    </row>
    <row r="2749" spans="14:20" x14ac:dyDescent="0.2">
      <c r="N2749" s="84">
        <v>40515</v>
      </c>
      <c r="O2749">
        <v>144.25</v>
      </c>
      <c r="P2749">
        <v>145.68</v>
      </c>
      <c r="Q2749">
        <v>144.25</v>
      </c>
      <c r="R2749">
        <v>145.38</v>
      </c>
      <c r="S2749">
        <v>3710600</v>
      </c>
      <c r="T2749">
        <v>134.65</v>
      </c>
    </row>
    <row r="2750" spans="14:20" x14ac:dyDescent="0.2">
      <c r="N2750" s="84">
        <v>40518</v>
      </c>
      <c r="O2750">
        <v>144.54</v>
      </c>
      <c r="P2750">
        <v>145.87</v>
      </c>
      <c r="Q2750">
        <v>144.52000000000001</v>
      </c>
      <c r="R2750">
        <v>144.99</v>
      </c>
      <c r="S2750">
        <v>3321800</v>
      </c>
      <c r="T2750">
        <v>134.29</v>
      </c>
    </row>
    <row r="2751" spans="14:20" x14ac:dyDescent="0.2">
      <c r="N2751" s="84">
        <v>40519</v>
      </c>
      <c r="O2751">
        <v>146.02000000000001</v>
      </c>
      <c r="P2751">
        <v>146.30000000000001</v>
      </c>
      <c r="Q2751">
        <v>143.87</v>
      </c>
      <c r="R2751">
        <v>144.02000000000001</v>
      </c>
      <c r="S2751">
        <v>4828600</v>
      </c>
      <c r="T2751">
        <v>133.38999999999999</v>
      </c>
    </row>
    <row r="2752" spans="14:20" x14ac:dyDescent="0.2">
      <c r="N2752" s="84">
        <v>40520</v>
      </c>
      <c r="O2752">
        <v>144.35</v>
      </c>
      <c r="P2752">
        <v>145.65</v>
      </c>
      <c r="Q2752">
        <v>143.84</v>
      </c>
      <c r="R2752">
        <v>144.97999999999999</v>
      </c>
      <c r="S2752">
        <v>4961400</v>
      </c>
      <c r="T2752">
        <v>134.28</v>
      </c>
    </row>
    <row r="2753" spans="14:20" x14ac:dyDescent="0.2">
      <c r="N2753" s="84">
        <v>40521</v>
      </c>
      <c r="O2753">
        <v>145.94</v>
      </c>
      <c r="P2753">
        <v>145.94</v>
      </c>
      <c r="Q2753">
        <v>143.52000000000001</v>
      </c>
      <c r="R2753">
        <v>144.30000000000001</v>
      </c>
      <c r="S2753">
        <v>4405300</v>
      </c>
      <c r="T2753">
        <v>133.65</v>
      </c>
    </row>
    <row r="2754" spans="14:20" x14ac:dyDescent="0.2">
      <c r="N2754" s="84">
        <v>40522</v>
      </c>
      <c r="O2754">
        <v>144.88</v>
      </c>
      <c r="P2754">
        <v>144.94999999999999</v>
      </c>
      <c r="Q2754">
        <v>143.72999999999999</v>
      </c>
      <c r="R2754">
        <v>144.82</v>
      </c>
      <c r="S2754">
        <v>3503800</v>
      </c>
      <c r="T2754">
        <v>134.13</v>
      </c>
    </row>
    <row r="2755" spans="14:20" x14ac:dyDescent="0.2">
      <c r="N2755" s="84">
        <v>40525</v>
      </c>
      <c r="O2755">
        <v>145.13999999999999</v>
      </c>
      <c r="P2755">
        <v>145.4</v>
      </c>
      <c r="Q2755">
        <v>144.21</v>
      </c>
      <c r="R2755">
        <v>144.28</v>
      </c>
      <c r="S2755">
        <v>4741000</v>
      </c>
      <c r="T2755">
        <v>133.63</v>
      </c>
    </row>
    <row r="2756" spans="14:20" x14ac:dyDescent="0.2">
      <c r="N2756" s="84">
        <v>40526</v>
      </c>
      <c r="O2756">
        <v>144.26</v>
      </c>
      <c r="P2756">
        <v>146.01</v>
      </c>
      <c r="Q2756">
        <v>144.26</v>
      </c>
      <c r="R2756">
        <v>145.82</v>
      </c>
      <c r="S2756">
        <v>4800800</v>
      </c>
      <c r="T2756">
        <v>135.06</v>
      </c>
    </row>
    <row r="2757" spans="14:20" x14ac:dyDescent="0.2">
      <c r="N2757" s="84">
        <v>40527</v>
      </c>
      <c r="O2757">
        <v>145.13</v>
      </c>
      <c r="P2757">
        <v>145.72</v>
      </c>
      <c r="Q2757">
        <v>144.31</v>
      </c>
      <c r="R2757">
        <v>144.72</v>
      </c>
      <c r="S2757">
        <v>4447400</v>
      </c>
      <c r="T2757">
        <v>134.04</v>
      </c>
    </row>
    <row r="2758" spans="14:20" x14ac:dyDescent="0.2">
      <c r="N2758" s="84">
        <v>40528</v>
      </c>
      <c r="O2758">
        <v>144.84</v>
      </c>
      <c r="P2758">
        <v>145.32</v>
      </c>
      <c r="Q2758">
        <v>144.15</v>
      </c>
      <c r="R2758">
        <v>144.55000000000001</v>
      </c>
      <c r="S2758">
        <v>4178600</v>
      </c>
      <c r="T2758">
        <v>133.88</v>
      </c>
    </row>
    <row r="2759" spans="14:20" x14ac:dyDescent="0.2">
      <c r="N2759" s="84">
        <v>40529</v>
      </c>
      <c r="O2759">
        <v>144.69</v>
      </c>
      <c r="P2759">
        <v>145.5</v>
      </c>
      <c r="Q2759">
        <v>144.4</v>
      </c>
      <c r="R2759">
        <v>145</v>
      </c>
      <c r="S2759">
        <v>10027000</v>
      </c>
      <c r="T2759">
        <v>134.30000000000001</v>
      </c>
    </row>
    <row r="2760" spans="14:20" x14ac:dyDescent="0.2">
      <c r="N2760" s="84">
        <v>40532</v>
      </c>
      <c r="O2760">
        <v>145.38999999999999</v>
      </c>
      <c r="P2760">
        <v>145.54</v>
      </c>
      <c r="Q2760">
        <v>144.38999999999999</v>
      </c>
      <c r="R2760">
        <v>144.51</v>
      </c>
      <c r="S2760">
        <v>3995000</v>
      </c>
      <c r="T2760">
        <v>133.84</v>
      </c>
    </row>
    <row r="2761" spans="14:20" x14ac:dyDescent="0.2">
      <c r="N2761" s="84">
        <v>40533</v>
      </c>
      <c r="O2761">
        <v>144.99</v>
      </c>
      <c r="P2761">
        <v>145.99</v>
      </c>
      <c r="Q2761">
        <v>144.33000000000001</v>
      </c>
      <c r="R2761">
        <v>145.74</v>
      </c>
      <c r="S2761">
        <v>3777100</v>
      </c>
      <c r="T2761">
        <v>134.97999999999999</v>
      </c>
    </row>
    <row r="2762" spans="14:20" x14ac:dyDescent="0.2">
      <c r="N2762" s="84">
        <v>40534</v>
      </c>
      <c r="O2762">
        <v>145.66</v>
      </c>
      <c r="P2762">
        <v>146.4</v>
      </c>
      <c r="Q2762">
        <v>145.58000000000001</v>
      </c>
      <c r="R2762">
        <v>145.94999999999999</v>
      </c>
      <c r="S2762">
        <v>3388800</v>
      </c>
      <c r="T2762">
        <v>135.18</v>
      </c>
    </row>
    <row r="2763" spans="14:20" x14ac:dyDescent="0.2">
      <c r="N2763" s="84">
        <v>40535</v>
      </c>
      <c r="O2763">
        <v>145.88999999999999</v>
      </c>
      <c r="P2763">
        <v>146.33000000000001</v>
      </c>
      <c r="Q2763">
        <v>145.33000000000001</v>
      </c>
      <c r="R2763">
        <v>145.88999999999999</v>
      </c>
      <c r="S2763">
        <v>2424500</v>
      </c>
      <c r="T2763">
        <v>135.12</v>
      </c>
    </row>
    <row r="2764" spans="14:20" x14ac:dyDescent="0.2">
      <c r="N2764" s="84">
        <v>40539</v>
      </c>
      <c r="O2764">
        <v>145.12</v>
      </c>
      <c r="P2764">
        <v>145.69999999999999</v>
      </c>
      <c r="Q2764">
        <v>145</v>
      </c>
      <c r="R2764">
        <v>145.34</v>
      </c>
      <c r="S2764">
        <v>2314700</v>
      </c>
      <c r="T2764">
        <v>134.61000000000001</v>
      </c>
    </row>
    <row r="2765" spans="14:20" x14ac:dyDescent="0.2">
      <c r="N2765" s="84">
        <v>40540</v>
      </c>
      <c r="O2765">
        <v>145.31</v>
      </c>
      <c r="P2765">
        <v>146.15</v>
      </c>
      <c r="Q2765">
        <v>145.06</v>
      </c>
      <c r="R2765">
        <v>145.71</v>
      </c>
      <c r="S2765">
        <v>2699600</v>
      </c>
      <c r="T2765">
        <v>134.96</v>
      </c>
    </row>
    <row r="2766" spans="14:20" x14ac:dyDescent="0.2">
      <c r="N2766" s="84">
        <v>40541</v>
      </c>
      <c r="O2766">
        <v>146</v>
      </c>
      <c r="P2766">
        <v>147.5</v>
      </c>
      <c r="Q2766">
        <v>145.71</v>
      </c>
      <c r="R2766">
        <v>146.52000000000001</v>
      </c>
      <c r="S2766">
        <v>3661100</v>
      </c>
      <c r="T2766">
        <v>135.71</v>
      </c>
    </row>
    <row r="2767" spans="14:20" x14ac:dyDescent="0.2">
      <c r="N2767" s="84">
        <v>40542</v>
      </c>
      <c r="O2767">
        <v>146.36000000000001</v>
      </c>
      <c r="P2767">
        <v>147.11000000000001</v>
      </c>
      <c r="Q2767">
        <v>146.25</v>
      </c>
      <c r="R2767">
        <v>146.66999999999999</v>
      </c>
      <c r="S2767">
        <v>3039100</v>
      </c>
      <c r="T2767">
        <v>135.84</v>
      </c>
    </row>
    <row r="2768" spans="14:20" x14ac:dyDescent="0.2">
      <c r="N2768" s="84">
        <v>40543</v>
      </c>
      <c r="O2768">
        <v>146.72999999999999</v>
      </c>
      <c r="P2768">
        <v>147.07</v>
      </c>
      <c r="Q2768">
        <v>145.96</v>
      </c>
      <c r="R2768">
        <v>146.76</v>
      </c>
      <c r="S2768">
        <v>2969800</v>
      </c>
      <c r="T2768">
        <v>135.93</v>
      </c>
    </row>
    <row r="2769" spans="14:20" x14ac:dyDescent="0.2">
      <c r="N2769" s="84">
        <v>40546</v>
      </c>
      <c r="O2769">
        <v>147.21</v>
      </c>
      <c r="P2769">
        <v>148.19999999999999</v>
      </c>
      <c r="Q2769">
        <v>147.13999999999999</v>
      </c>
      <c r="R2769">
        <v>147.47999999999999</v>
      </c>
      <c r="S2769">
        <v>4603800</v>
      </c>
      <c r="T2769">
        <v>136.59</v>
      </c>
    </row>
    <row r="2770" spans="14:20" x14ac:dyDescent="0.2">
      <c r="N2770" s="84">
        <v>40547</v>
      </c>
      <c r="O2770">
        <v>147.56</v>
      </c>
      <c r="P2770">
        <v>148.22</v>
      </c>
      <c r="Q2770">
        <v>146.63999999999999</v>
      </c>
      <c r="R2770">
        <v>147.63999999999999</v>
      </c>
      <c r="S2770">
        <v>5060100</v>
      </c>
      <c r="T2770">
        <v>136.74</v>
      </c>
    </row>
    <row r="2771" spans="14:20" x14ac:dyDescent="0.2">
      <c r="N2771" s="84">
        <v>40548</v>
      </c>
      <c r="O2771">
        <v>147.34</v>
      </c>
      <c r="P2771">
        <v>147.47999999999999</v>
      </c>
      <c r="Q2771">
        <v>146.72999999999999</v>
      </c>
      <c r="R2771">
        <v>147.05000000000001</v>
      </c>
      <c r="S2771">
        <v>4657400</v>
      </c>
      <c r="T2771">
        <v>136.19999999999999</v>
      </c>
    </row>
    <row r="2772" spans="14:20" x14ac:dyDescent="0.2">
      <c r="N2772" s="84">
        <v>40549</v>
      </c>
      <c r="O2772">
        <v>147.13</v>
      </c>
      <c r="P2772">
        <v>148.79</v>
      </c>
      <c r="Q2772">
        <v>146.82</v>
      </c>
      <c r="R2772">
        <v>148.66</v>
      </c>
      <c r="S2772">
        <v>5029200</v>
      </c>
      <c r="T2772">
        <v>137.69</v>
      </c>
    </row>
    <row r="2773" spans="14:20" x14ac:dyDescent="0.2">
      <c r="N2773" s="84">
        <v>40550</v>
      </c>
      <c r="O2773">
        <v>148.79</v>
      </c>
      <c r="P2773">
        <v>148.86000000000001</v>
      </c>
      <c r="Q2773">
        <v>146.94</v>
      </c>
      <c r="R2773">
        <v>147.93</v>
      </c>
      <c r="S2773">
        <v>4135700</v>
      </c>
      <c r="T2773">
        <v>137.01</v>
      </c>
    </row>
    <row r="2774" spans="14:20" x14ac:dyDescent="0.2">
      <c r="N2774" s="84">
        <v>40553</v>
      </c>
      <c r="O2774">
        <v>147.58000000000001</v>
      </c>
      <c r="P2774">
        <v>148.06</v>
      </c>
      <c r="Q2774">
        <v>147.22999999999999</v>
      </c>
      <c r="R2774">
        <v>147.63999999999999</v>
      </c>
      <c r="S2774">
        <v>3633400</v>
      </c>
      <c r="T2774">
        <v>136.74</v>
      </c>
    </row>
    <row r="2775" spans="14:20" x14ac:dyDescent="0.2">
      <c r="N2775" s="84">
        <v>40554</v>
      </c>
      <c r="O2775">
        <v>148.19999999999999</v>
      </c>
      <c r="P2775">
        <v>148.35</v>
      </c>
      <c r="Q2775">
        <v>146.75</v>
      </c>
      <c r="R2775">
        <v>147.28</v>
      </c>
      <c r="S2775">
        <v>4163600</v>
      </c>
      <c r="T2775">
        <v>136.41</v>
      </c>
    </row>
    <row r="2776" spans="14:20" x14ac:dyDescent="0.2">
      <c r="N2776" s="84">
        <v>40555</v>
      </c>
      <c r="O2776">
        <v>147.99</v>
      </c>
      <c r="P2776">
        <v>149.29</v>
      </c>
      <c r="Q2776">
        <v>147.66999999999999</v>
      </c>
      <c r="R2776">
        <v>149.1</v>
      </c>
      <c r="S2776">
        <v>4091500</v>
      </c>
      <c r="T2776">
        <v>138.1</v>
      </c>
    </row>
    <row r="2777" spans="14:20" x14ac:dyDescent="0.2">
      <c r="N2777" s="84">
        <v>40556</v>
      </c>
      <c r="O2777">
        <v>149.24</v>
      </c>
      <c r="P2777">
        <v>149.29</v>
      </c>
      <c r="Q2777">
        <v>148.25</v>
      </c>
      <c r="R2777">
        <v>148.82</v>
      </c>
      <c r="S2777">
        <v>3445800</v>
      </c>
      <c r="T2777">
        <v>137.84</v>
      </c>
    </row>
    <row r="2778" spans="14:20" x14ac:dyDescent="0.2">
      <c r="N2778" s="84">
        <v>40557</v>
      </c>
      <c r="O2778">
        <v>148.88999999999999</v>
      </c>
      <c r="P2778">
        <v>150</v>
      </c>
      <c r="Q2778">
        <v>148.47</v>
      </c>
      <c r="R2778">
        <v>150</v>
      </c>
      <c r="S2778">
        <v>4544200</v>
      </c>
      <c r="T2778">
        <v>138.93</v>
      </c>
    </row>
    <row r="2779" spans="14:20" x14ac:dyDescent="0.2">
      <c r="N2779" s="84">
        <v>40561</v>
      </c>
      <c r="O2779">
        <v>149.82</v>
      </c>
      <c r="P2779">
        <v>151.46</v>
      </c>
      <c r="Q2779">
        <v>149.38</v>
      </c>
      <c r="R2779">
        <v>150.65</v>
      </c>
      <c r="S2779">
        <v>9176900</v>
      </c>
      <c r="T2779">
        <v>139.53</v>
      </c>
    </row>
    <row r="2780" spans="14:20" x14ac:dyDescent="0.2">
      <c r="N2780" s="84">
        <v>40562</v>
      </c>
      <c r="O2780">
        <v>153.26</v>
      </c>
      <c r="P2780">
        <v>156.13</v>
      </c>
      <c r="Q2780">
        <v>152.83000000000001</v>
      </c>
      <c r="R2780">
        <v>155.69</v>
      </c>
      <c r="S2780">
        <v>12141000</v>
      </c>
      <c r="T2780">
        <v>144.19999999999999</v>
      </c>
    </row>
    <row r="2781" spans="14:20" x14ac:dyDescent="0.2">
      <c r="N2781" s="84">
        <v>40563</v>
      </c>
      <c r="O2781">
        <v>154.53</v>
      </c>
      <c r="P2781">
        <v>155.96</v>
      </c>
      <c r="Q2781">
        <v>154.44999999999999</v>
      </c>
      <c r="R2781">
        <v>155.80000000000001</v>
      </c>
      <c r="S2781">
        <v>7439900</v>
      </c>
      <c r="T2781">
        <v>144.30000000000001</v>
      </c>
    </row>
    <row r="2782" spans="14:20" x14ac:dyDescent="0.2">
      <c r="N2782" s="84">
        <v>40564</v>
      </c>
      <c r="O2782">
        <v>156.4</v>
      </c>
      <c r="P2782">
        <v>156.78</v>
      </c>
      <c r="Q2782">
        <v>154.96</v>
      </c>
      <c r="R2782">
        <v>155.5</v>
      </c>
      <c r="S2782">
        <v>7009000</v>
      </c>
      <c r="T2782">
        <v>144.02000000000001</v>
      </c>
    </row>
    <row r="2783" spans="14:20" x14ac:dyDescent="0.2">
      <c r="N2783" s="84">
        <v>40567</v>
      </c>
      <c r="O2783">
        <v>155.41999999999999</v>
      </c>
      <c r="P2783">
        <v>159.79</v>
      </c>
      <c r="Q2783">
        <v>155.33000000000001</v>
      </c>
      <c r="R2783">
        <v>159.63</v>
      </c>
      <c r="S2783">
        <v>7285100</v>
      </c>
      <c r="T2783">
        <v>147.85</v>
      </c>
    </row>
    <row r="2784" spans="14:20" x14ac:dyDescent="0.2">
      <c r="N2784" s="84">
        <v>40568</v>
      </c>
      <c r="O2784">
        <v>159.21</v>
      </c>
      <c r="P2784">
        <v>164.35</v>
      </c>
      <c r="Q2784">
        <v>159</v>
      </c>
      <c r="R2784">
        <v>161.44</v>
      </c>
      <c r="S2784">
        <v>8260800</v>
      </c>
      <c r="T2784">
        <v>149.52000000000001</v>
      </c>
    </row>
    <row r="2785" spans="14:20" x14ac:dyDescent="0.2">
      <c r="N2785" s="84">
        <v>40569</v>
      </c>
      <c r="O2785">
        <v>161.66999999999999</v>
      </c>
      <c r="P2785">
        <v>161.9</v>
      </c>
      <c r="Q2785">
        <v>160.41999999999999</v>
      </c>
      <c r="R2785">
        <v>161.04</v>
      </c>
      <c r="S2785">
        <v>5353100</v>
      </c>
      <c r="T2785">
        <v>149.15</v>
      </c>
    </row>
    <row r="2786" spans="14:20" x14ac:dyDescent="0.2">
      <c r="N2786" s="84">
        <v>40570</v>
      </c>
      <c r="O2786">
        <v>161.43</v>
      </c>
      <c r="P2786">
        <v>162.18</v>
      </c>
      <c r="Q2786">
        <v>160.86000000000001</v>
      </c>
      <c r="R2786">
        <v>161.07</v>
      </c>
      <c r="S2786">
        <v>4878300</v>
      </c>
      <c r="T2786">
        <v>149.18</v>
      </c>
    </row>
    <row r="2787" spans="14:20" x14ac:dyDescent="0.2">
      <c r="N2787" s="84">
        <v>40571</v>
      </c>
      <c r="O2787">
        <v>161.05000000000001</v>
      </c>
      <c r="P2787">
        <v>161.91999999999999</v>
      </c>
      <c r="Q2787">
        <v>158.66999999999999</v>
      </c>
      <c r="R2787">
        <v>159.21</v>
      </c>
      <c r="S2787">
        <v>6725600</v>
      </c>
      <c r="T2787">
        <v>147.46</v>
      </c>
    </row>
    <row r="2788" spans="14:20" x14ac:dyDescent="0.2">
      <c r="N2788" s="84">
        <v>40574</v>
      </c>
      <c r="O2788">
        <v>159.18</v>
      </c>
      <c r="P2788">
        <v>162</v>
      </c>
      <c r="Q2788">
        <v>158.68</v>
      </c>
      <c r="R2788">
        <v>162</v>
      </c>
      <c r="S2788">
        <v>7197200</v>
      </c>
      <c r="T2788">
        <v>150.04</v>
      </c>
    </row>
    <row r="2789" spans="14:20" x14ac:dyDescent="0.2">
      <c r="N2789" s="84">
        <v>40575</v>
      </c>
      <c r="O2789">
        <v>162.11000000000001</v>
      </c>
      <c r="P2789">
        <v>163.94</v>
      </c>
      <c r="Q2789">
        <v>162</v>
      </c>
      <c r="R2789">
        <v>163.56</v>
      </c>
      <c r="S2789">
        <v>5831300</v>
      </c>
      <c r="T2789">
        <v>151.49</v>
      </c>
    </row>
    <row r="2790" spans="14:20" x14ac:dyDescent="0.2">
      <c r="N2790" s="84">
        <v>40576</v>
      </c>
      <c r="O2790">
        <v>163.4</v>
      </c>
      <c r="P2790">
        <v>163.6</v>
      </c>
      <c r="Q2790">
        <v>162.61000000000001</v>
      </c>
      <c r="R2790">
        <v>163.30000000000001</v>
      </c>
      <c r="S2790">
        <v>3904000</v>
      </c>
      <c r="T2790">
        <v>151.25</v>
      </c>
    </row>
    <row r="2791" spans="14:20" x14ac:dyDescent="0.2">
      <c r="N2791" s="84">
        <v>40577</v>
      </c>
      <c r="O2791">
        <v>163.16</v>
      </c>
      <c r="P2791">
        <v>164.2</v>
      </c>
      <c r="Q2791">
        <v>162.81</v>
      </c>
      <c r="R2791">
        <v>163.53</v>
      </c>
      <c r="S2791">
        <v>4683400</v>
      </c>
      <c r="T2791">
        <v>151.46</v>
      </c>
    </row>
    <row r="2792" spans="14:20" x14ac:dyDescent="0.2">
      <c r="N2792" s="84">
        <v>40578</v>
      </c>
      <c r="O2792">
        <v>163.47999999999999</v>
      </c>
      <c r="P2792">
        <v>164.14</v>
      </c>
      <c r="Q2792">
        <v>163.22</v>
      </c>
      <c r="R2792">
        <v>164</v>
      </c>
      <c r="S2792">
        <v>3755200</v>
      </c>
      <c r="T2792">
        <v>151.9</v>
      </c>
    </row>
    <row r="2793" spans="14:20" x14ac:dyDescent="0.2">
      <c r="N2793" s="84">
        <v>40581</v>
      </c>
      <c r="O2793">
        <v>164.08</v>
      </c>
      <c r="P2793">
        <v>164.99</v>
      </c>
      <c r="Q2793">
        <v>164.02</v>
      </c>
      <c r="R2793">
        <v>164.82</v>
      </c>
      <c r="S2793">
        <v>4928100</v>
      </c>
      <c r="T2793">
        <v>152.65</v>
      </c>
    </row>
    <row r="2794" spans="14:20" x14ac:dyDescent="0.2">
      <c r="N2794" s="84">
        <v>40582</v>
      </c>
      <c r="O2794">
        <v>164.82</v>
      </c>
      <c r="P2794">
        <v>166.25</v>
      </c>
      <c r="Q2794">
        <v>164.32</v>
      </c>
      <c r="R2794">
        <v>166.05</v>
      </c>
      <c r="S2794">
        <v>5612600</v>
      </c>
      <c r="T2794">
        <v>154.4</v>
      </c>
    </row>
    <row r="2795" spans="14:20" x14ac:dyDescent="0.2">
      <c r="N2795" s="84">
        <v>40583</v>
      </c>
      <c r="O2795">
        <v>165.62</v>
      </c>
      <c r="P2795">
        <v>165.97</v>
      </c>
      <c r="Q2795">
        <v>164.1</v>
      </c>
      <c r="R2795">
        <v>164.65</v>
      </c>
      <c r="S2795">
        <v>4633600</v>
      </c>
      <c r="T2795">
        <v>153.1</v>
      </c>
    </row>
    <row r="2796" spans="14:20" x14ac:dyDescent="0.2">
      <c r="N2796" s="84">
        <v>40584</v>
      </c>
      <c r="O2796">
        <v>163.9</v>
      </c>
      <c r="P2796">
        <v>165</v>
      </c>
      <c r="Q2796">
        <v>163.18</v>
      </c>
      <c r="R2796">
        <v>164.09</v>
      </c>
      <c r="S2796">
        <v>5737800</v>
      </c>
      <c r="T2796">
        <v>152.58000000000001</v>
      </c>
    </row>
    <row r="2797" spans="14:20" x14ac:dyDescent="0.2">
      <c r="N2797" s="84">
        <v>40585</v>
      </c>
      <c r="O2797">
        <v>163.98</v>
      </c>
      <c r="P2797">
        <v>165.01</v>
      </c>
      <c r="Q2797">
        <v>163.31</v>
      </c>
      <c r="R2797">
        <v>163.85</v>
      </c>
      <c r="S2797">
        <v>5185200</v>
      </c>
      <c r="T2797">
        <v>152.36000000000001</v>
      </c>
    </row>
    <row r="2798" spans="14:20" x14ac:dyDescent="0.2">
      <c r="N2798" s="84">
        <v>40588</v>
      </c>
      <c r="O2798">
        <v>164.18</v>
      </c>
      <c r="P2798">
        <v>164.38</v>
      </c>
      <c r="Q2798">
        <v>162.85</v>
      </c>
      <c r="R2798">
        <v>163.22</v>
      </c>
      <c r="S2798">
        <v>4129800</v>
      </c>
      <c r="T2798">
        <v>151.77000000000001</v>
      </c>
    </row>
    <row r="2799" spans="14:20" x14ac:dyDescent="0.2">
      <c r="N2799" s="84">
        <v>40589</v>
      </c>
      <c r="O2799">
        <v>162.88999999999999</v>
      </c>
      <c r="P2799">
        <v>163.57</v>
      </c>
      <c r="Q2799">
        <v>162.52000000000001</v>
      </c>
      <c r="R2799">
        <v>162.84</v>
      </c>
      <c r="S2799">
        <v>3768700</v>
      </c>
      <c r="T2799">
        <v>151.41999999999999</v>
      </c>
    </row>
    <row r="2800" spans="14:20" x14ac:dyDescent="0.2">
      <c r="N2800" s="84">
        <v>40590</v>
      </c>
      <c r="O2800">
        <v>163.33000000000001</v>
      </c>
      <c r="P2800">
        <v>163.6</v>
      </c>
      <c r="Q2800">
        <v>162.75</v>
      </c>
      <c r="R2800">
        <v>163.4</v>
      </c>
      <c r="S2800">
        <v>3216000</v>
      </c>
      <c r="T2800">
        <v>151.94</v>
      </c>
    </row>
    <row r="2801" spans="14:20" x14ac:dyDescent="0.2">
      <c r="N2801" s="84">
        <v>40591</v>
      </c>
      <c r="O2801">
        <v>163.30000000000001</v>
      </c>
      <c r="P2801">
        <v>164.67</v>
      </c>
      <c r="Q2801">
        <v>162.85</v>
      </c>
      <c r="R2801">
        <v>164.24</v>
      </c>
      <c r="S2801">
        <v>3230500</v>
      </c>
      <c r="T2801">
        <v>152.72</v>
      </c>
    </row>
    <row r="2802" spans="14:20" x14ac:dyDescent="0.2">
      <c r="N2802" s="84">
        <v>40592</v>
      </c>
      <c r="O2802">
        <v>164.46</v>
      </c>
      <c r="P2802">
        <v>164.84</v>
      </c>
      <c r="Q2802">
        <v>164.1</v>
      </c>
      <c r="R2802">
        <v>164.84</v>
      </c>
      <c r="S2802">
        <v>4245000</v>
      </c>
      <c r="T2802">
        <v>153.28</v>
      </c>
    </row>
    <row r="2803" spans="14:20" x14ac:dyDescent="0.2">
      <c r="N2803" s="84">
        <v>40596</v>
      </c>
      <c r="O2803">
        <v>163.57</v>
      </c>
      <c r="P2803">
        <v>164.26</v>
      </c>
      <c r="Q2803">
        <v>161.78</v>
      </c>
      <c r="R2803">
        <v>161.94999999999999</v>
      </c>
      <c r="S2803">
        <v>5209300</v>
      </c>
      <c r="T2803">
        <v>150.59</v>
      </c>
    </row>
    <row r="2804" spans="14:20" x14ac:dyDescent="0.2">
      <c r="N2804" s="84">
        <v>40597</v>
      </c>
      <c r="O2804">
        <v>161.81</v>
      </c>
      <c r="P2804">
        <v>162.68</v>
      </c>
      <c r="Q2804">
        <v>160.13999999999999</v>
      </c>
      <c r="R2804">
        <v>160.18</v>
      </c>
      <c r="S2804">
        <v>5998100</v>
      </c>
      <c r="T2804">
        <v>148.94</v>
      </c>
    </row>
    <row r="2805" spans="14:20" x14ac:dyDescent="0.2">
      <c r="N2805" s="84">
        <v>40598</v>
      </c>
      <c r="O2805">
        <v>159.63</v>
      </c>
      <c r="P2805">
        <v>161.27000000000001</v>
      </c>
      <c r="Q2805">
        <v>159.03</v>
      </c>
      <c r="R2805">
        <v>160.77000000000001</v>
      </c>
      <c r="S2805">
        <v>5707500</v>
      </c>
      <c r="T2805">
        <v>149.49</v>
      </c>
    </row>
    <row r="2806" spans="14:20" x14ac:dyDescent="0.2">
      <c r="N2806" s="84">
        <v>40599</v>
      </c>
      <c r="O2806">
        <v>161.06</v>
      </c>
      <c r="P2806">
        <v>162.34</v>
      </c>
      <c r="Q2806">
        <v>160.86000000000001</v>
      </c>
      <c r="R2806">
        <v>162.28</v>
      </c>
      <c r="S2806">
        <v>4518400</v>
      </c>
      <c r="T2806">
        <v>150.9</v>
      </c>
    </row>
    <row r="2807" spans="14:20" x14ac:dyDescent="0.2">
      <c r="N2807" s="84">
        <v>40602</v>
      </c>
      <c r="O2807">
        <v>162.36000000000001</v>
      </c>
      <c r="P2807">
        <v>162.99</v>
      </c>
      <c r="Q2807">
        <v>161.24</v>
      </c>
      <c r="R2807">
        <v>161.88</v>
      </c>
      <c r="S2807">
        <v>4773000</v>
      </c>
      <c r="T2807">
        <v>150.53</v>
      </c>
    </row>
    <row r="2808" spans="14:20" x14ac:dyDescent="0.2">
      <c r="N2808" s="84">
        <v>40603</v>
      </c>
      <c r="O2808">
        <v>163.15</v>
      </c>
      <c r="P2808">
        <v>163.15</v>
      </c>
      <c r="Q2808">
        <v>159.88</v>
      </c>
      <c r="R2808">
        <v>159.97</v>
      </c>
      <c r="S2808">
        <v>4382800</v>
      </c>
      <c r="T2808">
        <v>148.75</v>
      </c>
    </row>
    <row r="2809" spans="14:20" x14ac:dyDescent="0.2">
      <c r="N2809" s="84">
        <v>40604</v>
      </c>
      <c r="O2809">
        <v>159.43</v>
      </c>
      <c r="P2809">
        <v>161.11000000000001</v>
      </c>
      <c r="Q2809">
        <v>159.41</v>
      </c>
      <c r="R2809">
        <v>160.16</v>
      </c>
      <c r="S2809">
        <v>3413000</v>
      </c>
      <c r="T2809">
        <v>148.93</v>
      </c>
    </row>
    <row r="2810" spans="14:20" x14ac:dyDescent="0.2">
      <c r="N2810" s="84">
        <v>40605</v>
      </c>
      <c r="O2810">
        <v>161.41999999999999</v>
      </c>
      <c r="P2810">
        <v>164</v>
      </c>
      <c r="Q2810">
        <v>161.27000000000001</v>
      </c>
      <c r="R2810">
        <v>163.47999999999999</v>
      </c>
      <c r="S2810">
        <v>4057800</v>
      </c>
      <c r="T2810">
        <v>152.01</v>
      </c>
    </row>
    <row r="2811" spans="14:20" x14ac:dyDescent="0.2">
      <c r="N2811" s="84">
        <v>40606</v>
      </c>
      <c r="O2811">
        <v>163.4</v>
      </c>
      <c r="P2811">
        <v>164.31</v>
      </c>
      <c r="Q2811">
        <v>160.65</v>
      </c>
      <c r="R2811">
        <v>161.83000000000001</v>
      </c>
      <c r="S2811">
        <v>4910700</v>
      </c>
      <c r="T2811">
        <v>150.47999999999999</v>
      </c>
    </row>
    <row r="2812" spans="14:20" x14ac:dyDescent="0.2">
      <c r="N2812" s="84">
        <v>40609</v>
      </c>
      <c r="O2812">
        <v>161.6</v>
      </c>
      <c r="P2812">
        <v>162.97999999999999</v>
      </c>
      <c r="Q2812">
        <v>158.85</v>
      </c>
      <c r="R2812">
        <v>159.93</v>
      </c>
      <c r="S2812">
        <v>5312000</v>
      </c>
      <c r="T2812">
        <v>148.71</v>
      </c>
    </row>
    <row r="2813" spans="14:20" x14ac:dyDescent="0.2">
      <c r="N2813" s="84">
        <v>40610</v>
      </c>
      <c r="O2813">
        <v>159.69999999999999</v>
      </c>
      <c r="P2813">
        <v>163.43</v>
      </c>
      <c r="Q2813">
        <v>159.21</v>
      </c>
      <c r="R2813">
        <v>162.28</v>
      </c>
      <c r="S2813">
        <v>5384800</v>
      </c>
      <c r="T2813">
        <v>150.9</v>
      </c>
    </row>
    <row r="2814" spans="14:20" x14ac:dyDescent="0.2">
      <c r="N2814" s="84">
        <v>40611</v>
      </c>
      <c r="O2814">
        <v>163.47</v>
      </c>
      <c r="P2814">
        <v>167.72</v>
      </c>
      <c r="Q2814">
        <v>163.28</v>
      </c>
      <c r="R2814">
        <v>165.86</v>
      </c>
      <c r="S2814">
        <v>9086600</v>
      </c>
      <c r="T2814">
        <v>154.22999999999999</v>
      </c>
    </row>
    <row r="2815" spans="14:20" x14ac:dyDescent="0.2">
      <c r="N2815" s="84">
        <v>40612</v>
      </c>
      <c r="O2815">
        <v>164.64</v>
      </c>
      <c r="P2815">
        <v>164.67</v>
      </c>
      <c r="Q2815">
        <v>161.38</v>
      </c>
      <c r="R2815">
        <v>162.02000000000001</v>
      </c>
      <c r="S2815">
        <v>7041400</v>
      </c>
      <c r="T2815">
        <v>150.66</v>
      </c>
    </row>
    <row r="2816" spans="14:20" x14ac:dyDescent="0.2">
      <c r="N2816" s="84">
        <v>40613</v>
      </c>
      <c r="O2816">
        <v>162.4</v>
      </c>
      <c r="P2816">
        <v>163.24</v>
      </c>
      <c r="Q2816">
        <v>160.84</v>
      </c>
      <c r="R2816">
        <v>162.43</v>
      </c>
      <c r="S2816">
        <v>4271000</v>
      </c>
      <c r="T2816">
        <v>151.04</v>
      </c>
    </row>
    <row r="2817" spans="14:20" x14ac:dyDescent="0.2">
      <c r="N2817" s="84">
        <v>40616</v>
      </c>
      <c r="O2817">
        <v>161.16</v>
      </c>
      <c r="P2817">
        <v>161.97999999999999</v>
      </c>
      <c r="Q2817">
        <v>160.09</v>
      </c>
      <c r="R2817">
        <v>161.38999999999999</v>
      </c>
      <c r="S2817">
        <v>4300500</v>
      </c>
      <c r="T2817">
        <v>150.07</v>
      </c>
    </row>
    <row r="2818" spans="14:20" x14ac:dyDescent="0.2">
      <c r="N2818" s="84">
        <v>40617</v>
      </c>
      <c r="O2818">
        <v>157.35</v>
      </c>
      <c r="P2818">
        <v>159.63999999999999</v>
      </c>
      <c r="Q2818">
        <v>156.88</v>
      </c>
      <c r="R2818">
        <v>159.02000000000001</v>
      </c>
      <c r="S2818">
        <v>6475800</v>
      </c>
      <c r="T2818">
        <v>147.87</v>
      </c>
    </row>
    <row r="2819" spans="14:20" x14ac:dyDescent="0.2">
      <c r="N2819" s="84">
        <v>40618</v>
      </c>
      <c r="O2819">
        <v>156.52000000000001</v>
      </c>
      <c r="P2819">
        <v>156.97999999999999</v>
      </c>
      <c r="Q2819">
        <v>151.71</v>
      </c>
      <c r="R2819">
        <v>153</v>
      </c>
      <c r="S2819">
        <v>12195300</v>
      </c>
      <c r="T2819">
        <v>142.27000000000001</v>
      </c>
    </row>
    <row r="2820" spans="14:20" x14ac:dyDescent="0.2">
      <c r="N2820" s="84">
        <v>40619</v>
      </c>
      <c r="O2820">
        <v>154</v>
      </c>
      <c r="P2820">
        <v>154.5</v>
      </c>
      <c r="Q2820">
        <v>152.69999999999999</v>
      </c>
      <c r="R2820">
        <v>154.18</v>
      </c>
      <c r="S2820">
        <v>7376400</v>
      </c>
      <c r="T2820">
        <v>143.37</v>
      </c>
    </row>
    <row r="2821" spans="14:20" x14ac:dyDescent="0.2">
      <c r="N2821" s="84">
        <v>40620</v>
      </c>
      <c r="O2821">
        <v>156.5</v>
      </c>
      <c r="P2821">
        <v>156.94999999999999</v>
      </c>
      <c r="Q2821">
        <v>154.32</v>
      </c>
      <c r="R2821">
        <v>155.88999999999999</v>
      </c>
      <c r="S2821">
        <v>11450000</v>
      </c>
      <c r="T2821">
        <v>144.96</v>
      </c>
    </row>
    <row r="2822" spans="14:20" x14ac:dyDescent="0.2">
      <c r="N2822" s="84">
        <v>40623</v>
      </c>
      <c r="O2822">
        <v>157.63999999999999</v>
      </c>
      <c r="P2822">
        <v>159.63</v>
      </c>
      <c r="Q2822">
        <v>157.07</v>
      </c>
      <c r="R2822">
        <v>157.68</v>
      </c>
      <c r="S2822">
        <v>5784000</v>
      </c>
      <c r="T2822">
        <v>146.62</v>
      </c>
    </row>
    <row r="2823" spans="14:20" x14ac:dyDescent="0.2">
      <c r="N2823" s="84">
        <v>40624</v>
      </c>
      <c r="O2823">
        <v>158.56</v>
      </c>
      <c r="P2823">
        <v>158.61000000000001</v>
      </c>
      <c r="Q2823">
        <v>157.52000000000001</v>
      </c>
      <c r="R2823">
        <v>158</v>
      </c>
      <c r="S2823">
        <v>4311400</v>
      </c>
      <c r="T2823">
        <v>146.91999999999999</v>
      </c>
    </row>
    <row r="2824" spans="14:20" x14ac:dyDescent="0.2">
      <c r="N2824" s="84">
        <v>40625</v>
      </c>
      <c r="O2824">
        <v>158</v>
      </c>
      <c r="P2824">
        <v>160.08000000000001</v>
      </c>
      <c r="Q2824">
        <v>157.53</v>
      </c>
      <c r="R2824">
        <v>159.53</v>
      </c>
      <c r="S2824">
        <v>4782500</v>
      </c>
      <c r="T2824">
        <v>148.34</v>
      </c>
    </row>
    <row r="2825" spans="14:20" x14ac:dyDescent="0.2">
      <c r="N2825" s="84">
        <v>40626</v>
      </c>
      <c r="O2825">
        <v>160.22999999999999</v>
      </c>
      <c r="P2825">
        <v>160.71</v>
      </c>
      <c r="Q2825">
        <v>158.84</v>
      </c>
      <c r="R2825">
        <v>160.04</v>
      </c>
      <c r="S2825">
        <v>5145800</v>
      </c>
      <c r="T2825">
        <v>148.81</v>
      </c>
    </row>
    <row r="2826" spans="14:20" x14ac:dyDescent="0.2">
      <c r="N2826" s="84">
        <v>40627</v>
      </c>
      <c r="O2826">
        <v>160.97999999999999</v>
      </c>
      <c r="P2826">
        <v>162.74</v>
      </c>
      <c r="Q2826">
        <v>160.76</v>
      </c>
      <c r="R2826">
        <v>162.18</v>
      </c>
      <c r="S2826">
        <v>5348100</v>
      </c>
      <c r="T2826">
        <v>150.80000000000001</v>
      </c>
    </row>
    <row r="2827" spans="14:20" x14ac:dyDescent="0.2">
      <c r="N2827" s="84">
        <v>40630</v>
      </c>
      <c r="O2827">
        <v>161.54</v>
      </c>
      <c r="P2827">
        <v>162.58000000000001</v>
      </c>
      <c r="Q2827">
        <v>161.12</v>
      </c>
      <c r="R2827">
        <v>161.37</v>
      </c>
      <c r="S2827">
        <v>3972800</v>
      </c>
      <c r="T2827">
        <v>150.05000000000001</v>
      </c>
    </row>
    <row r="2828" spans="14:20" x14ac:dyDescent="0.2">
      <c r="N2828" s="84">
        <v>40631</v>
      </c>
      <c r="O2828">
        <v>161.34</v>
      </c>
      <c r="P2828">
        <v>163.09</v>
      </c>
      <c r="Q2828">
        <v>161.15</v>
      </c>
      <c r="R2828">
        <v>162.88</v>
      </c>
      <c r="S2828">
        <v>3456700</v>
      </c>
      <c r="T2828">
        <v>151.46</v>
      </c>
    </row>
    <row r="2829" spans="14:20" x14ac:dyDescent="0.2">
      <c r="N2829" s="84">
        <v>40632</v>
      </c>
      <c r="O2829">
        <v>163.55000000000001</v>
      </c>
      <c r="P2829">
        <v>163.99</v>
      </c>
      <c r="Q2829">
        <v>163.02000000000001</v>
      </c>
      <c r="R2829">
        <v>163.6</v>
      </c>
      <c r="S2829">
        <v>3394100</v>
      </c>
      <c r="T2829">
        <v>152.12</v>
      </c>
    </row>
    <row r="2830" spans="14:20" x14ac:dyDescent="0.2">
      <c r="N2830" s="84">
        <v>40633</v>
      </c>
      <c r="O2830">
        <v>163.4</v>
      </c>
      <c r="P2830">
        <v>164.06</v>
      </c>
      <c r="Q2830">
        <v>163.07</v>
      </c>
      <c r="R2830">
        <v>163.07</v>
      </c>
      <c r="S2830">
        <v>3860800</v>
      </c>
      <c r="T2830">
        <v>151.63</v>
      </c>
    </row>
    <row r="2831" spans="14:20" x14ac:dyDescent="0.2">
      <c r="N2831" s="84">
        <v>40634</v>
      </c>
      <c r="O2831">
        <v>163.69999999999999</v>
      </c>
      <c r="P2831">
        <v>164.42</v>
      </c>
      <c r="Q2831">
        <v>163.04</v>
      </c>
      <c r="R2831">
        <v>164.27</v>
      </c>
      <c r="S2831">
        <v>4381900</v>
      </c>
      <c r="T2831">
        <v>152.75</v>
      </c>
    </row>
    <row r="2832" spans="14:20" x14ac:dyDescent="0.2">
      <c r="N2832" s="84">
        <v>40637</v>
      </c>
      <c r="O2832">
        <v>164.42</v>
      </c>
      <c r="P2832">
        <v>164.73</v>
      </c>
      <c r="Q2832">
        <v>163.58000000000001</v>
      </c>
      <c r="R2832">
        <v>164.25</v>
      </c>
      <c r="S2832">
        <v>3225100</v>
      </c>
      <c r="T2832">
        <v>152.72999999999999</v>
      </c>
    </row>
    <row r="2833" spans="14:20" x14ac:dyDescent="0.2">
      <c r="N2833" s="84">
        <v>40638</v>
      </c>
      <c r="O2833">
        <v>163.81</v>
      </c>
      <c r="P2833">
        <v>164.7</v>
      </c>
      <c r="Q2833">
        <v>163.62</v>
      </c>
      <c r="R2833">
        <v>163.99</v>
      </c>
      <c r="S2833">
        <v>3612000</v>
      </c>
      <c r="T2833">
        <v>152.49</v>
      </c>
    </row>
    <row r="2834" spans="14:20" x14ac:dyDescent="0.2">
      <c r="N2834" s="84">
        <v>40639</v>
      </c>
      <c r="O2834">
        <v>164.34</v>
      </c>
      <c r="P2834">
        <v>164.75</v>
      </c>
      <c r="Q2834">
        <v>163.81</v>
      </c>
      <c r="R2834">
        <v>164.04</v>
      </c>
      <c r="S2834">
        <v>3774800</v>
      </c>
      <c r="T2834">
        <v>152.53</v>
      </c>
    </row>
    <row r="2835" spans="14:20" x14ac:dyDescent="0.2">
      <c r="N2835" s="84">
        <v>40640</v>
      </c>
      <c r="O2835">
        <v>164.1</v>
      </c>
      <c r="P2835">
        <v>164.55</v>
      </c>
      <c r="Q2835">
        <v>163.28</v>
      </c>
      <c r="R2835">
        <v>164.38</v>
      </c>
      <c r="S2835">
        <v>3666700</v>
      </c>
      <c r="T2835">
        <v>152.85</v>
      </c>
    </row>
    <row r="2836" spans="14:20" x14ac:dyDescent="0.2">
      <c r="N2836" s="84">
        <v>40641</v>
      </c>
      <c r="O2836">
        <v>164.35</v>
      </c>
      <c r="P2836">
        <v>164.38</v>
      </c>
      <c r="Q2836">
        <v>163.16</v>
      </c>
      <c r="R2836">
        <v>164.05</v>
      </c>
      <c r="S2836">
        <v>3324100</v>
      </c>
      <c r="T2836">
        <v>152.54</v>
      </c>
    </row>
    <row r="2837" spans="14:20" x14ac:dyDescent="0.2">
      <c r="N2837" s="84">
        <v>40644</v>
      </c>
      <c r="O2837">
        <v>163.44</v>
      </c>
      <c r="P2837">
        <v>164</v>
      </c>
      <c r="Q2837">
        <v>163.11000000000001</v>
      </c>
      <c r="R2837">
        <v>163.95</v>
      </c>
      <c r="S2837">
        <v>4139000</v>
      </c>
      <c r="T2837">
        <v>152.44999999999999</v>
      </c>
    </row>
    <row r="2838" spans="14:20" x14ac:dyDescent="0.2">
      <c r="N2838" s="84">
        <v>40645</v>
      </c>
      <c r="O2838">
        <v>163.36000000000001</v>
      </c>
      <c r="P2838">
        <v>163.77000000000001</v>
      </c>
      <c r="Q2838">
        <v>162.30000000000001</v>
      </c>
      <c r="R2838">
        <v>163.25</v>
      </c>
      <c r="S2838">
        <v>3860600</v>
      </c>
      <c r="T2838">
        <v>151.80000000000001</v>
      </c>
    </row>
    <row r="2839" spans="14:20" x14ac:dyDescent="0.2">
      <c r="N2839" s="84">
        <v>40646</v>
      </c>
      <c r="O2839">
        <v>163.97</v>
      </c>
      <c r="P2839">
        <v>164.93</v>
      </c>
      <c r="Q2839">
        <v>163.66</v>
      </c>
      <c r="R2839">
        <v>163.95</v>
      </c>
      <c r="S2839">
        <v>4181900</v>
      </c>
      <c r="T2839">
        <v>152.44999999999999</v>
      </c>
    </row>
    <row r="2840" spans="14:20" x14ac:dyDescent="0.2">
      <c r="N2840" s="84">
        <v>40647</v>
      </c>
      <c r="O2840">
        <v>163.84</v>
      </c>
      <c r="P2840">
        <v>165.36</v>
      </c>
      <c r="Q2840">
        <v>163.16</v>
      </c>
      <c r="R2840">
        <v>164.97</v>
      </c>
      <c r="S2840">
        <v>4699100</v>
      </c>
      <c r="T2840">
        <v>153.4</v>
      </c>
    </row>
    <row r="2841" spans="14:20" x14ac:dyDescent="0.2">
      <c r="N2841" s="84">
        <v>40648</v>
      </c>
      <c r="O2841">
        <v>165</v>
      </c>
      <c r="P2841">
        <v>166.34</v>
      </c>
      <c r="Q2841">
        <v>164.87</v>
      </c>
      <c r="R2841">
        <v>166.21</v>
      </c>
      <c r="S2841">
        <v>5287400</v>
      </c>
      <c r="T2841">
        <v>154.55000000000001</v>
      </c>
    </row>
    <row r="2842" spans="14:20" x14ac:dyDescent="0.2">
      <c r="N2842" s="84">
        <v>40651</v>
      </c>
      <c r="O2842">
        <v>164.64</v>
      </c>
      <c r="P2842">
        <v>166.16</v>
      </c>
      <c r="Q2842">
        <v>162.86000000000001</v>
      </c>
      <c r="R2842">
        <v>165.94</v>
      </c>
      <c r="S2842">
        <v>6160700</v>
      </c>
      <c r="T2842">
        <v>154.30000000000001</v>
      </c>
    </row>
    <row r="2843" spans="14:20" x14ac:dyDescent="0.2">
      <c r="N2843" s="84">
        <v>40652</v>
      </c>
      <c r="O2843">
        <v>165.71</v>
      </c>
      <c r="P2843">
        <v>166.38</v>
      </c>
      <c r="Q2843">
        <v>164.44</v>
      </c>
      <c r="R2843">
        <v>165.4</v>
      </c>
      <c r="S2843">
        <v>6547100</v>
      </c>
      <c r="T2843">
        <v>153.80000000000001</v>
      </c>
    </row>
    <row r="2844" spans="14:20" x14ac:dyDescent="0.2">
      <c r="N2844" s="84">
        <v>40653</v>
      </c>
      <c r="O2844">
        <v>163.1</v>
      </c>
      <c r="P2844">
        <v>165.89</v>
      </c>
      <c r="Q2844">
        <v>162.19</v>
      </c>
      <c r="R2844">
        <v>164.75</v>
      </c>
      <c r="S2844">
        <v>10891800</v>
      </c>
      <c r="T2844">
        <v>153.19</v>
      </c>
    </row>
    <row r="2845" spans="14:20" x14ac:dyDescent="0.2">
      <c r="N2845" s="84">
        <v>40654</v>
      </c>
      <c r="O2845">
        <v>165.63</v>
      </c>
      <c r="P2845">
        <v>168.45</v>
      </c>
      <c r="Q2845">
        <v>164.86</v>
      </c>
      <c r="R2845">
        <v>168.28</v>
      </c>
      <c r="S2845">
        <v>6158400</v>
      </c>
      <c r="T2845">
        <v>156.47999999999999</v>
      </c>
    </row>
    <row r="2846" spans="14:20" x14ac:dyDescent="0.2">
      <c r="N2846" s="84">
        <v>40658</v>
      </c>
      <c r="O2846">
        <v>167.65</v>
      </c>
      <c r="P2846">
        <v>168.77</v>
      </c>
      <c r="Q2846">
        <v>167.23</v>
      </c>
      <c r="R2846">
        <v>167.67</v>
      </c>
      <c r="S2846">
        <v>3583800</v>
      </c>
      <c r="T2846">
        <v>155.91</v>
      </c>
    </row>
    <row r="2847" spans="14:20" x14ac:dyDescent="0.2">
      <c r="N2847" s="84">
        <v>40659</v>
      </c>
      <c r="O2847">
        <v>167.99</v>
      </c>
      <c r="P2847">
        <v>169.2</v>
      </c>
      <c r="Q2847">
        <v>167.4</v>
      </c>
      <c r="R2847">
        <v>168.49</v>
      </c>
      <c r="S2847">
        <v>7300000</v>
      </c>
      <c r="T2847">
        <v>156.66999999999999</v>
      </c>
    </row>
    <row r="2848" spans="14:20" x14ac:dyDescent="0.2">
      <c r="N2848" s="84">
        <v>40660</v>
      </c>
      <c r="O2848">
        <v>168.61</v>
      </c>
      <c r="P2848">
        <v>170.59</v>
      </c>
      <c r="Q2848">
        <v>168.46</v>
      </c>
      <c r="R2848">
        <v>170.37</v>
      </c>
      <c r="S2848">
        <v>5299700</v>
      </c>
      <c r="T2848">
        <v>158.41999999999999</v>
      </c>
    </row>
    <row r="2849" spans="14:20" x14ac:dyDescent="0.2">
      <c r="N2849" s="84">
        <v>40661</v>
      </c>
      <c r="O2849">
        <v>169.99</v>
      </c>
      <c r="P2849">
        <v>171.38</v>
      </c>
      <c r="Q2849">
        <v>169.7</v>
      </c>
      <c r="R2849">
        <v>170.78</v>
      </c>
      <c r="S2849">
        <v>5087700</v>
      </c>
      <c r="T2849">
        <v>158.80000000000001</v>
      </c>
    </row>
    <row r="2850" spans="14:20" x14ac:dyDescent="0.2">
      <c r="N2850" s="84">
        <v>40662</v>
      </c>
      <c r="O2850">
        <v>171.1</v>
      </c>
      <c r="P2850">
        <v>173</v>
      </c>
      <c r="Q2850">
        <v>170.48</v>
      </c>
      <c r="R2850">
        <v>170.58</v>
      </c>
      <c r="S2850">
        <v>5587700</v>
      </c>
      <c r="T2850">
        <v>158.62</v>
      </c>
    </row>
    <row r="2851" spans="14:20" x14ac:dyDescent="0.2">
      <c r="N2851" s="84">
        <v>40665</v>
      </c>
      <c r="O2851">
        <v>172.11</v>
      </c>
      <c r="P2851">
        <v>173.54</v>
      </c>
      <c r="Q2851">
        <v>171.49</v>
      </c>
      <c r="R2851">
        <v>172.15</v>
      </c>
      <c r="S2851">
        <v>5396200</v>
      </c>
      <c r="T2851">
        <v>160.08000000000001</v>
      </c>
    </row>
    <row r="2852" spans="14:20" x14ac:dyDescent="0.2">
      <c r="N2852" s="84">
        <v>40666</v>
      </c>
      <c r="O2852">
        <v>172</v>
      </c>
      <c r="P2852">
        <v>173.48</v>
      </c>
      <c r="Q2852">
        <v>171.23</v>
      </c>
      <c r="R2852">
        <v>172.87</v>
      </c>
      <c r="S2852">
        <v>5007700</v>
      </c>
      <c r="T2852">
        <v>160.74</v>
      </c>
    </row>
    <row r="2853" spans="14:20" x14ac:dyDescent="0.2">
      <c r="N2853" s="84">
        <v>40667</v>
      </c>
      <c r="O2853">
        <v>172.36</v>
      </c>
      <c r="P2853">
        <v>172.62</v>
      </c>
      <c r="Q2853">
        <v>169.59</v>
      </c>
      <c r="R2853">
        <v>170.62</v>
      </c>
      <c r="S2853">
        <v>6890300</v>
      </c>
      <c r="T2853">
        <v>158.65</v>
      </c>
    </row>
    <row r="2854" spans="14:20" x14ac:dyDescent="0.2">
      <c r="N2854" s="84">
        <v>40668</v>
      </c>
      <c r="O2854">
        <v>170.47</v>
      </c>
      <c r="P2854">
        <v>170.87</v>
      </c>
      <c r="Q2854">
        <v>167.5</v>
      </c>
      <c r="R2854">
        <v>168.46</v>
      </c>
      <c r="S2854">
        <v>7332000</v>
      </c>
      <c r="T2854">
        <v>156.63999999999999</v>
      </c>
    </row>
    <row r="2855" spans="14:20" x14ac:dyDescent="0.2">
      <c r="N2855" s="84">
        <v>40669</v>
      </c>
      <c r="O2855">
        <v>169.03</v>
      </c>
      <c r="P2855">
        <v>170.15</v>
      </c>
      <c r="Q2855">
        <v>168.24</v>
      </c>
      <c r="R2855">
        <v>168.89</v>
      </c>
      <c r="S2855">
        <v>4839400</v>
      </c>
      <c r="T2855">
        <v>157.75</v>
      </c>
    </row>
    <row r="2856" spans="14:20" x14ac:dyDescent="0.2">
      <c r="N2856" s="84">
        <v>40672</v>
      </c>
      <c r="O2856">
        <v>168.39</v>
      </c>
      <c r="P2856">
        <v>169.85</v>
      </c>
      <c r="Q2856">
        <v>168.31</v>
      </c>
      <c r="R2856">
        <v>169.1</v>
      </c>
      <c r="S2856">
        <v>3594800</v>
      </c>
      <c r="T2856">
        <v>157.94</v>
      </c>
    </row>
    <row r="2857" spans="14:20" x14ac:dyDescent="0.2">
      <c r="N2857" s="84">
        <v>40673</v>
      </c>
      <c r="O2857">
        <v>169.25</v>
      </c>
      <c r="P2857">
        <v>170.9</v>
      </c>
      <c r="Q2857">
        <v>169.22</v>
      </c>
      <c r="R2857">
        <v>170.38</v>
      </c>
      <c r="S2857">
        <v>4934800</v>
      </c>
      <c r="T2857">
        <v>159.13999999999999</v>
      </c>
    </row>
    <row r="2858" spans="14:20" x14ac:dyDescent="0.2">
      <c r="N2858" s="84">
        <v>40674</v>
      </c>
      <c r="O2858">
        <v>170.3</v>
      </c>
      <c r="P2858">
        <v>170.52</v>
      </c>
      <c r="Q2858">
        <v>167.82</v>
      </c>
      <c r="R2858">
        <v>169.5</v>
      </c>
      <c r="S2858">
        <v>4663200</v>
      </c>
      <c r="T2858">
        <v>158.32</v>
      </c>
    </row>
    <row r="2859" spans="14:20" x14ac:dyDescent="0.2">
      <c r="N2859" s="84">
        <v>40675</v>
      </c>
      <c r="O2859">
        <v>169.65</v>
      </c>
      <c r="P2859">
        <v>172.77</v>
      </c>
      <c r="Q2859">
        <v>168.65</v>
      </c>
      <c r="R2859">
        <v>172.24</v>
      </c>
      <c r="S2859">
        <v>5138500</v>
      </c>
      <c r="T2859">
        <v>160.88</v>
      </c>
    </row>
    <row r="2860" spans="14:20" x14ac:dyDescent="0.2">
      <c r="N2860" s="84">
        <v>40676</v>
      </c>
      <c r="O2860">
        <v>171.7</v>
      </c>
      <c r="P2860">
        <v>172.15</v>
      </c>
      <c r="Q2860">
        <v>169.44</v>
      </c>
      <c r="R2860">
        <v>169.92</v>
      </c>
      <c r="S2860">
        <v>5167400</v>
      </c>
      <c r="T2860">
        <v>158.71</v>
      </c>
    </row>
    <row r="2861" spans="14:20" x14ac:dyDescent="0.2">
      <c r="N2861" s="84">
        <v>40679</v>
      </c>
      <c r="O2861">
        <v>169.81</v>
      </c>
      <c r="P2861">
        <v>170.64</v>
      </c>
      <c r="Q2861">
        <v>168.31</v>
      </c>
      <c r="R2861">
        <v>168.86</v>
      </c>
      <c r="S2861">
        <v>4662200</v>
      </c>
      <c r="T2861">
        <v>157.72</v>
      </c>
    </row>
    <row r="2862" spans="14:20" x14ac:dyDescent="0.2">
      <c r="N2862" s="84">
        <v>40680</v>
      </c>
      <c r="O2862">
        <v>167.85</v>
      </c>
      <c r="P2862">
        <v>171.41</v>
      </c>
      <c r="Q2862">
        <v>166.53</v>
      </c>
      <c r="R2862">
        <v>170.5</v>
      </c>
      <c r="S2862">
        <v>8773200</v>
      </c>
      <c r="T2862">
        <v>159.25</v>
      </c>
    </row>
    <row r="2863" spans="14:20" x14ac:dyDescent="0.2">
      <c r="N2863" s="84">
        <v>40681</v>
      </c>
      <c r="O2863">
        <v>170.1</v>
      </c>
      <c r="P2863">
        <v>171.19</v>
      </c>
      <c r="Q2863">
        <v>169.46</v>
      </c>
      <c r="R2863">
        <v>170.44</v>
      </c>
      <c r="S2863">
        <v>4154300</v>
      </c>
      <c r="T2863">
        <v>159.19</v>
      </c>
    </row>
    <row r="2864" spans="14:20" x14ac:dyDescent="0.2">
      <c r="N2864" s="84">
        <v>40682</v>
      </c>
      <c r="O2864">
        <v>170.86</v>
      </c>
      <c r="P2864">
        <v>171.4</v>
      </c>
      <c r="Q2864">
        <v>169.32</v>
      </c>
      <c r="R2864">
        <v>170.59</v>
      </c>
      <c r="S2864">
        <v>3538300</v>
      </c>
      <c r="T2864">
        <v>159.33000000000001</v>
      </c>
    </row>
    <row r="2865" spans="14:20" x14ac:dyDescent="0.2">
      <c r="N2865" s="84">
        <v>40683</v>
      </c>
      <c r="O2865">
        <v>170.4</v>
      </c>
      <c r="P2865">
        <v>171.15</v>
      </c>
      <c r="Q2865">
        <v>169.38</v>
      </c>
      <c r="R2865">
        <v>170.16</v>
      </c>
      <c r="S2865">
        <v>4869900</v>
      </c>
      <c r="T2865">
        <v>158.93</v>
      </c>
    </row>
    <row r="2866" spans="14:20" x14ac:dyDescent="0.2">
      <c r="N2866" s="84">
        <v>40686</v>
      </c>
      <c r="O2866">
        <v>168.58</v>
      </c>
      <c r="P2866">
        <v>168.69</v>
      </c>
      <c r="Q2866">
        <v>167.07</v>
      </c>
      <c r="R2866">
        <v>168.26</v>
      </c>
      <c r="S2866">
        <v>5144000</v>
      </c>
      <c r="T2866">
        <v>157.16</v>
      </c>
    </row>
    <row r="2867" spans="14:20" x14ac:dyDescent="0.2">
      <c r="N2867" s="84">
        <v>40687</v>
      </c>
      <c r="O2867">
        <v>168.5</v>
      </c>
      <c r="P2867">
        <v>168.67</v>
      </c>
      <c r="Q2867">
        <v>167.51</v>
      </c>
      <c r="R2867">
        <v>167.99</v>
      </c>
      <c r="S2867">
        <v>4643600</v>
      </c>
      <c r="T2867">
        <v>156.91</v>
      </c>
    </row>
    <row r="2868" spans="14:20" x14ac:dyDescent="0.2">
      <c r="N2868" s="84">
        <v>40688</v>
      </c>
      <c r="O2868">
        <v>167.63</v>
      </c>
      <c r="P2868">
        <v>168.4</v>
      </c>
      <c r="Q2868">
        <v>167.51</v>
      </c>
      <c r="R2868">
        <v>167.75</v>
      </c>
      <c r="S2868">
        <v>3882100</v>
      </c>
      <c r="T2868">
        <v>156.68</v>
      </c>
    </row>
    <row r="2869" spans="14:20" x14ac:dyDescent="0.2">
      <c r="N2869" s="84">
        <v>40689</v>
      </c>
      <c r="O2869">
        <v>167.46</v>
      </c>
      <c r="P2869">
        <v>167.5</v>
      </c>
      <c r="Q2869">
        <v>165.9</v>
      </c>
      <c r="R2869">
        <v>167.18</v>
      </c>
      <c r="S2869">
        <v>5771300</v>
      </c>
      <c r="T2869">
        <v>156.15</v>
      </c>
    </row>
    <row r="2870" spans="14:20" x14ac:dyDescent="0.2">
      <c r="N2870" s="84">
        <v>40690</v>
      </c>
      <c r="O2870">
        <v>167.91</v>
      </c>
      <c r="P2870">
        <v>168.47</v>
      </c>
      <c r="Q2870">
        <v>167</v>
      </c>
      <c r="R2870">
        <v>167.5</v>
      </c>
      <c r="S2870">
        <v>3277600</v>
      </c>
      <c r="T2870">
        <v>156.44999999999999</v>
      </c>
    </row>
    <row r="2871" spans="14:20" x14ac:dyDescent="0.2">
      <c r="N2871" s="84">
        <v>40694</v>
      </c>
      <c r="O2871">
        <v>168.44</v>
      </c>
      <c r="P2871">
        <v>169.89</v>
      </c>
      <c r="Q2871">
        <v>167.82</v>
      </c>
      <c r="R2871">
        <v>168.93</v>
      </c>
      <c r="S2871">
        <v>9123400</v>
      </c>
      <c r="T2871">
        <v>157.78</v>
      </c>
    </row>
    <row r="2872" spans="14:20" x14ac:dyDescent="0.2">
      <c r="N2872" s="84">
        <v>40695</v>
      </c>
      <c r="O2872">
        <v>168.9</v>
      </c>
      <c r="P2872">
        <v>169.58</v>
      </c>
      <c r="Q2872">
        <v>166.5</v>
      </c>
      <c r="R2872">
        <v>166.56</v>
      </c>
      <c r="S2872">
        <v>5134600</v>
      </c>
      <c r="T2872">
        <v>155.57</v>
      </c>
    </row>
    <row r="2873" spans="14:20" x14ac:dyDescent="0.2">
      <c r="N2873" s="84">
        <v>40696</v>
      </c>
      <c r="O2873">
        <v>166.44</v>
      </c>
      <c r="P2873">
        <v>167.1</v>
      </c>
      <c r="Q2873">
        <v>165.71</v>
      </c>
      <c r="R2873">
        <v>166.09</v>
      </c>
      <c r="S2873">
        <v>3854100</v>
      </c>
      <c r="T2873">
        <v>155.13</v>
      </c>
    </row>
    <row r="2874" spans="14:20" x14ac:dyDescent="0.2">
      <c r="N2874" s="84">
        <v>40697</v>
      </c>
      <c r="O2874">
        <v>164.3</v>
      </c>
      <c r="P2874">
        <v>165.89</v>
      </c>
      <c r="Q2874">
        <v>164.13</v>
      </c>
      <c r="R2874">
        <v>165.05</v>
      </c>
      <c r="S2874">
        <v>5230500</v>
      </c>
      <c r="T2874">
        <v>154.16</v>
      </c>
    </row>
    <row r="2875" spans="14:20" x14ac:dyDescent="0.2">
      <c r="N2875" s="84">
        <v>40700</v>
      </c>
      <c r="O2875">
        <v>164.76</v>
      </c>
      <c r="P2875">
        <v>165.58</v>
      </c>
      <c r="Q2875">
        <v>164.27</v>
      </c>
      <c r="R2875">
        <v>164.75</v>
      </c>
      <c r="S2875">
        <v>3619700</v>
      </c>
      <c r="T2875">
        <v>153.88</v>
      </c>
    </row>
    <row r="2876" spans="14:20" x14ac:dyDescent="0.2">
      <c r="N2876" s="84">
        <v>40701</v>
      </c>
      <c r="O2876">
        <v>165.11</v>
      </c>
      <c r="P2876">
        <v>165.24</v>
      </c>
      <c r="Q2876">
        <v>163.61000000000001</v>
      </c>
      <c r="R2876">
        <v>163.69</v>
      </c>
      <c r="S2876">
        <v>4187000</v>
      </c>
      <c r="T2876">
        <v>152.88999999999999</v>
      </c>
    </row>
    <row r="2877" spans="14:20" x14ac:dyDescent="0.2">
      <c r="N2877" s="84">
        <v>40702</v>
      </c>
      <c r="O2877">
        <v>163.27000000000001</v>
      </c>
      <c r="P2877">
        <v>164.85</v>
      </c>
      <c r="Q2877">
        <v>163.26</v>
      </c>
      <c r="R2877">
        <v>164.34</v>
      </c>
      <c r="S2877">
        <v>3850800</v>
      </c>
      <c r="T2877">
        <v>153.5</v>
      </c>
    </row>
    <row r="2878" spans="14:20" x14ac:dyDescent="0.2">
      <c r="N2878" s="84">
        <v>40703</v>
      </c>
      <c r="O2878">
        <v>165.01</v>
      </c>
      <c r="P2878">
        <v>165.96</v>
      </c>
      <c r="Q2878">
        <v>164.76</v>
      </c>
      <c r="R2878">
        <v>164.84</v>
      </c>
      <c r="S2878">
        <v>4299800</v>
      </c>
      <c r="T2878">
        <v>153.96</v>
      </c>
    </row>
    <row r="2879" spans="14:20" x14ac:dyDescent="0.2">
      <c r="N2879" s="84">
        <v>40704</v>
      </c>
      <c r="O2879">
        <v>164.57</v>
      </c>
      <c r="P2879">
        <v>164.84</v>
      </c>
      <c r="Q2879">
        <v>162.87</v>
      </c>
      <c r="R2879">
        <v>163.18</v>
      </c>
      <c r="S2879">
        <v>4683300</v>
      </c>
      <c r="T2879">
        <v>152.41</v>
      </c>
    </row>
    <row r="2880" spans="14:20" x14ac:dyDescent="0.2">
      <c r="N2880" s="84">
        <v>40707</v>
      </c>
      <c r="O2880">
        <v>164.44</v>
      </c>
      <c r="P2880">
        <v>164.46</v>
      </c>
      <c r="Q2880">
        <v>162.72999999999999</v>
      </c>
      <c r="R2880">
        <v>163.16999999999999</v>
      </c>
      <c r="S2880">
        <v>5099200</v>
      </c>
      <c r="T2880">
        <v>152.4</v>
      </c>
    </row>
    <row r="2881" spans="14:20" x14ac:dyDescent="0.2">
      <c r="N2881" s="84">
        <v>40708</v>
      </c>
      <c r="O2881">
        <v>163.87</v>
      </c>
      <c r="P2881">
        <v>164.57</v>
      </c>
      <c r="Q2881">
        <v>163.65</v>
      </c>
      <c r="R2881">
        <v>164.12</v>
      </c>
      <c r="S2881">
        <v>7050000</v>
      </c>
      <c r="T2881">
        <v>153.29</v>
      </c>
    </row>
    <row r="2882" spans="14:20" x14ac:dyDescent="0.2">
      <c r="N2882" s="84">
        <v>40709</v>
      </c>
      <c r="O2882">
        <v>162.75</v>
      </c>
      <c r="P2882">
        <v>163.41</v>
      </c>
      <c r="Q2882">
        <v>161.52000000000001</v>
      </c>
      <c r="R2882">
        <v>162.33000000000001</v>
      </c>
      <c r="S2882">
        <v>5225600</v>
      </c>
      <c r="T2882">
        <v>151.62</v>
      </c>
    </row>
    <row r="2883" spans="14:20" x14ac:dyDescent="0.2">
      <c r="N2883" s="84">
        <v>40710</v>
      </c>
      <c r="O2883">
        <v>162.06</v>
      </c>
      <c r="P2883">
        <v>163.63</v>
      </c>
      <c r="Q2883">
        <v>161.78</v>
      </c>
      <c r="R2883">
        <v>162.66999999999999</v>
      </c>
      <c r="S2883">
        <v>4861100</v>
      </c>
      <c r="T2883">
        <v>151.94</v>
      </c>
    </row>
    <row r="2884" spans="14:20" x14ac:dyDescent="0.2">
      <c r="N2884" s="84">
        <v>40711</v>
      </c>
      <c r="O2884">
        <v>164.24</v>
      </c>
      <c r="P2884">
        <v>165.1</v>
      </c>
      <c r="Q2884">
        <v>163.58000000000001</v>
      </c>
      <c r="R2884">
        <v>164.44</v>
      </c>
      <c r="S2884">
        <v>7149700</v>
      </c>
      <c r="T2884">
        <v>153.59</v>
      </c>
    </row>
    <row r="2885" spans="14:20" x14ac:dyDescent="0.2">
      <c r="N2885" s="84">
        <v>40714</v>
      </c>
      <c r="O2885">
        <v>163.69999999999999</v>
      </c>
      <c r="P2885">
        <v>165.61</v>
      </c>
      <c r="Q2885">
        <v>163.59</v>
      </c>
      <c r="R2885">
        <v>165.02</v>
      </c>
      <c r="S2885">
        <v>3956100</v>
      </c>
      <c r="T2885">
        <v>154.13</v>
      </c>
    </row>
    <row r="2886" spans="14:20" x14ac:dyDescent="0.2">
      <c r="N2886" s="84">
        <v>40715</v>
      </c>
      <c r="O2886">
        <v>165.2</v>
      </c>
      <c r="P2886">
        <v>166.75</v>
      </c>
      <c r="Q2886">
        <v>164</v>
      </c>
      <c r="R2886">
        <v>166.22</v>
      </c>
      <c r="S2886">
        <v>5387300</v>
      </c>
      <c r="T2886">
        <v>155.25</v>
      </c>
    </row>
    <row r="2887" spans="14:20" x14ac:dyDescent="0.2">
      <c r="N2887" s="84">
        <v>40716</v>
      </c>
      <c r="O2887">
        <v>165.59</v>
      </c>
      <c r="P2887">
        <v>166.81</v>
      </c>
      <c r="Q2887">
        <v>165.1</v>
      </c>
      <c r="R2887">
        <v>165.68</v>
      </c>
      <c r="S2887">
        <v>3960500</v>
      </c>
      <c r="T2887">
        <v>154.75</v>
      </c>
    </row>
    <row r="2888" spans="14:20" x14ac:dyDescent="0.2">
      <c r="N2888" s="84">
        <v>40717</v>
      </c>
      <c r="O2888">
        <v>164.06</v>
      </c>
      <c r="P2888">
        <v>166.73</v>
      </c>
      <c r="Q2888">
        <v>163.80000000000001</v>
      </c>
      <c r="R2888">
        <v>166.12</v>
      </c>
      <c r="S2888">
        <v>5271500</v>
      </c>
      <c r="T2888">
        <v>155.16</v>
      </c>
    </row>
    <row r="2889" spans="14:20" x14ac:dyDescent="0.2">
      <c r="N2889" s="84">
        <v>40718</v>
      </c>
      <c r="O2889">
        <v>165.85</v>
      </c>
      <c r="P2889">
        <v>165.94</v>
      </c>
      <c r="Q2889">
        <v>164.57</v>
      </c>
      <c r="R2889">
        <v>165.07</v>
      </c>
      <c r="S2889">
        <v>4402600</v>
      </c>
      <c r="T2889">
        <v>154.18</v>
      </c>
    </row>
    <row r="2890" spans="14:20" x14ac:dyDescent="0.2">
      <c r="N2890" s="84">
        <v>40721</v>
      </c>
      <c r="O2890">
        <v>165.74</v>
      </c>
      <c r="P2890">
        <v>168.24</v>
      </c>
      <c r="Q2890">
        <v>165.21</v>
      </c>
      <c r="R2890">
        <v>167.62</v>
      </c>
      <c r="S2890">
        <v>4446700</v>
      </c>
      <c r="T2890">
        <v>156.56</v>
      </c>
    </row>
    <row r="2891" spans="14:20" x14ac:dyDescent="0.2">
      <c r="N2891" s="84">
        <v>40722</v>
      </c>
      <c r="O2891">
        <v>168.33</v>
      </c>
      <c r="P2891">
        <v>170.7</v>
      </c>
      <c r="Q2891">
        <v>168.01</v>
      </c>
      <c r="R2891">
        <v>170.01</v>
      </c>
      <c r="S2891">
        <v>4850000</v>
      </c>
      <c r="T2891">
        <v>158.79</v>
      </c>
    </row>
    <row r="2892" spans="14:20" x14ac:dyDescent="0.2">
      <c r="N2892" s="84">
        <v>40723</v>
      </c>
      <c r="O2892">
        <v>170.61</v>
      </c>
      <c r="P2892">
        <v>170.86</v>
      </c>
      <c r="Q2892">
        <v>169.82</v>
      </c>
      <c r="R2892">
        <v>170.54</v>
      </c>
      <c r="S2892">
        <v>3817100</v>
      </c>
      <c r="T2892">
        <v>159.29</v>
      </c>
    </row>
    <row r="2893" spans="14:20" x14ac:dyDescent="0.2">
      <c r="N2893" s="84">
        <v>40724</v>
      </c>
      <c r="O2893">
        <v>171.11</v>
      </c>
      <c r="P2893">
        <v>172.45</v>
      </c>
      <c r="Q2893">
        <v>170.75</v>
      </c>
      <c r="R2893">
        <v>171.55</v>
      </c>
      <c r="S2893">
        <v>5105200</v>
      </c>
      <c r="T2893">
        <v>160.22999999999999</v>
      </c>
    </row>
    <row r="2894" spans="14:20" x14ac:dyDescent="0.2">
      <c r="N2894" s="84">
        <v>40725</v>
      </c>
      <c r="O2894">
        <v>171.61</v>
      </c>
      <c r="P2894">
        <v>174.65</v>
      </c>
      <c r="Q2894">
        <v>171.49</v>
      </c>
      <c r="R2894">
        <v>174.54</v>
      </c>
      <c r="S2894">
        <v>5181700</v>
      </c>
      <c r="T2894">
        <v>163.02000000000001</v>
      </c>
    </row>
    <row r="2895" spans="14:20" x14ac:dyDescent="0.2">
      <c r="N2895" s="84">
        <v>40729</v>
      </c>
      <c r="O2895">
        <v>173.52</v>
      </c>
      <c r="P2895">
        <v>175.43</v>
      </c>
      <c r="Q2895">
        <v>173.52</v>
      </c>
      <c r="R2895">
        <v>175.43</v>
      </c>
      <c r="S2895">
        <v>4586500</v>
      </c>
      <c r="T2895">
        <v>163.85</v>
      </c>
    </row>
    <row r="2896" spans="14:20" x14ac:dyDescent="0.2">
      <c r="N2896" s="84">
        <v>40730</v>
      </c>
      <c r="O2896">
        <v>175.19</v>
      </c>
      <c r="P2896">
        <v>177.77</v>
      </c>
      <c r="Q2896">
        <v>175.09</v>
      </c>
      <c r="R2896">
        <v>177.71</v>
      </c>
      <c r="S2896">
        <v>5885900</v>
      </c>
      <c r="T2896">
        <v>165.98</v>
      </c>
    </row>
    <row r="2897" spans="14:20" x14ac:dyDescent="0.2">
      <c r="N2897" s="84">
        <v>40731</v>
      </c>
      <c r="O2897">
        <v>176.78</v>
      </c>
      <c r="P2897">
        <v>177.27</v>
      </c>
      <c r="Q2897">
        <v>176.12</v>
      </c>
      <c r="R2897">
        <v>176.48</v>
      </c>
      <c r="S2897">
        <v>5905600</v>
      </c>
      <c r="T2897">
        <v>164.84</v>
      </c>
    </row>
    <row r="2898" spans="14:20" x14ac:dyDescent="0.2">
      <c r="N2898" s="84">
        <v>40732</v>
      </c>
      <c r="O2898">
        <v>175.49</v>
      </c>
      <c r="P2898">
        <v>176.49</v>
      </c>
      <c r="Q2898">
        <v>175.01</v>
      </c>
      <c r="R2898">
        <v>176.49</v>
      </c>
      <c r="S2898">
        <v>4399900</v>
      </c>
      <c r="T2898">
        <v>164.84</v>
      </c>
    </row>
    <row r="2899" spans="14:20" x14ac:dyDescent="0.2">
      <c r="N2899" s="84">
        <v>40735</v>
      </c>
      <c r="O2899">
        <v>174.9</v>
      </c>
      <c r="P2899">
        <v>176.15</v>
      </c>
      <c r="Q2899">
        <v>174.61</v>
      </c>
      <c r="R2899">
        <v>174.99</v>
      </c>
      <c r="S2899">
        <v>4766500</v>
      </c>
      <c r="T2899">
        <v>163.44</v>
      </c>
    </row>
    <row r="2900" spans="14:20" x14ac:dyDescent="0.2">
      <c r="N2900" s="84">
        <v>40736</v>
      </c>
      <c r="O2900">
        <v>174.93</v>
      </c>
      <c r="P2900">
        <v>175.37</v>
      </c>
      <c r="Q2900">
        <v>173.89</v>
      </c>
      <c r="R2900">
        <v>174.05</v>
      </c>
      <c r="S2900">
        <v>5036800</v>
      </c>
      <c r="T2900">
        <v>162.57</v>
      </c>
    </row>
    <row r="2901" spans="14:20" x14ac:dyDescent="0.2">
      <c r="N2901" s="84">
        <v>40737</v>
      </c>
      <c r="O2901">
        <v>174.9</v>
      </c>
      <c r="P2901">
        <v>176.32</v>
      </c>
      <c r="Q2901">
        <v>174</v>
      </c>
      <c r="R2901">
        <v>174.32</v>
      </c>
      <c r="S2901">
        <v>4074800</v>
      </c>
      <c r="T2901">
        <v>162.82</v>
      </c>
    </row>
    <row r="2902" spans="14:20" x14ac:dyDescent="0.2">
      <c r="N2902" s="84">
        <v>40738</v>
      </c>
      <c r="O2902">
        <v>174.4</v>
      </c>
      <c r="P2902">
        <v>176.1</v>
      </c>
      <c r="Q2902">
        <v>173.84</v>
      </c>
      <c r="R2902">
        <v>174.23</v>
      </c>
      <c r="S2902">
        <v>4613100</v>
      </c>
      <c r="T2902">
        <v>162.72999999999999</v>
      </c>
    </row>
    <row r="2903" spans="14:20" x14ac:dyDescent="0.2">
      <c r="N2903" s="84">
        <v>40739</v>
      </c>
      <c r="O2903">
        <v>175.08</v>
      </c>
      <c r="P2903">
        <v>175.94</v>
      </c>
      <c r="Q2903">
        <v>174.07</v>
      </c>
      <c r="R2903">
        <v>175.54</v>
      </c>
      <c r="S2903">
        <v>5347100</v>
      </c>
      <c r="T2903">
        <v>163.96</v>
      </c>
    </row>
    <row r="2904" spans="14:20" x14ac:dyDescent="0.2">
      <c r="N2904" s="84">
        <v>40742</v>
      </c>
      <c r="O2904">
        <v>174.73</v>
      </c>
      <c r="P2904">
        <v>176.46</v>
      </c>
      <c r="Q2904">
        <v>173.58</v>
      </c>
      <c r="R2904">
        <v>175.28</v>
      </c>
      <c r="S2904">
        <v>8879700</v>
      </c>
      <c r="T2904">
        <v>163.71</v>
      </c>
    </row>
    <row r="2905" spans="14:20" x14ac:dyDescent="0.2">
      <c r="N2905" s="84">
        <v>40743</v>
      </c>
      <c r="O2905">
        <v>178.74</v>
      </c>
      <c r="P2905">
        <v>185.21</v>
      </c>
      <c r="Q2905">
        <v>178.65</v>
      </c>
      <c r="R2905">
        <v>185.21</v>
      </c>
      <c r="S2905">
        <v>13245600</v>
      </c>
      <c r="T2905">
        <v>172.99</v>
      </c>
    </row>
    <row r="2906" spans="14:20" x14ac:dyDescent="0.2">
      <c r="N2906" s="84">
        <v>40744</v>
      </c>
      <c r="O2906">
        <v>183.84</v>
      </c>
      <c r="P2906">
        <v>184.42</v>
      </c>
      <c r="Q2906">
        <v>183</v>
      </c>
      <c r="R2906">
        <v>183.65</v>
      </c>
      <c r="S2906">
        <v>5901100</v>
      </c>
      <c r="T2906">
        <v>171.53</v>
      </c>
    </row>
    <row r="2907" spans="14:20" x14ac:dyDescent="0.2">
      <c r="N2907" s="84">
        <v>40745</v>
      </c>
      <c r="O2907">
        <v>183.59</v>
      </c>
      <c r="P2907">
        <v>185.5</v>
      </c>
      <c r="Q2907">
        <v>182.9</v>
      </c>
      <c r="R2907">
        <v>184.9</v>
      </c>
      <c r="S2907">
        <v>4958400</v>
      </c>
      <c r="T2907">
        <v>172.7</v>
      </c>
    </row>
    <row r="2908" spans="14:20" x14ac:dyDescent="0.2">
      <c r="N2908" s="84">
        <v>40746</v>
      </c>
      <c r="O2908">
        <v>184.64</v>
      </c>
      <c r="P2908">
        <v>185.63</v>
      </c>
      <c r="Q2908">
        <v>184.26</v>
      </c>
      <c r="R2908">
        <v>185.18</v>
      </c>
      <c r="S2908">
        <v>4516100</v>
      </c>
      <c r="T2908">
        <v>172.96</v>
      </c>
    </row>
    <row r="2909" spans="14:20" x14ac:dyDescent="0.2">
      <c r="N2909" s="84">
        <v>40749</v>
      </c>
      <c r="O2909">
        <v>183.89</v>
      </c>
      <c r="P2909">
        <v>184.96</v>
      </c>
      <c r="Q2909">
        <v>183.28</v>
      </c>
      <c r="R2909">
        <v>183.7</v>
      </c>
      <c r="S2909">
        <v>4987000</v>
      </c>
      <c r="T2909">
        <v>171.58</v>
      </c>
    </row>
    <row r="2910" spans="14:20" x14ac:dyDescent="0.2">
      <c r="N2910" s="84">
        <v>40750</v>
      </c>
      <c r="O2910">
        <v>182.94</v>
      </c>
      <c r="P2910">
        <v>184.05</v>
      </c>
      <c r="Q2910">
        <v>182.65</v>
      </c>
      <c r="R2910">
        <v>182.93</v>
      </c>
      <c r="S2910">
        <v>4356200</v>
      </c>
      <c r="T2910">
        <v>170.86</v>
      </c>
    </row>
    <row r="2911" spans="14:20" x14ac:dyDescent="0.2">
      <c r="N2911" s="84">
        <v>40751</v>
      </c>
      <c r="O2911">
        <v>182.01</v>
      </c>
      <c r="P2911">
        <v>182.91</v>
      </c>
      <c r="Q2911">
        <v>180.93</v>
      </c>
      <c r="R2911">
        <v>181.35</v>
      </c>
      <c r="S2911">
        <v>5806800</v>
      </c>
      <c r="T2911">
        <v>169.38</v>
      </c>
    </row>
    <row r="2912" spans="14:20" x14ac:dyDescent="0.2">
      <c r="N2912" s="84">
        <v>40752</v>
      </c>
      <c r="O2912">
        <v>181.06</v>
      </c>
      <c r="P2912">
        <v>183.27</v>
      </c>
      <c r="Q2912">
        <v>180.88</v>
      </c>
      <c r="R2912">
        <v>181.8</v>
      </c>
      <c r="S2912">
        <v>4478800</v>
      </c>
      <c r="T2912">
        <v>169.8</v>
      </c>
    </row>
    <row r="2913" spans="14:20" x14ac:dyDescent="0.2">
      <c r="N2913" s="84">
        <v>40753</v>
      </c>
      <c r="O2913">
        <v>180.26</v>
      </c>
      <c r="P2913">
        <v>183.43</v>
      </c>
      <c r="Q2913">
        <v>179.73</v>
      </c>
      <c r="R2913">
        <v>181.85</v>
      </c>
      <c r="S2913">
        <v>6665600</v>
      </c>
      <c r="T2913">
        <v>169.85</v>
      </c>
    </row>
    <row r="2914" spans="14:20" x14ac:dyDescent="0.2">
      <c r="N2914" s="84">
        <v>40756</v>
      </c>
      <c r="O2914">
        <v>182.6</v>
      </c>
      <c r="P2914">
        <v>183.69</v>
      </c>
      <c r="Q2914">
        <v>178.5</v>
      </c>
      <c r="R2914">
        <v>180.75</v>
      </c>
      <c r="S2914">
        <v>5842700</v>
      </c>
      <c r="T2914">
        <v>168.82</v>
      </c>
    </row>
    <row r="2915" spans="14:20" x14ac:dyDescent="0.2">
      <c r="N2915" s="84">
        <v>40757</v>
      </c>
      <c r="O2915">
        <v>179.95</v>
      </c>
      <c r="P2915">
        <v>182.29</v>
      </c>
      <c r="Q2915">
        <v>177.86</v>
      </c>
      <c r="R2915">
        <v>178.05</v>
      </c>
      <c r="S2915">
        <v>5770400</v>
      </c>
      <c r="T2915">
        <v>166.3</v>
      </c>
    </row>
    <row r="2916" spans="14:20" x14ac:dyDescent="0.2">
      <c r="N2916" s="84">
        <v>40758</v>
      </c>
      <c r="O2916">
        <v>177.67</v>
      </c>
      <c r="P2916">
        <v>179.23</v>
      </c>
      <c r="Q2916">
        <v>175.41</v>
      </c>
      <c r="R2916">
        <v>178.83</v>
      </c>
      <c r="S2916">
        <v>6722000</v>
      </c>
      <c r="T2916">
        <v>167.03</v>
      </c>
    </row>
    <row r="2917" spans="14:20" x14ac:dyDescent="0.2">
      <c r="N2917" s="84">
        <v>40759</v>
      </c>
      <c r="O2917">
        <v>176.5</v>
      </c>
      <c r="P2917">
        <v>177.92</v>
      </c>
      <c r="Q2917">
        <v>171.18</v>
      </c>
      <c r="R2917">
        <v>171.48</v>
      </c>
      <c r="S2917">
        <v>11022300</v>
      </c>
      <c r="T2917">
        <v>160.16999999999999</v>
      </c>
    </row>
    <row r="2918" spans="14:20" x14ac:dyDescent="0.2">
      <c r="N2918" s="84">
        <v>40760</v>
      </c>
      <c r="O2918">
        <v>172.1</v>
      </c>
      <c r="P2918">
        <v>174.22</v>
      </c>
      <c r="Q2918">
        <v>166.52</v>
      </c>
      <c r="R2918">
        <v>172.98</v>
      </c>
      <c r="S2918">
        <v>11871800</v>
      </c>
      <c r="T2918">
        <v>161.57</v>
      </c>
    </row>
    <row r="2919" spans="14:20" x14ac:dyDescent="0.2">
      <c r="N2919" s="84">
        <v>40763</v>
      </c>
      <c r="O2919">
        <v>168.83</v>
      </c>
      <c r="P2919">
        <v>172.61</v>
      </c>
      <c r="Q2919">
        <v>166</v>
      </c>
      <c r="R2919">
        <v>166.22</v>
      </c>
      <c r="S2919">
        <v>15804900</v>
      </c>
      <c r="T2919">
        <v>155.93</v>
      </c>
    </row>
    <row r="2920" spans="14:20" x14ac:dyDescent="0.2">
      <c r="N2920" s="84">
        <v>40764</v>
      </c>
      <c r="O2920">
        <v>167.46</v>
      </c>
      <c r="P2920">
        <v>171.05</v>
      </c>
      <c r="Q2920">
        <v>162</v>
      </c>
      <c r="R2920">
        <v>170.61</v>
      </c>
      <c r="S2920">
        <v>12517600</v>
      </c>
      <c r="T2920">
        <v>160.05000000000001</v>
      </c>
    </row>
    <row r="2921" spans="14:20" x14ac:dyDescent="0.2">
      <c r="N2921" s="84">
        <v>40765</v>
      </c>
      <c r="O2921">
        <v>168.18</v>
      </c>
      <c r="P2921">
        <v>169.23</v>
      </c>
      <c r="Q2921">
        <v>161.85</v>
      </c>
      <c r="R2921">
        <v>162.54</v>
      </c>
      <c r="S2921">
        <v>13993600</v>
      </c>
      <c r="T2921">
        <v>152.47999999999999</v>
      </c>
    </row>
    <row r="2922" spans="14:20" x14ac:dyDescent="0.2">
      <c r="N2922" s="84">
        <v>40766</v>
      </c>
      <c r="O2922">
        <v>164.1</v>
      </c>
      <c r="P2922">
        <v>168.77</v>
      </c>
      <c r="Q2922">
        <v>162.94</v>
      </c>
      <c r="R2922">
        <v>166.73</v>
      </c>
      <c r="S2922">
        <v>9175600</v>
      </c>
      <c r="T2922">
        <v>156.41</v>
      </c>
    </row>
    <row r="2923" spans="14:20" x14ac:dyDescent="0.2">
      <c r="N2923" s="84">
        <v>40767</v>
      </c>
      <c r="O2923">
        <v>168.5</v>
      </c>
      <c r="P2923">
        <v>169.38</v>
      </c>
      <c r="Q2923">
        <v>165.83</v>
      </c>
      <c r="R2923">
        <v>168.2</v>
      </c>
      <c r="S2923">
        <v>5187000</v>
      </c>
      <c r="T2923">
        <v>157.79</v>
      </c>
    </row>
    <row r="2924" spans="14:20" x14ac:dyDescent="0.2">
      <c r="N2924" s="84">
        <v>40770</v>
      </c>
      <c r="O2924">
        <v>171.32</v>
      </c>
      <c r="P2924">
        <v>174</v>
      </c>
      <c r="Q2924">
        <v>170.39</v>
      </c>
      <c r="R2924">
        <v>172.99</v>
      </c>
      <c r="S2924">
        <v>7645400</v>
      </c>
      <c r="T2924">
        <v>162.28</v>
      </c>
    </row>
    <row r="2925" spans="14:20" x14ac:dyDescent="0.2">
      <c r="N2925" s="84">
        <v>40771</v>
      </c>
      <c r="O2925">
        <v>172.19</v>
      </c>
      <c r="P2925">
        <v>172.19</v>
      </c>
      <c r="Q2925">
        <v>169</v>
      </c>
      <c r="R2925">
        <v>171.24</v>
      </c>
      <c r="S2925">
        <v>5585400</v>
      </c>
      <c r="T2925">
        <v>160.63999999999999</v>
      </c>
    </row>
    <row r="2926" spans="14:20" x14ac:dyDescent="0.2">
      <c r="N2926" s="84">
        <v>40772</v>
      </c>
      <c r="O2926">
        <v>171.57</v>
      </c>
      <c r="P2926">
        <v>172.99</v>
      </c>
      <c r="Q2926">
        <v>169.89</v>
      </c>
      <c r="R2926">
        <v>171.48</v>
      </c>
      <c r="S2926">
        <v>5129700</v>
      </c>
      <c r="T2926">
        <v>160.86000000000001</v>
      </c>
    </row>
    <row r="2927" spans="14:20" x14ac:dyDescent="0.2">
      <c r="N2927" s="84">
        <v>40773</v>
      </c>
      <c r="O2927">
        <v>166.32</v>
      </c>
      <c r="P2927">
        <v>166.46</v>
      </c>
      <c r="Q2927">
        <v>160.16</v>
      </c>
      <c r="R2927">
        <v>163.83000000000001</v>
      </c>
      <c r="S2927">
        <v>15082600</v>
      </c>
      <c r="T2927">
        <v>153.69</v>
      </c>
    </row>
    <row r="2928" spans="14:20" x14ac:dyDescent="0.2">
      <c r="N2928" s="84">
        <v>40774</v>
      </c>
      <c r="O2928">
        <v>162.16999999999999</v>
      </c>
      <c r="P2928">
        <v>163.94</v>
      </c>
      <c r="Q2928">
        <v>157.13</v>
      </c>
      <c r="R2928">
        <v>157.54</v>
      </c>
      <c r="S2928">
        <v>14068600</v>
      </c>
      <c r="T2928">
        <v>147.79</v>
      </c>
    </row>
    <row r="2929" spans="14:20" x14ac:dyDescent="0.2">
      <c r="N2929" s="84">
        <v>40777</v>
      </c>
      <c r="O2929">
        <v>161.35</v>
      </c>
      <c r="P2929">
        <v>161.68</v>
      </c>
      <c r="Q2929">
        <v>157.62</v>
      </c>
      <c r="R2929">
        <v>158.97999999999999</v>
      </c>
      <c r="S2929">
        <v>7249100</v>
      </c>
      <c r="T2929">
        <v>149.13999999999999</v>
      </c>
    </row>
    <row r="2930" spans="14:20" x14ac:dyDescent="0.2">
      <c r="N2930" s="84">
        <v>40778</v>
      </c>
      <c r="O2930">
        <v>160.65</v>
      </c>
      <c r="P2930">
        <v>164.59</v>
      </c>
      <c r="Q2930">
        <v>159.53</v>
      </c>
      <c r="R2930">
        <v>164.32</v>
      </c>
      <c r="S2930">
        <v>6923300</v>
      </c>
      <c r="T2930">
        <v>154.15</v>
      </c>
    </row>
    <row r="2931" spans="14:20" x14ac:dyDescent="0.2">
      <c r="N2931" s="84">
        <v>40779</v>
      </c>
      <c r="O2931">
        <v>164.13</v>
      </c>
      <c r="P2931">
        <v>166.83</v>
      </c>
      <c r="Q2931">
        <v>163.35</v>
      </c>
      <c r="R2931">
        <v>166.76</v>
      </c>
      <c r="S2931">
        <v>6427000</v>
      </c>
      <c r="T2931">
        <v>156.43</v>
      </c>
    </row>
    <row r="2932" spans="14:20" x14ac:dyDescent="0.2">
      <c r="N2932" s="84">
        <v>40780</v>
      </c>
      <c r="O2932">
        <v>167.52</v>
      </c>
      <c r="P2932">
        <v>168.53</v>
      </c>
      <c r="Q2932">
        <v>164.85</v>
      </c>
      <c r="R2932">
        <v>165.58</v>
      </c>
      <c r="S2932">
        <v>6751600</v>
      </c>
      <c r="T2932">
        <v>155.33000000000001</v>
      </c>
    </row>
    <row r="2933" spans="14:20" x14ac:dyDescent="0.2">
      <c r="N2933" s="84">
        <v>40781</v>
      </c>
      <c r="O2933">
        <v>164.85</v>
      </c>
      <c r="P2933">
        <v>169.33</v>
      </c>
      <c r="Q2933">
        <v>163.28</v>
      </c>
      <c r="R2933">
        <v>169.14</v>
      </c>
      <c r="S2933">
        <v>6438200</v>
      </c>
      <c r="T2933">
        <v>158.66999999999999</v>
      </c>
    </row>
    <row r="2934" spans="14:20" x14ac:dyDescent="0.2">
      <c r="N2934" s="84">
        <v>40784</v>
      </c>
      <c r="O2934">
        <v>170.58</v>
      </c>
      <c r="P2934">
        <v>172.72</v>
      </c>
      <c r="Q2934">
        <v>170.36</v>
      </c>
      <c r="R2934">
        <v>172.62</v>
      </c>
      <c r="S2934">
        <v>5293400</v>
      </c>
      <c r="T2934">
        <v>161.93</v>
      </c>
    </row>
    <row r="2935" spans="14:20" x14ac:dyDescent="0.2">
      <c r="N2935" s="84">
        <v>40785</v>
      </c>
      <c r="O2935">
        <v>172.06</v>
      </c>
      <c r="P2935">
        <v>173.51</v>
      </c>
      <c r="Q2935">
        <v>170.88</v>
      </c>
      <c r="R2935">
        <v>172.51</v>
      </c>
      <c r="S2935">
        <v>4477700</v>
      </c>
      <c r="T2935">
        <v>161.83000000000001</v>
      </c>
    </row>
    <row r="2936" spans="14:20" x14ac:dyDescent="0.2">
      <c r="N2936" s="84">
        <v>40786</v>
      </c>
      <c r="O2936">
        <v>173.29</v>
      </c>
      <c r="P2936">
        <v>173.72</v>
      </c>
      <c r="Q2936">
        <v>170.71</v>
      </c>
      <c r="R2936">
        <v>171.91</v>
      </c>
      <c r="S2936">
        <v>6074200</v>
      </c>
      <c r="T2936">
        <v>161.27000000000001</v>
      </c>
    </row>
    <row r="2937" spans="14:20" x14ac:dyDescent="0.2">
      <c r="N2937" s="84">
        <v>40787</v>
      </c>
      <c r="O2937">
        <v>172.71</v>
      </c>
      <c r="P2937">
        <v>173.68</v>
      </c>
      <c r="Q2937">
        <v>170.12</v>
      </c>
      <c r="R2937">
        <v>170.33</v>
      </c>
      <c r="S2937">
        <v>5463900</v>
      </c>
      <c r="T2937">
        <v>159.78</v>
      </c>
    </row>
    <row r="2938" spans="14:20" x14ac:dyDescent="0.2">
      <c r="N2938" s="84">
        <v>40788</v>
      </c>
      <c r="O2938">
        <v>167.69</v>
      </c>
      <c r="P2938">
        <v>168.93</v>
      </c>
      <c r="Q2938">
        <v>166</v>
      </c>
      <c r="R2938">
        <v>166.98</v>
      </c>
      <c r="S2938">
        <v>4979100</v>
      </c>
      <c r="T2938">
        <v>156.63999999999999</v>
      </c>
    </row>
    <row r="2939" spans="14:20" x14ac:dyDescent="0.2">
      <c r="N2939" s="84">
        <v>40792</v>
      </c>
      <c r="O2939">
        <v>163.06</v>
      </c>
      <c r="P2939">
        <v>165.55</v>
      </c>
      <c r="Q2939">
        <v>162.19999999999999</v>
      </c>
      <c r="R2939">
        <v>165.11</v>
      </c>
      <c r="S2939">
        <v>5761200</v>
      </c>
      <c r="T2939">
        <v>154.88999999999999</v>
      </c>
    </row>
    <row r="2940" spans="14:20" x14ac:dyDescent="0.2">
      <c r="N2940" s="84">
        <v>40793</v>
      </c>
      <c r="O2940">
        <v>167.28</v>
      </c>
      <c r="P2940">
        <v>167.9</v>
      </c>
      <c r="Q2940">
        <v>166.16</v>
      </c>
      <c r="R2940">
        <v>167.31</v>
      </c>
      <c r="S2940">
        <v>6796600</v>
      </c>
      <c r="T2940">
        <v>156.94999999999999</v>
      </c>
    </row>
    <row r="2941" spans="14:20" x14ac:dyDescent="0.2">
      <c r="N2941" s="84">
        <v>40794</v>
      </c>
      <c r="O2941">
        <v>167</v>
      </c>
      <c r="P2941">
        <v>169.58</v>
      </c>
      <c r="Q2941">
        <v>165.1</v>
      </c>
      <c r="R2941">
        <v>165.25</v>
      </c>
      <c r="S2941">
        <v>6027200</v>
      </c>
      <c r="T2941">
        <v>155.02000000000001</v>
      </c>
    </row>
    <row r="2942" spans="14:20" x14ac:dyDescent="0.2">
      <c r="N2942" s="84">
        <v>40795</v>
      </c>
      <c r="O2942">
        <v>164.57</v>
      </c>
      <c r="P2942">
        <v>165.19</v>
      </c>
      <c r="Q2942">
        <v>160.81</v>
      </c>
      <c r="R2942">
        <v>161.37</v>
      </c>
      <c r="S2942">
        <v>6743900</v>
      </c>
      <c r="T2942">
        <v>151.38</v>
      </c>
    </row>
    <row r="2943" spans="14:20" x14ac:dyDescent="0.2">
      <c r="N2943" s="84">
        <v>40798</v>
      </c>
      <c r="O2943">
        <v>160.04</v>
      </c>
      <c r="P2943">
        <v>162.44</v>
      </c>
      <c r="Q2943">
        <v>158.76</v>
      </c>
      <c r="R2943">
        <v>162.41999999999999</v>
      </c>
      <c r="S2943">
        <v>5247200</v>
      </c>
      <c r="T2943">
        <v>152.36000000000001</v>
      </c>
    </row>
    <row r="2944" spans="14:20" x14ac:dyDescent="0.2">
      <c r="N2944" s="84">
        <v>40799</v>
      </c>
      <c r="O2944">
        <v>163.63999999999999</v>
      </c>
      <c r="P2944">
        <v>163.92</v>
      </c>
      <c r="Q2944">
        <v>161.54</v>
      </c>
      <c r="R2944">
        <v>163.43</v>
      </c>
      <c r="S2944">
        <v>4723800</v>
      </c>
      <c r="T2944">
        <v>153.31</v>
      </c>
    </row>
    <row r="2945" spans="14:20" x14ac:dyDescent="0.2">
      <c r="N2945" s="84">
        <v>40800</v>
      </c>
      <c r="O2945">
        <v>164.01</v>
      </c>
      <c r="P2945">
        <v>169.66</v>
      </c>
      <c r="Q2945">
        <v>161.99</v>
      </c>
      <c r="R2945">
        <v>167.24</v>
      </c>
      <c r="S2945">
        <v>6980700</v>
      </c>
      <c r="T2945">
        <v>156.88999999999999</v>
      </c>
    </row>
    <row r="2946" spans="14:20" x14ac:dyDescent="0.2">
      <c r="N2946" s="84">
        <v>40801</v>
      </c>
      <c r="O2946">
        <v>168.64</v>
      </c>
      <c r="P2946">
        <v>170.16</v>
      </c>
      <c r="Q2946">
        <v>167.23</v>
      </c>
      <c r="R2946">
        <v>170.09</v>
      </c>
      <c r="S2946">
        <v>5464400</v>
      </c>
      <c r="T2946">
        <v>159.56</v>
      </c>
    </row>
    <row r="2947" spans="14:20" x14ac:dyDescent="0.2">
      <c r="N2947" s="84">
        <v>40802</v>
      </c>
      <c r="O2947">
        <v>171.33</v>
      </c>
      <c r="P2947">
        <v>172.99</v>
      </c>
      <c r="Q2947">
        <v>169.74</v>
      </c>
      <c r="R2947">
        <v>172.99</v>
      </c>
      <c r="S2947">
        <v>11048100</v>
      </c>
      <c r="T2947">
        <v>162.28</v>
      </c>
    </row>
    <row r="2948" spans="14:20" x14ac:dyDescent="0.2">
      <c r="N2948" s="84">
        <v>40805</v>
      </c>
      <c r="O2948">
        <v>169.5</v>
      </c>
      <c r="P2948">
        <v>173.87</v>
      </c>
      <c r="Q2948">
        <v>169.43</v>
      </c>
      <c r="R2948">
        <v>173.13</v>
      </c>
      <c r="S2948">
        <v>4755600</v>
      </c>
      <c r="T2948">
        <v>162.41</v>
      </c>
    </row>
    <row r="2949" spans="14:20" x14ac:dyDescent="0.2">
      <c r="N2949" s="84">
        <v>40806</v>
      </c>
      <c r="O2949">
        <v>173.57</v>
      </c>
      <c r="P2949">
        <v>177.43</v>
      </c>
      <c r="Q2949">
        <v>172.7</v>
      </c>
      <c r="R2949">
        <v>174.72</v>
      </c>
      <c r="S2949">
        <v>6209600</v>
      </c>
      <c r="T2949">
        <v>163.9</v>
      </c>
    </row>
    <row r="2950" spans="14:20" x14ac:dyDescent="0.2">
      <c r="N2950" s="84">
        <v>40807</v>
      </c>
      <c r="O2950">
        <v>175</v>
      </c>
      <c r="P2950">
        <v>177.67</v>
      </c>
      <c r="Q2950">
        <v>172.62</v>
      </c>
      <c r="R2950">
        <v>173.02</v>
      </c>
      <c r="S2950">
        <v>7043100</v>
      </c>
      <c r="T2950">
        <v>162.31</v>
      </c>
    </row>
    <row r="2951" spans="14:20" x14ac:dyDescent="0.2">
      <c r="N2951" s="84">
        <v>40808</v>
      </c>
      <c r="O2951">
        <v>168.33</v>
      </c>
      <c r="P2951">
        <v>169.97</v>
      </c>
      <c r="Q2951">
        <v>166.5</v>
      </c>
      <c r="R2951">
        <v>168.62</v>
      </c>
      <c r="S2951">
        <v>8195600</v>
      </c>
      <c r="T2951">
        <v>158.18</v>
      </c>
    </row>
    <row r="2952" spans="14:20" x14ac:dyDescent="0.2">
      <c r="N2952" s="84">
        <v>40809</v>
      </c>
      <c r="O2952">
        <v>166.99</v>
      </c>
      <c r="P2952">
        <v>169.54</v>
      </c>
      <c r="Q2952">
        <v>165.76</v>
      </c>
      <c r="R2952">
        <v>169.34</v>
      </c>
      <c r="S2952">
        <v>5586600</v>
      </c>
      <c r="T2952">
        <v>158.86000000000001</v>
      </c>
    </row>
    <row r="2953" spans="14:20" x14ac:dyDescent="0.2">
      <c r="N2953" s="84">
        <v>40812</v>
      </c>
      <c r="O2953">
        <v>170.96</v>
      </c>
      <c r="P2953">
        <v>174.7</v>
      </c>
      <c r="Q2953">
        <v>169.86</v>
      </c>
      <c r="R2953">
        <v>174.51</v>
      </c>
      <c r="S2953">
        <v>6745700</v>
      </c>
      <c r="T2953">
        <v>163.71</v>
      </c>
    </row>
    <row r="2954" spans="14:20" x14ac:dyDescent="0.2">
      <c r="N2954" s="84">
        <v>40813</v>
      </c>
      <c r="O2954">
        <v>176.82</v>
      </c>
      <c r="P2954">
        <v>179.62</v>
      </c>
      <c r="Q2954">
        <v>176.43</v>
      </c>
      <c r="R2954">
        <v>177.71</v>
      </c>
      <c r="S2954">
        <v>7638800</v>
      </c>
      <c r="T2954">
        <v>166.71</v>
      </c>
    </row>
    <row r="2955" spans="14:20" x14ac:dyDescent="0.2">
      <c r="N2955" s="84">
        <v>40814</v>
      </c>
      <c r="O2955">
        <v>177.97</v>
      </c>
      <c r="P2955">
        <v>180.75</v>
      </c>
      <c r="Q2955">
        <v>177.08</v>
      </c>
      <c r="R2955">
        <v>177.55</v>
      </c>
      <c r="S2955">
        <v>7732200</v>
      </c>
      <c r="T2955">
        <v>166.56</v>
      </c>
    </row>
    <row r="2956" spans="14:20" x14ac:dyDescent="0.2">
      <c r="N2956" s="84">
        <v>40815</v>
      </c>
      <c r="O2956">
        <v>179.69</v>
      </c>
      <c r="P2956">
        <v>180.91</v>
      </c>
      <c r="Q2956">
        <v>175.53</v>
      </c>
      <c r="R2956">
        <v>179.17</v>
      </c>
      <c r="S2956">
        <v>6944300</v>
      </c>
      <c r="T2956">
        <v>168.08</v>
      </c>
    </row>
    <row r="2957" spans="14:20" x14ac:dyDescent="0.2">
      <c r="N2957" s="84">
        <v>40816</v>
      </c>
      <c r="O2957">
        <v>176.01</v>
      </c>
      <c r="P2957">
        <v>178.27</v>
      </c>
      <c r="Q2957">
        <v>174.75</v>
      </c>
      <c r="R2957">
        <v>174.87</v>
      </c>
      <c r="S2957">
        <v>7807400</v>
      </c>
      <c r="T2957">
        <v>164.04</v>
      </c>
    </row>
    <row r="2958" spans="14:20" x14ac:dyDescent="0.2">
      <c r="N2958" s="84">
        <v>40819</v>
      </c>
      <c r="O2958">
        <v>174.36</v>
      </c>
      <c r="P2958">
        <v>177.92</v>
      </c>
      <c r="Q2958">
        <v>173.04</v>
      </c>
      <c r="R2958">
        <v>173.29</v>
      </c>
      <c r="S2958">
        <v>9042600</v>
      </c>
      <c r="T2958">
        <v>162.56</v>
      </c>
    </row>
    <row r="2959" spans="14:20" x14ac:dyDescent="0.2">
      <c r="N2959" s="84">
        <v>40820</v>
      </c>
      <c r="O2959">
        <v>171.54</v>
      </c>
      <c r="P2959">
        <v>175.07</v>
      </c>
      <c r="Q2959">
        <v>168.88</v>
      </c>
      <c r="R2959">
        <v>174.74</v>
      </c>
      <c r="S2959">
        <v>9200000</v>
      </c>
      <c r="T2959">
        <v>163.92</v>
      </c>
    </row>
    <row r="2960" spans="14:20" x14ac:dyDescent="0.2">
      <c r="N2960" s="84">
        <v>40821</v>
      </c>
      <c r="O2960">
        <v>174.57</v>
      </c>
      <c r="P2960">
        <v>177.3</v>
      </c>
      <c r="Q2960">
        <v>172.68</v>
      </c>
      <c r="R2960">
        <v>176.85</v>
      </c>
      <c r="S2960">
        <v>5851700</v>
      </c>
      <c r="T2960">
        <v>165.9</v>
      </c>
    </row>
    <row r="2961" spans="14:20" x14ac:dyDescent="0.2">
      <c r="N2961" s="84">
        <v>40822</v>
      </c>
      <c r="O2961">
        <v>176.81</v>
      </c>
      <c r="P2961">
        <v>181.99</v>
      </c>
      <c r="Q2961">
        <v>175.66</v>
      </c>
      <c r="R2961">
        <v>181.69</v>
      </c>
      <c r="S2961">
        <v>7180900</v>
      </c>
      <c r="T2961">
        <v>170.44</v>
      </c>
    </row>
    <row r="2962" spans="14:20" x14ac:dyDescent="0.2">
      <c r="N2962" s="84">
        <v>40823</v>
      </c>
      <c r="O2962">
        <v>182.32</v>
      </c>
      <c r="P2962">
        <v>183.72</v>
      </c>
      <c r="Q2962">
        <v>181.64</v>
      </c>
      <c r="R2962">
        <v>182.39</v>
      </c>
      <c r="S2962">
        <v>6842600</v>
      </c>
      <c r="T2962">
        <v>171.1</v>
      </c>
    </row>
    <row r="2963" spans="14:20" x14ac:dyDescent="0.2">
      <c r="N2963" s="84">
        <v>40826</v>
      </c>
      <c r="O2963">
        <v>183</v>
      </c>
      <c r="P2963">
        <v>186.63</v>
      </c>
      <c r="Q2963">
        <v>182.9</v>
      </c>
      <c r="R2963">
        <v>186.62</v>
      </c>
      <c r="S2963">
        <v>5784800</v>
      </c>
      <c r="T2963">
        <v>175.07</v>
      </c>
    </row>
    <row r="2964" spans="14:20" x14ac:dyDescent="0.2">
      <c r="N2964" s="84">
        <v>40827</v>
      </c>
      <c r="O2964">
        <v>184.59</v>
      </c>
      <c r="P2964">
        <v>186</v>
      </c>
      <c r="Q2964">
        <v>184.11</v>
      </c>
      <c r="R2964">
        <v>185</v>
      </c>
      <c r="S2964">
        <v>5330500</v>
      </c>
      <c r="T2964">
        <v>173.55</v>
      </c>
    </row>
    <row r="2965" spans="14:20" x14ac:dyDescent="0.2">
      <c r="N2965" s="84">
        <v>40828</v>
      </c>
      <c r="O2965">
        <v>186.08</v>
      </c>
      <c r="P2965">
        <v>188</v>
      </c>
      <c r="Q2965">
        <v>185.65</v>
      </c>
      <c r="R2965">
        <v>186.12</v>
      </c>
      <c r="S2965">
        <v>5338200</v>
      </c>
      <c r="T2965">
        <v>174.6</v>
      </c>
    </row>
    <row r="2966" spans="14:20" x14ac:dyDescent="0.2">
      <c r="N2966" s="84">
        <v>40829</v>
      </c>
      <c r="O2966">
        <v>184.97</v>
      </c>
      <c r="P2966">
        <v>187.5</v>
      </c>
      <c r="Q2966">
        <v>184.5</v>
      </c>
      <c r="R2966">
        <v>186.82</v>
      </c>
      <c r="S2966">
        <v>4399200</v>
      </c>
      <c r="T2966">
        <v>175.25</v>
      </c>
    </row>
    <row r="2967" spans="14:20" x14ac:dyDescent="0.2">
      <c r="N2967" s="84">
        <v>40830</v>
      </c>
      <c r="O2967">
        <v>188.19</v>
      </c>
      <c r="P2967">
        <v>190.53</v>
      </c>
      <c r="Q2967">
        <v>187.73</v>
      </c>
      <c r="R2967">
        <v>190.53</v>
      </c>
      <c r="S2967">
        <v>5368200</v>
      </c>
      <c r="T2967">
        <v>178.73</v>
      </c>
    </row>
    <row r="2968" spans="14:20" x14ac:dyDescent="0.2">
      <c r="N2968" s="84">
        <v>40833</v>
      </c>
      <c r="O2968">
        <v>189.71</v>
      </c>
      <c r="P2968">
        <v>190.16</v>
      </c>
      <c r="Q2968">
        <v>185.9</v>
      </c>
      <c r="R2968">
        <v>186.59</v>
      </c>
      <c r="S2968">
        <v>8790300</v>
      </c>
      <c r="T2968">
        <v>175.04</v>
      </c>
    </row>
    <row r="2969" spans="14:20" x14ac:dyDescent="0.2">
      <c r="N2969" s="84">
        <v>40834</v>
      </c>
      <c r="O2969">
        <v>178</v>
      </c>
      <c r="P2969">
        <v>179.38</v>
      </c>
      <c r="Q2969">
        <v>176.25</v>
      </c>
      <c r="R2969">
        <v>178.9</v>
      </c>
      <c r="S2969">
        <v>15729400</v>
      </c>
      <c r="T2969">
        <v>167.82</v>
      </c>
    </row>
    <row r="2970" spans="14:20" x14ac:dyDescent="0.2">
      <c r="N2970" s="84">
        <v>40835</v>
      </c>
      <c r="O2970">
        <v>179.68</v>
      </c>
      <c r="P2970">
        <v>179.81</v>
      </c>
      <c r="Q2970">
        <v>177.01</v>
      </c>
      <c r="R2970">
        <v>177.39</v>
      </c>
      <c r="S2970">
        <v>6708300</v>
      </c>
      <c r="T2970">
        <v>166.41</v>
      </c>
    </row>
    <row r="2971" spans="14:20" x14ac:dyDescent="0.2">
      <c r="N2971" s="84">
        <v>40836</v>
      </c>
      <c r="O2971">
        <v>178.13</v>
      </c>
      <c r="P2971">
        <v>179.24</v>
      </c>
      <c r="Q2971">
        <v>176.17</v>
      </c>
      <c r="R2971">
        <v>177.25</v>
      </c>
      <c r="S2971">
        <v>7513800</v>
      </c>
      <c r="T2971">
        <v>166.28</v>
      </c>
    </row>
    <row r="2972" spans="14:20" x14ac:dyDescent="0.2">
      <c r="N2972" s="84">
        <v>40837</v>
      </c>
      <c r="O2972">
        <v>179.11</v>
      </c>
      <c r="P2972">
        <v>181.67</v>
      </c>
      <c r="Q2972">
        <v>178.75</v>
      </c>
      <c r="R2972">
        <v>181.63</v>
      </c>
      <c r="S2972">
        <v>8054200</v>
      </c>
      <c r="T2972">
        <v>170.38</v>
      </c>
    </row>
    <row r="2973" spans="14:20" x14ac:dyDescent="0.2">
      <c r="N2973" s="84">
        <v>40840</v>
      </c>
      <c r="O2973">
        <v>181.51</v>
      </c>
      <c r="P2973">
        <v>183.39</v>
      </c>
      <c r="Q2973">
        <v>180.62</v>
      </c>
      <c r="R2973">
        <v>182.25</v>
      </c>
      <c r="S2973">
        <v>5890600</v>
      </c>
      <c r="T2973">
        <v>170.97</v>
      </c>
    </row>
    <row r="2974" spans="14:20" x14ac:dyDescent="0.2">
      <c r="N2974" s="84">
        <v>40841</v>
      </c>
      <c r="O2974">
        <v>181.66</v>
      </c>
      <c r="P2974">
        <v>182.97</v>
      </c>
      <c r="Q2974">
        <v>180.01</v>
      </c>
      <c r="R2974">
        <v>180.36</v>
      </c>
      <c r="S2974">
        <v>5373100</v>
      </c>
      <c r="T2974">
        <v>169.19</v>
      </c>
    </row>
    <row r="2975" spans="14:20" x14ac:dyDescent="0.2">
      <c r="N2975" s="84">
        <v>40842</v>
      </c>
      <c r="O2975">
        <v>181.74</v>
      </c>
      <c r="P2975">
        <v>182.28</v>
      </c>
      <c r="Q2975">
        <v>179.03</v>
      </c>
      <c r="R2975">
        <v>181.97</v>
      </c>
      <c r="S2975">
        <v>5387700</v>
      </c>
      <c r="T2975">
        <v>170.7</v>
      </c>
    </row>
    <row r="2976" spans="14:20" x14ac:dyDescent="0.2">
      <c r="N2976" s="84">
        <v>40843</v>
      </c>
      <c r="O2976">
        <v>184.99</v>
      </c>
      <c r="P2976">
        <v>187</v>
      </c>
      <c r="Q2976">
        <v>183.18</v>
      </c>
      <c r="R2976">
        <v>185.88</v>
      </c>
      <c r="S2976">
        <v>7057800</v>
      </c>
      <c r="T2976">
        <v>174.37</v>
      </c>
    </row>
    <row r="2977" spans="14:20" x14ac:dyDescent="0.2">
      <c r="N2977" s="84">
        <v>40844</v>
      </c>
      <c r="O2977">
        <v>185.57</v>
      </c>
      <c r="P2977">
        <v>188.07</v>
      </c>
      <c r="Q2977">
        <v>185.28</v>
      </c>
      <c r="R2977">
        <v>187.45</v>
      </c>
      <c r="S2977">
        <v>5009800</v>
      </c>
      <c r="T2977">
        <v>175.84</v>
      </c>
    </row>
    <row r="2978" spans="14:20" x14ac:dyDescent="0.2">
      <c r="N2978" s="84">
        <v>40847</v>
      </c>
      <c r="O2978">
        <v>185.59</v>
      </c>
      <c r="P2978">
        <v>186.91</v>
      </c>
      <c r="Q2978">
        <v>184.63</v>
      </c>
      <c r="R2978">
        <v>184.63</v>
      </c>
      <c r="S2978">
        <v>4710000</v>
      </c>
      <c r="T2978">
        <v>173.2</v>
      </c>
    </row>
    <row r="2979" spans="14:20" x14ac:dyDescent="0.2">
      <c r="N2979" s="84">
        <v>40848</v>
      </c>
      <c r="O2979">
        <v>181.55</v>
      </c>
      <c r="P2979">
        <v>183.26</v>
      </c>
      <c r="Q2979">
        <v>180.74</v>
      </c>
      <c r="R2979">
        <v>181.35</v>
      </c>
      <c r="S2979">
        <v>5881200</v>
      </c>
      <c r="T2979">
        <v>170.12</v>
      </c>
    </row>
    <row r="2980" spans="14:20" x14ac:dyDescent="0.2">
      <c r="N2980" s="84">
        <v>40849</v>
      </c>
      <c r="O2980">
        <v>184</v>
      </c>
      <c r="P2980">
        <v>185.25</v>
      </c>
      <c r="Q2980">
        <v>183.03</v>
      </c>
      <c r="R2980">
        <v>183.92</v>
      </c>
      <c r="S2980">
        <v>4136600</v>
      </c>
      <c r="T2980">
        <v>172.53</v>
      </c>
    </row>
    <row r="2981" spans="14:20" x14ac:dyDescent="0.2">
      <c r="N2981" s="84">
        <v>40850</v>
      </c>
      <c r="O2981">
        <v>185.13</v>
      </c>
      <c r="P2981">
        <v>187.78</v>
      </c>
      <c r="Q2981">
        <v>184.02</v>
      </c>
      <c r="R2981">
        <v>187.3</v>
      </c>
      <c r="S2981">
        <v>4953500</v>
      </c>
      <c r="T2981">
        <v>175.7</v>
      </c>
    </row>
    <row r="2982" spans="14:20" x14ac:dyDescent="0.2">
      <c r="N2982" s="84">
        <v>40851</v>
      </c>
      <c r="O2982">
        <v>186.27</v>
      </c>
      <c r="P2982">
        <v>187.14</v>
      </c>
      <c r="Q2982">
        <v>184.74</v>
      </c>
      <c r="R2982">
        <v>186.38</v>
      </c>
      <c r="S2982">
        <v>3237600</v>
      </c>
      <c r="T2982">
        <v>174.84</v>
      </c>
    </row>
    <row r="2983" spans="14:20" x14ac:dyDescent="0.2">
      <c r="N2983" s="84">
        <v>40854</v>
      </c>
      <c r="O2983">
        <v>186.22</v>
      </c>
      <c r="P2983">
        <v>187.73</v>
      </c>
      <c r="Q2983">
        <v>184.75</v>
      </c>
      <c r="R2983">
        <v>187.32</v>
      </c>
      <c r="S2983">
        <v>3530800</v>
      </c>
      <c r="T2983">
        <v>175.72</v>
      </c>
    </row>
    <row r="2984" spans="14:20" x14ac:dyDescent="0.2">
      <c r="N2984" s="84">
        <v>40855</v>
      </c>
      <c r="O2984">
        <v>187.48</v>
      </c>
      <c r="P2984">
        <v>187.88</v>
      </c>
      <c r="Q2984">
        <v>185.51</v>
      </c>
      <c r="R2984">
        <v>187.25</v>
      </c>
      <c r="S2984">
        <v>4330600</v>
      </c>
      <c r="T2984">
        <v>176.36</v>
      </c>
    </row>
    <row r="2985" spans="14:20" x14ac:dyDescent="0.2">
      <c r="N2985" s="84">
        <v>40856</v>
      </c>
      <c r="O2985">
        <v>184.2</v>
      </c>
      <c r="P2985">
        <v>185.24</v>
      </c>
      <c r="Q2985">
        <v>181.16</v>
      </c>
      <c r="R2985">
        <v>182.24</v>
      </c>
      <c r="S2985">
        <v>5494800</v>
      </c>
      <c r="T2985">
        <v>171.64</v>
      </c>
    </row>
    <row r="2986" spans="14:20" x14ac:dyDescent="0.2">
      <c r="N2986" s="84">
        <v>40857</v>
      </c>
      <c r="O2986">
        <v>183.58</v>
      </c>
      <c r="P2986">
        <v>184.77</v>
      </c>
      <c r="Q2986">
        <v>181.87</v>
      </c>
      <c r="R2986">
        <v>183.35</v>
      </c>
      <c r="S2986">
        <v>3881600</v>
      </c>
      <c r="T2986">
        <v>172.69</v>
      </c>
    </row>
    <row r="2987" spans="14:20" x14ac:dyDescent="0.2">
      <c r="N2987" s="84">
        <v>40858</v>
      </c>
      <c r="O2987">
        <v>185.27</v>
      </c>
      <c r="P2987">
        <v>187.83</v>
      </c>
      <c r="Q2987">
        <v>185.14</v>
      </c>
      <c r="R2987">
        <v>187.38</v>
      </c>
      <c r="S2987">
        <v>3665300</v>
      </c>
      <c r="T2987">
        <v>176.48</v>
      </c>
    </row>
    <row r="2988" spans="14:20" x14ac:dyDescent="0.2">
      <c r="N2988" s="84">
        <v>40861</v>
      </c>
      <c r="O2988">
        <v>189.17</v>
      </c>
      <c r="P2988">
        <v>189.84</v>
      </c>
      <c r="Q2988">
        <v>186.85</v>
      </c>
      <c r="R2988">
        <v>187.35</v>
      </c>
      <c r="S2988">
        <v>6038600</v>
      </c>
      <c r="T2988">
        <v>176.46</v>
      </c>
    </row>
    <row r="2989" spans="14:20" x14ac:dyDescent="0.2">
      <c r="N2989" s="84">
        <v>40862</v>
      </c>
      <c r="O2989">
        <v>187.49</v>
      </c>
      <c r="P2989">
        <v>189.97</v>
      </c>
      <c r="Q2989">
        <v>185.64</v>
      </c>
      <c r="R2989">
        <v>188.75</v>
      </c>
      <c r="S2989">
        <v>4585300</v>
      </c>
      <c r="T2989">
        <v>177.78</v>
      </c>
    </row>
    <row r="2990" spans="14:20" x14ac:dyDescent="0.2">
      <c r="N2990" s="84">
        <v>40863</v>
      </c>
      <c r="O2990">
        <v>187.82</v>
      </c>
      <c r="P2990">
        <v>189.9</v>
      </c>
      <c r="Q2990">
        <v>186.3</v>
      </c>
      <c r="R2990">
        <v>186.62</v>
      </c>
      <c r="S2990">
        <v>4616800</v>
      </c>
      <c r="T2990">
        <v>175.77</v>
      </c>
    </row>
    <row r="2991" spans="14:20" x14ac:dyDescent="0.2">
      <c r="N2991" s="84">
        <v>40864</v>
      </c>
      <c r="O2991">
        <v>186.81</v>
      </c>
      <c r="P2991">
        <v>188.83</v>
      </c>
      <c r="Q2991">
        <v>183.39</v>
      </c>
      <c r="R2991">
        <v>185.73</v>
      </c>
      <c r="S2991">
        <v>5840500</v>
      </c>
      <c r="T2991">
        <v>174.93</v>
      </c>
    </row>
    <row r="2992" spans="14:20" x14ac:dyDescent="0.2">
      <c r="N2992" s="84">
        <v>40865</v>
      </c>
      <c r="O2992">
        <v>186.71</v>
      </c>
      <c r="P2992">
        <v>186.97</v>
      </c>
      <c r="Q2992">
        <v>184.66</v>
      </c>
      <c r="R2992">
        <v>185.24</v>
      </c>
      <c r="S2992">
        <v>4440900</v>
      </c>
      <c r="T2992">
        <v>174.47</v>
      </c>
    </row>
    <row r="2993" spans="14:20" x14ac:dyDescent="0.2">
      <c r="N2993" s="84">
        <v>40868</v>
      </c>
      <c r="O2993">
        <v>183.37</v>
      </c>
      <c r="P2993">
        <v>183.96</v>
      </c>
      <c r="Q2993">
        <v>180</v>
      </c>
      <c r="R2993">
        <v>181.48</v>
      </c>
      <c r="S2993">
        <v>5145100</v>
      </c>
      <c r="T2993">
        <v>170.93</v>
      </c>
    </row>
    <row r="2994" spans="14:20" x14ac:dyDescent="0.2">
      <c r="N2994" s="84">
        <v>40869</v>
      </c>
      <c r="O2994">
        <v>182.22</v>
      </c>
      <c r="P2994">
        <v>182.98</v>
      </c>
      <c r="Q2994">
        <v>180.29</v>
      </c>
      <c r="R2994">
        <v>181.31</v>
      </c>
      <c r="S2994">
        <v>4178600</v>
      </c>
      <c r="T2994">
        <v>170.77</v>
      </c>
    </row>
    <row r="2995" spans="14:20" x14ac:dyDescent="0.2">
      <c r="N2995" s="84">
        <v>40870</v>
      </c>
      <c r="O2995">
        <v>180.67</v>
      </c>
      <c r="P2995">
        <v>181.49</v>
      </c>
      <c r="Q2995">
        <v>177.52</v>
      </c>
      <c r="R2995">
        <v>177.95</v>
      </c>
      <c r="S2995">
        <v>4800900</v>
      </c>
      <c r="T2995">
        <v>167.6</v>
      </c>
    </row>
    <row r="2996" spans="14:20" x14ac:dyDescent="0.2">
      <c r="N2996" s="84">
        <v>40872</v>
      </c>
      <c r="O2996">
        <v>178.01</v>
      </c>
      <c r="P2996">
        <v>179.56</v>
      </c>
      <c r="Q2996">
        <v>177.06</v>
      </c>
      <c r="R2996">
        <v>177.06</v>
      </c>
      <c r="S2996">
        <v>2232800</v>
      </c>
      <c r="T2996">
        <v>166.76</v>
      </c>
    </row>
    <row r="2997" spans="14:20" x14ac:dyDescent="0.2">
      <c r="N2997" s="84">
        <v>40875</v>
      </c>
      <c r="O2997">
        <v>182.71</v>
      </c>
      <c r="P2997">
        <v>182.93</v>
      </c>
      <c r="Q2997">
        <v>180.67</v>
      </c>
      <c r="R2997">
        <v>182.21</v>
      </c>
      <c r="S2997">
        <v>4524200</v>
      </c>
      <c r="T2997">
        <v>171.62</v>
      </c>
    </row>
    <row r="2998" spans="14:20" x14ac:dyDescent="0.2">
      <c r="N2998" s="84">
        <v>40876</v>
      </c>
      <c r="O2998">
        <v>182.02</v>
      </c>
      <c r="P2998">
        <v>183.31</v>
      </c>
      <c r="Q2998">
        <v>180.84</v>
      </c>
      <c r="R2998">
        <v>180.94</v>
      </c>
      <c r="S2998">
        <v>3661600</v>
      </c>
      <c r="T2998">
        <v>170.42</v>
      </c>
    </row>
    <row r="2999" spans="14:20" x14ac:dyDescent="0.2">
      <c r="N2999" s="84">
        <v>40877</v>
      </c>
      <c r="O2999">
        <v>184.57</v>
      </c>
      <c r="P2999">
        <v>188.35</v>
      </c>
      <c r="Q2999">
        <v>184.21</v>
      </c>
      <c r="R2999">
        <v>188</v>
      </c>
      <c r="S2999">
        <v>7836800</v>
      </c>
      <c r="T2999">
        <v>177.07</v>
      </c>
    </row>
    <row r="3000" spans="14:20" x14ac:dyDescent="0.2">
      <c r="N3000" s="84">
        <v>40878</v>
      </c>
      <c r="O3000">
        <v>187.01</v>
      </c>
      <c r="P3000">
        <v>189.99</v>
      </c>
      <c r="Q3000">
        <v>186.77</v>
      </c>
      <c r="R3000">
        <v>189.45</v>
      </c>
      <c r="S3000">
        <v>4858800</v>
      </c>
      <c r="T3000">
        <v>178.43</v>
      </c>
    </row>
    <row r="3001" spans="14:20" x14ac:dyDescent="0.2">
      <c r="N3001" s="84">
        <v>40879</v>
      </c>
      <c r="O3001">
        <v>189.92</v>
      </c>
      <c r="P3001">
        <v>191.33</v>
      </c>
      <c r="Q3001">
        <v>189.45</v>
      </c>
      <c r="R3001">
        <v>189.66</v>
      </c>
      <c r="S3001">
        <v>4962200</v>
      </c>
      <c r="T3001">
        <v>178.63</v>
      </c>
    </row>
    <row r="3002" spans="14:20" x14ac:dyDescent="0.2">
      <c r="N3002" s="84">
        <v>40882</v>
      </c>
      <c r="O3002">
        <v>191.18</v>
      </c>
      <c r="P3002">
        <v>193.61</v>
      </c>
      <c r="Q3002">
        <v>190.38</v>
      </c>
      <c r="R3002">
        <v>190.84</v>
      </c>
      <c r="S3002">
        <v>5699400</v>
      </c>
      <c r="T3002">
        <v>179.74</v>
      </c>
    </row>
    <row r="3003" spans="14:20" x14ac:dyDescent="0.2">
      <c r="N3003" s="84">
        <v>40883</v>
      </c>
      <c r="O3003">
        <v>190.65</v>
      </c>
      <c r="P3003">
        <v>193.53</v>
      </c>
      <c r="Q3003">
        <v>190.32</v>
      </c>
      <c r="R3003">
        <v>192.94</v>
      </c>
      <c r="S3003">
        <v>4144900</v>
      </c>
      <c r="T3003">
        <v>181.72</v>
      </c>
    </row>
    <row r="3004" spans="14:20" x14ac:dyDescent="0.2">
      <c r="N3004" s="84">
        <v>40884</v>
      </c>
      <c r="O3004">
        <v>191.99</v>
      </c>
      <c r="P3004">
        <v>194.9</v>
      </c>
      <c r="Q3004">
        <v>191.28</v>
      </c>
      <c r="R3004">
        <v>194.05</v>
      </c>
      <c r="S3004">
        <v>5081700</v>
      </c>
      <c r="T3004">
        <v>182.77</v>
      </c>
    </row>
    <row r="3005" spans="14:20" x14ac:dyDescent="0.2">
      <c r="N3005" s="84">
        <v>40885</v>
      </c>
      <c r="O3005">
        <v>192.48</v>
      </c>
      <c r="P3005">
        <v>193.8</v>
      </c>
      <c r="Q3005">
        <v>191.07</v>
      </c>
      <c r="R3005">
        <v>191.58</v>
      </c>
      <c r="S3005">
        <v>4369000</v>
      </c>
      <c r="T3005">
        <v>180.44</v>
      </c>
    </row>
    <row r="3006" spans="14:20" x14ac:dyDescent="0.2">
      <c r="N3006" s="84">
        <v>40886</v>
      </c>
      <c r="O3006">
        <v>192.91</v>
      </c>
      <c r="P3006">
        <v>194.87</v>
      </c>
      <c r="Q3006">
        <v>192.4</v>
      </c>
      <c r="R3006">
        <v>194.56</v>
      </c>
      <c r="S3006">
        <v>4847900</v>
      </c>
      <c r="T3006">
        <v>183.25</v>
      </c>
    </row>
    <row r="3007" spans="14:20" x14ac:dyDescent="0.2">
      <c r="N3007" s="84">
        <v>40889</v>
      </c>
      <c r="O3007">
        <v>193.64</v>
      </c>
      <c r="P3007">
        <v>193.9</v>
      </c>
      <c r="Q3007">
        <v>191.22</v>
      </c>
      <c r="R3007">
        <v>192.18</v>
      </c>
      <c r="S3007">
        <v>3796100</v>
      </c>
      <c r="T3007">
        <v>181.01</v>
      </c>
    </row>
    <row r="3008" spans="14:20" x14ac:dyDescent="0.2">
      <c r="N3008" s="84">
        <v>40890</v>
      </c>
      <c r="O3008">
        <v>193.46</v>
      </c>
      <c r="P3008">
        <v>194.3</v>
      </c>
      <c r="Q3008">
        <v>190.64</v>
      </c>
      <c r="R3008">
        <v>191.15</v>
      </c>
      <c r="S3008">
        <v>5008400</v>
      </c>
      <c r="T3008">
        <v>180.04</v>
      </c>
    </row>
    <row r="3009" spans="14:20" x14ac:dyDescent="0.2">
      <c r="N3009" s="84">
        <v>40891</v>
      </c>
      <c r="O3009">
        <v>189.84</v>
      </c>
      <c r="P3009">
        <v>190.28</v>
      </c>
      <c r="Q3009">
        <v>188</v>
      </c>
      <c r="R3009">
        <v>188.72</v>
      </c>
      <c r="S3009">
        <v>5057700</v>
      </c>
      <c r="T3009">
        <v>177.75</v>
      </c>
    </row>
    <row r="3010" spans="14:20" x14ac:dyDescent="0.2">
      <c r="N3010" s="84">
        <v>40892</v>
      </c>
      <c r="O3010">
        <v>190.48</v>
      </c>
      <c r="P3010">
        <v>191.2</v>
      </c>
      <c r="Q3010">
        <v>186.89</v>
      </c>
      <c r="R3010">
        <v>187.48</v>
      </c>
      <c r="S3010">
        <v>4474500</v>
      </c>
      <c r="T3010">
        <v>176.58</v>
      </c>
    </row>
    <row r="3011" spans="14:20" x14ac:dyDescent="0.2">
      <c r="N3011" s="84">
        <v>40893</v>
      </c>
      <c r="O3011">
        <v>188.01</v>
      </c>
      <c r="P3011">
        <v>188.01</v>
      </c>
      <c r="Q3011">
        <v>181.91</v>
      </c>
      <c r="R3011">
        <v>183.57</v>
      </c>
      <c r="S3011">
        <v>11849400</v>
      </c>
      <c r="T3011">
        <v>172.9</v>
      </c>
    </row>
    <row r="3012" spans="14:20" x14ac:dyDescent="0.2">
      <c r="N3012" s="84">
        <v>40896</v>
      </c>
      <c r="O3012">
        <v>184.51</v>
      </c>
      <c r="P3012">
        <v>184.69</v>
      </c>
      <c r="Q3012">
        <v>182.25</v>
      </c>
      <c r="R3012">
        <v>182.89</v>
      </c>
      <c r="S3012">
        <v>5039900</v>
      </c>
      <c r="T3012">
        <v>172.26</v>
      </c>
    </row>
    <row r="3013" spans="14:20" x14ac:dyDescent="0.2">
      <c r="N3013" s="84">
        <v>40897</v>
      </c>
      <c r="O3013">
        <v>185.5</v>
      </c>
      <c r="P3013">
        <v>187.33</v>
      </c>
      <c r="Q3013">
        <v>184.76</v>
      </c>
      <c r="R3013">
        <v>187.24</v>
      </c>
      <c r="S3013">
        <v>4740100</v>
      </c>
      <c r="T3013">
        <v>176.35</v>
      </c>
    </row>
    <row r="3014" spans="14:20" x14ac:dyDescent="0.2">
      <c r="N3014" s="84">
        <v>40898</v>
      </c>
      <c r="O3014">
        <v>183.22</v>
      </c>
      <c r="P3014">
        <v>183.5</v>
      </c>
      <c r="Q3014">
        <v>179.04</v>
      </c>
      <c r="R3014">
        <v>181.47</v>
      </c>
      <c r="S3014">
        <v>9282500</v>
      </c>
      <c r="T3014">
        <v>170.92</v>
      </c>
    </row>
    <row r="3015" spans="14:20" x14ac:dyDescent="0.2">
      <c r="N3015" s="84">
        <v>40899</v>
      </c>
      <c r="O3015">
        <v>182.71</v>
      </c>
      <c r="P3015">
        <v>182.8</v>
      </c>
      <c r="Q3015">
        <v>181</v>
      </c>
      <c r="R3015">
        <v>182.04</v>
      </c>
      <c r="S3015">
        <v>5052000</v>
      </c>
      <c r="T3015">
        <v>171.46</v>
      </c>
    </row>
    <row r="3016" spans="14:20" x14ac:dyDescent="0.2">
      <c r="N3016" s="84">
        <v>40900</v>
      </c>
      <c r="O3016">
        <v>183.11</v>
      </c>
      <c r="P3016">
        <v>184.85</v>
      </c>
      <c r="Q3016">
        <v>181.89</v>
      </c>
      <c r="R3016">
        <v>184.75</v>
      </c>
      <c r="S3016">
        <v>3052300</v>
      </c>
      <c r="T3016">
        <v>174.01</v>
      </c>
    </row>
    <row r="3017" spans="14:20" x14ac:dyDescent="0.2">
      <c r="N3017" s="84">
        <v>40904</v>
      </c>
      <c r="O3017">
        <v>184.97</v>
      </c>
      <c r="P3017">
        <v>185.85</v>
      </c>
      <c r="Q3017">
        <v>184.39</v>
      </c>
      <c r="R3017">
        <v>184.95</v>
      </c>
      <c r="S3017">
        <v>2775200</v>
      </c>
      <c r="T3017">
        <v>174.2</v>
      </c>
    </row>
    <row r="3018" spans="14:20" x14ac:dyDescent="0.2">
      <c r="N3018" s="84">
        <v>40905</v>
      </c>
      <c r="O3018">
        <v>185.19</v>
      </c>
      <c r="P3018">
        <v>185.4</v>
      </c>
      <c r="Q3018">
        <v>183.34</v>
      </c>
      <c r="R3018">
        <v>183.99</v>
      </c>
      <c r="S3018">
        <v>2872000</v>
      </c>
      <c r="T3018">
        <v>173.29</v>
      </c>
    </row>
    <row r="3019" spans="14:20" x14ac:dyDescent="0.2">
      <c r="N3019" s="84">
        <v>40906</v>
      </c>
      <c r="O3019">
        <v>184.07</v>
      </c>
      <c r="P3019">
        <v>186.23</v>
      </c>
      <c r="Q3019">
        <v>184.01</v>
      </c>
      <c r="R3019">
        <v>186.18</v>
      </c>
      <c r="S3019">
        <v>2941600</v>
      </c>
      <c r="T3019">
        <v>175.35</v>
      </c>
    </row>
    <row r="3020" spans="14:20" x14ac:dyDescent="0.2">
      <c r="N3020" s="84">
        <v>40907</v>
      </c>
      <c r="O3020">
        <v>186.33</v>
      </c>
      <c r="P3020">
        <v>186.48</v>
      </c>
      <c r="Q3020">
        <v>183.85</v>
      </c>
      <c r="R3020">
        <v>183.88</v>
      </c>
      <c r="S3020">
        <v>3530900</v>
      </c>
      <c r="T3020">
        <v>173.19</v>
      </c>
    </row>
    <row r="3021" spans="14:20" x14ac:dyDescent="0.2">
      <c r="N3021" s="84">
        <v>40911</v>
      </c>
      <c r="O3021">
        <v>186.73</v>
      </c>
      <c r="P3021">
        <v>188.71</v>
      </c>
      <c r="Q3021">
        <v>186</v>
      </c>
      <c r="R3021">
        <v>186.3</v>
      </c>
      <c r="S3021">
        <v>5646000</v>
      </c>
      <c r="T3021">
        <v>175.47</v>
      </c>
    </row>
    <row r="3022" spans="14:20" x14ac:dyDescent="0.2">
      <c r="N3022" s="84">
        <v>40912</v>
      </c>
      <c r="O3022">
        <v>185.57</v>
      </c>
      <c r="P3022">
        <v>186.33</v>
      </c>
      <c r="Q3022">
        <v>184.94</v>
      </c>
      <c r="R3022">
        <v>185.54</v>
      </c>
      <c r="S3022">
        <v>4346700</v>
      </c>
      <c r="T3022">
        <v>174.75</v>
      </c>
    </row>
    <row r="3023" spans="14:20" x14ac:dyDescent="0.2">
      <c r="N3023" s="84">
        <v>40913</v>
      </c>
      <c r="O3023">
        <v>184.81</v>
      </c>
      <c r="P3023">
        <v>185.03</v>
      </c>
      <c r="Q3023">
        <v>183.1</v>
      </c>
      <c r="R3023">
        <v>184.66</v>
      </c>
      <c r="S3023">
        <v>4463100</v>
      </c>
      <c r="T3023">
        <v>173.92</v>
      </c>
    </row>
    <row r="3024" spans="14:20" x14ac:dyDescent="0.2">
      <c r="N3024" s="84">
        <v>40914</v>
      </c>
      <c r="O3024">
        <v>184.39</v>
      </c>
      <c r="P3024">
        <v>184.48</v>
      </c>
      <c r="Q3024">
        <v>182.31</v>
      </c>
      <c r="R3024">
        <v>182.54</v>
      </c>
      <c r="S3024">
        <v>4897100</v>
      </c>
      <c r="T3024">
        <v>171.93</v>
      </c>
    </row>
    <row r="3025" spans="14:20" x14ac:dyDescent="0.2">
      <c r="N3025" s="84">
        <v>40917</v>
      </c>
      <c r="O3025">
        <v>182.2</v>
      </c>
      <c r="P3025">
        <v>182.27</v>
      </c>
      <c r="Q3025">
        <v>180.27</v>
      </c>
      <c r="R3025">
        <v>181.59</v>
      </c>
      <c r="S3025">
        <v>5201200</v>
      </c>
      <c r="T3025">
        <v>171.03</v>
      </c>
    </row>
    <row r="3026" spans="14:20" x14ac:dyDescent="0.2">
      <c r="N3026" s="84">
        <v>40918</v>
      </c>
      <c r="O3026">
        <v>183.23</v>
      </c>
      <c r="P3026">
        <v>183.72</v>
      </c>
      <c r="Q3026">
        <v>181.2</v>
      </c>
      <c r="R3026">
        <v>181.31</v>
      </c>
      <c r="S3026">
        <v>5161000</v>
      </c>
      <c r="T3026">
        <v>170.77</v>
      </c>
    </row>
    <row r="3027" spans="14:20" x14ac:dyDescent="0.2">
      <c r="N3027" s="84">
        <v>40919</v>
      </c>
      <c r="O3027">
        <v>180.73</v>
      </c>
      <c r="P3027">
        <v>182.81</v>
      </c>
      <c r="Q3027">
        <v>180.5</v>
      </c>
      <c r="R3027">
        <v>182.32</v>
      </c>
      <c r="S3027">
        <v>4110800</v>
      </c>
      <c r="T3027">
        <v>171.72</v>
      </c>
    </row>
    <row r="3028" spans="14:20" x14ac:dyDescent="0.2">
      <c r="N3028" s="84">
        <v>40920</v>
      </c>
      <c r="O3028">
        <v>181.86</v>
      </c>
      <c r="P3028">
        <v>181.91</v>
      </c>
      <c r="Q3028">
        <v>178.38</v>
      </c>
      <c r="R3028">
        <v>180.55</v>
      </c>
      <c r="S3028">
        <v>6881000</v>
      </c>
      <c r="T3028">
        <v>170.05</v>
      </c>
    </row>
    <row r="3029" spans="14:20" x14ac:dyDescent="0.2">
      <c r="N3029" s="84">
        <v>40921</v>
      </c>
      <c r="O3029">
        <v>179.48</v>
      </c>
      <c r="P3029">
        <v>179.61</v>
      </c>
      <c r="Q3029">
        <v>177.35</v>
      </c>
      <c r="R3029">
        <v>179.16</v>
      </c>
      <c r="S3029">
        <v>5279200</v>
      </c>
      <c r="T3029">
        <v>168.74</v>
      </c>
    </row>
    <row r="3030" spans="14:20" x14ac:dyDescent="0.2">
      <c r="N3030" s="84">
        <v>40925</v>
      </c>
      <c r="O3030">
        <v>180.36</v>
      </c>
      <c r="P3030">
        <v>182</v>
      </c>
      <c r="Q3030">
        <v>179.32</v>
      </c>
      <c r="R3030">
        <v>180</v>
      </c>
      <c r="S3030">
        <v>6003400</v>
      </c>
      <c r="T3030">
        <v>169.53</v>
      </c>
    </row>
    <row r="3031" spans="14:20" x14ac:dyDescent="0.2">
      <c r="N3031" s="84">
        <v>40926</v>
      </c>
      <c r="O3031">
        <v>179.83</v>
      </c>
      <c r="P3031">
        <v>181.6</v>
      </c>
      <c r="Q3031">
        <v>179.5</v>
      </c>
      <c r="R3031">
        <v>181.07</v>
      </c>
      <c r="S3031">
        <v>4600600</v>
      </c>
      <c r="T3031">
        <v>170.54</v>
      </c>
    </row>
    <row r="3032" spans="14:20" x14ac:dyDescent="0.2">
      <c r="N3032" s="84">
        <v>40927</v>
      </c>
      <c r="O3032">
        <v>181.79</v>
      </c>
      <c r="P3032">
        <v>182.36</v>
      </c>
      <c r="Q3032">
        <v>180.35</v>
      </c>
      <c r="R3032">
        <v>180.52</v>
      </c>
      <c r="S3032">
        <v>8567200</v>
      </c>
      <c r="T3032">
        <v>170.02</v>
      </c>
    </row>
    <row r="3033" spans="14:20" x14ac:dyDescent="0.2">
      <c r="N3033" s="84">
        <v>40928</v>
      </c>
      <c r="O3033">
        <v>185.77</v>
      </c>
      <c r="P3033">
        <v>188.97</v>
      </c>
      <c r="Q3033">
        <v>184.75</v>
      </c>
      <c r="R3033">
        <v>188.52</v>
      </c>
      <c r="S3033">
        <v>12849700</v>
      </c>
      <c r="T3033">
        <v>177.56</v>
      </c>
    </row>
    <row r="3034" spans="14:20" x14ac:dyDescent="0.2">
      <c r="N3034" s="84">
        <v>40931</v>
      </c>
      <c r="O3034">
        <v>187.91</v>
      </c>
      <c r="P3034">
        <v>190.52</v>
      </c>
      <c r="Q3034">
        <v>187.67</v>
      </c>
      <c r="R3034">
        <v>189.98</v>
      </c>
      <c r="S3034">
        <v>5751700</v>
      </c>
      <c r="T3034">
        <v>178.93</v>
      </c>
    </row>
    <row r="3035" spans="14:20" x14ac:dyDescent="0.2">
      <c r="N3035" s="84">
        <v>40932</v>
      </c>
      <c r="O3035">
        <v>188.63</v>
      </c>
      <c r="P3035">
        <v>192.3</v>
      </c>
      <c r="Q3035">
        <v>188.52</v>
      </c>
      <c r="R3035">
        <v>191.93</v>
      </c>
      <c r="S3035">
        <v>5345700</v>
      </c>
      <c r="T3035">
        <v>180.77</v>
      </c>
    </row>
    <row r="3036" spans="14:20" x14ac:dyDescent="0.2">
      <c r="N3036" s="84">
        <v>40933</v>
      </c>
      <c r="O3036">
        <v>191.33</v>
      </c>
      <c r="P3036">
        <v>192.24</v>
      </c>
      <c r="Q3036">
        <v>189.61</v>
      </c>
      <c r="R3036">
        <v>191.73</v>
      </c>
      <c r="S3036">
        <v>4359700</v>
      </c>
      <c r="T3036">
        <v>180.58</v>
      </c>
    </row>
    <row r="3037" spans="14:20" x14ac:dyDescent="0.2">
      <c r="N3037" s="84">
        <v>40934</v>
      </c>
      <c r="O3037">
        <v>191.79</v>
      </c>
      <c r="P3037">
        <v>192.79</v>
      </c>
      <c r="Q3037">
        <v>190.47</v>
      </c>
      <c r="R3037">
        <v>190.98</v>
      </c>
      <c r="S3037">
        <v>4004700</v>
      </c>
      <c r="T3037">
        <v>179.88</v>
      </c>
    </row>
    <row r="3038" spans="14:20" x14ac:dyDescent="0.2">
      <c r="N3038" s="84">
        <v>40935</v>
      </c>
      <c r="O3038">
        <v>190.01</v>
      </c>
      <c r="P3038">
        <v>191.77</v>
      </c>
      <c r="Q3038">
        <v>189.81</v>
      </c>
      <c r="R3038">
        <v>190.46</v>
      </c>
      <c r="S3038">
        <v>3360400</v>
      </c>
      <c r="T3038">
        <v>179.39</v>
      </c>
    </row>
    <row r="3039" spans="14:20" x14ac:dyDescent="0.2">
      <c r="N3039" s="84">
        <v>40938</v>
      </c>
      <c r="O3039">
        <v>189.39</v>
      </c>
      <c r="P3039">
        <v>192.73</v>
      </c>
      <c r="Q3039">
        <v>188.22</v>
      </c>
      <c r="R3039">
        <v>192.5</v>
      </c>
      <c r="S3039">
        <v>4359000</v>
      </c>
      <c r="T3039">
        <v>181.31</v>
      </c>
    </row>
    <row r="3040" spans="14:20" x14ac:dyDescent="0.2">
      <c r="N3040" s="84">
        <v>40939</v>
      </c>
      <c r="O3040">
        <v>193.09</v>
      </c>
      <c r="P3040">
        <v>193.1</v>
      </c>
      <c r="Q3040">
        <v>191</v>
      </c>
      <c r="R3040">
        <v>192.6</v>
      </c>
      <c r="S3040">
        <v>4826800</v>
      </c>
      <c r="T3040">
        <v>181.4</v>
      </c>
    </row>
    <row r="3041" spans="14:20" x14ac:dyDescent="0.2">
      <c r="N3041" s="84">
        <v>40940</v>
      </c>
      <c r="O3041">
        <v>193.21</v>
      </c>
      <c r="P3041">
        <v>194.81</v>
      </c>
      <c r="Q3041">
        <v>192.41</v>
      </c>
      <c r="R3041">
        <v>192.62</v>
      </c>
      <c r="S3041">
        <v>5088800</v>
      </c>
      <c r="T3041">
        <v>181.42</v>
      </c>
    </row>
    <row r="3042" spans="14:20" x14ac:dyDescent="0.2">
      <c r="N3042" s="84">
        <v>40941</v>
      </c>
      <c r="O3042">
        <v>192.72</v>
      </c>
      <c r="P3042">
        <v>193.33</v>
      </c>
      <c r="Q3042">
        <v>191.33</v>
      </c>
      <c r="R3042">
        <v>191.53</v>
      </c>
      <c r="S3042">
        <v>3907300</v>
      </c>
      <c r="T3042">
        <v>180.39</v>
      </c>
    </row>
    <row r="3043" spans="14:20" x14ac:dyDescent="0.2">
      <c r="N3043" s="84">
        <v>40942</v>
      </c>
      <c r="O3043">
        <v>192.93</v>
      </c>
      <c r="P3043">
        <v>194.13</v>
      </c>
      <c r="Q3043">
        <v>192.54</v>
      </c>
      <c r="R3043">
        <v>193.64</v>
      </c>
      <c r="S3043">
        <v>4521700</v>
      </c>
      <c r="T3043">
        <v>182.38</v>
      </c>
    </row>
    <row r="3044" spans="14:20" x14ac:dyDescent="0.2">
      <c r="N3044" s="84">
        <v>40945</v>
      </c>
      <c r="O3044">
        <v>192.48</v>
      </c>
      <c r="P3044">
        <v>193.76</v>
      </c>
      <c r="Q3044">
        <v>192</v>
      </c>
      <c r="R3044">
        <v>192.82</v>
      </c>
      <c r="S3044">
        <v>3639800</v>
      </c>
      <c r="T3044">
        <v>181.61</v>
      </c>
    </row>
    <row r="3045" spans="14:20" x14ac:dyDescent="0.2">
      <c r="N3045" s="84">
        <v>40946</v>
      </c>
      <c r="O3045">
        <v>192.45</v>
      </c>
      <c r="P3045">
        <v>194.14</v>
      </c>
      <c r="Q3045">
        <v>191.97</v>
      </c>
      <c r="R3045">
        <v>193.35</v>
      </c>
      <c r="S3045">
        <v>3433000</v>
      </c>
      <c r="T3045">
        <v>182.11</v>
      </c>
    </row>
    <row r="3046" spans="14:20" x14ac:dyDescent="0.2">
      <c r="N3046" s="84">
        <v>40947</v>
      </c>
      <c r="O3046">
        <v>192.78</v>
      </c>
      <c r="P3046">
        <v>193.58</v>
      </c>
      <c r="Q3046">
        <v>191.73</v>
      </c>
      <c r="R3046">
        <v>192.95</v>
      </c>
      <c r="S3046">
        <v>3803800</v>
      </c>
      <c r="T3046">
        <v>182.44</v>
      </c>
    </row>
    <row r="3047" spans="14:20" x14ac:dyDescent="0.2">
      <c r="N3047" s="84">
        <v>40948</v>
      </c>
      <c r="O3047">
        <v>193.03</v>
      </c>
      <c r="P3047">
        <v>194.46</v>
      </c>
      <c r="Q3047">
        <v>192.55</v>
      </c>
      <c r="R3047">
        <v>193.13</v>
      </c>
      <c r="S3047">
        <v>3876400</v>
      </c>
      <c r="T3047">
        <v>182.61</v>
      </c>
    </row>
    <row r="3048" spans="14:20" x14ac:dyDescent="0.2">
      <c r="N3048" s="84">
        <v>40949</v>
      </c>
      <c r="O3048">
        <v>191.76</v>
      </c>
      <c r="P3048">
        <v>192.43</v>
      </c>
      <c r="Q3048">
        <v>191.28</v>
      </c>
      <c r="R3048">
        <v>192.42</v>
      </c>
      <c r="S3048">
        <v>3391100</v>
      </c>
      <c r="T3048">
        <v>181.94</v>
      </c>
    </row>
    <row r="3049" spans="14:20" x14ac:dyDescent="0.2">
      <c r="N3049" s="84">
        <v>40952</v>
      </c>
      <c r="O3049">
        <v>193.31</v>
      </c>
      <c r="P3049">
        <v>193.69</v>
      </c>
      <c r="Q3049">
        <v>191.74</v>
      </c>
      <c r="R3049">
        <v>192.62</v>
      </c>
      <c r="S3049">
        <v>2458800</v>
      </c>
      <c r="T3049">
        <v>182.13</v>
      </c>
    </row>
    <row r="3050" spans="14:20" x14ac:dyDescent="0.2">
      <c r="N3050" s="84">
        <v>40953</v>
      </c>
      <c r="O3050">
        <v>191.76</v>
      </c>
      <c r="P3050">
        <v>192.6</v>
      </c>
      <c r="Q3050">
        <v>190.83</v>
      </c>
      <c r="R3050">
        <v>192.22</v>
      </c>
      <c r="S3050">
        <v>3398100</v>
      </c>
      <c r="T3050">
        <v>181.75</v>
      </c>
    </row>
    <row r="3051" spans="14:20" x14ac:dyDescent="0.2">
      <c r="N3051" s="84">
        <v>40954</v>
      </c>
      <c r="O3051">
        <v>192.31</v>
      </c>
      <c r="P3051">
        <v>193.44</v>
      </c>
      <c r="Q3051">
        <v>191.26</v>
      </c>
      <c r="R3051">
        <v>192.25</v>
      </c>
      <c r="S3051">
        <v>4020900</v>
      </c>
      <c r="T3051">
        <v>181.78</v>
      </c>
    </row>
    <row r="3052" spans="14:20" x14ac:dyDescent="0.2">
      <c r="N3052" s="84">
        <v>40955</v>
      </c>
      <c r="O3052">
        <v>192.61</v>
      </c>
      <c r="P3052">
        <v>193.25</v>
      </c>
      <c r="Q3052">
        <v>192</v>
      </c>
      <c r="R3052">
        <v>193.02</v>
      </c>
      <c r="S3052">
        <v>3525500</v>
      </c>
      <c r="T3052">
        <v>182.5</v>
      </c>
    </row>
    <row r="3053" spans="14:20" x14ac:dyDescent="0.2">
      <c r="N3053" s="84">
        <v>40956</v>
      </c>
      <c r="O3053">
        <v>193.71</v>
      </c>
      <c r="P3053">
        <v>193.86</v>
      </c>
      <c r="Q3053">
        <v>192.3</v>
      </c>
      <c r="R3053">
        <v>193.42</v>
      </c>
      <c r="S3053">
        <v>3746500</v>
      </c>
      <c r="T3053">
        <v>182.88</v>
      </c>
    </row>
    <row r="3054" spans="14:20" x14ac:dyDescent="0.2">
      <c r="N3054" s="84">
        <v>40960</v>
      </c>
      <c r="O3054">
        <v>193.73</v>
      </c>
      <c r="P3054">
        <v>194.24</v>
      </c>
      <c r="Q3054">
        <v>192.46</v>
      </c>
      <c r="R3054">
        <v>193.39</v>
      </c>
      <c r="S3054">
        <v>3293600</v>
      </c>
      <c r="T3054">
        <v>182.85</v>
      </c>
    </row>
    <row r="3055" spans="14:20" x14ac:dyDescent="0.2">
      <c r="N3055" s="84">
        <v>40961</v>
      </c>
      <c r="O3055">
        <v>193.03</v>
      </c>
      <c r="P3055">
        <v>194.74</v>
      </c>
      <c r="Q3055">
        <v>192.75</v>
      </c>
      <c r="R3055">
        <v>193.87</v>
      </c>
      <c r="S3055">
        <v>3275800</v>
      </c>
      <c r="T3055">
        <v>183.31</v>
      </c>
    </row>
    <row r="3056" spans="14:20" x14ac:dyDescent="0.2">
      <c r="N3056" s="84">
        <v>40962</v>
      </c>
      <c r="O3056">
        <v>193.87</v>
      </c>
      <c r="P3056">
        <v>199.23</v>
      </c>
      <c r="Q3056">
        <v>193.28</v>
      </c>
      <c r="R3056">
        <v>197.61</v>
      </c>
      <c r="S3056">
        <v>8032700</v>
      </c>
      <c r="T3056">
        <v>186.84</v>
      </c>
    </row>
    <row r="3057" spans="14:20" x14ac:dyDescent="0.2">
      <c r="N3057" s="84">
        <v>40963</v>
      </c>
      <c r="O3057">
        <v>198.38</v>
      </c>
      <c r="P3057">
        <v>198.56</v>
      </c>
      <c r="Q3057">
        <v>196.61</v>
      </c>
      <c r="R3057">
        <v>197.76</v>
      </c>
      <c r="S3057">
        <v>3353200</v>
      </c>
      <c r="T3057">
        <v>186.99</v>
      </c>
    </row>
    <row r="3058" spans="14:20" x14ac:dyDescent="0.2">
      <c r="N3058" s="84">
        <v>40966</v>
      </c>
      <c r="O3058">
        <v>196.78</v>
      </c>
      <c r="P3058">
        <v>198.71</v>
      </c>
      <c r="Q3058">
        <v>196.1</v>
      </c>
      <c r="R3058">
        <v>197.53</v>
      </c>
      <c r="S3058">
        <v>3758400</v>
      </c>
      <c r="T3058">
        <v>186.77</v>
      </c>
    </row>
    <row r="3059" spans="14:20" x14ac:dyDescent="0.2">
      <c r="N3059" s="84">
        <v>40967</v>
      </c>
      <c r="O3059">
        <v>197.75</v>
      </c>
      <c r="P3059">
        <v>198.96</v>
      </c>
      <c r="Q3059">
        <v>197.43</v>
      </c>
      <c r="R3059">
        <v>197.98</v>
      </c>
      <c r="S3059">
        <v>3167400</v>
      </c>
      <c r="T3059">
        <v>187.19</v>
      </c>
    </row>
    <row r="3060" spans="14:20" x14ac:dyDescent="0.2">
      <c r="N3060" s="84">
        <v>40968</v>
      </c>
      <c r="O3060">
        <v>197.86</v>
      </c>
      <c r="P3060">
        <v>199.17</v>
      </c>
      <c r="Q3060">
        <v>196.45</v>
      </c>
      <c r="R3060">
        <v>196.73</v>
      </c>
      <c r="S3060">
        <v>5117100</v>
      </c>
      <c r="T3060">
        <v>186.01</v>
      </c>
    </row>
    <row r="3061" spans="14:20" x14ac:dyDescent="0.2">
      <c r="N3061" s="84">
        <v>40969</v>
      </c>
      <c r="O3061">
        <v>197.23</v>
      </c>
      <c r="P3061">
        <v>198.47</v>
      </c>
      <c r="Q3061">
        <v>196.93</v>
      </c>
      <c r="R3061">
        <v>197.53</v>
      </c>
      <c r="S3061">
        <v>3560300</v>
      </c>
      <c r="T3061">
        <v>186.77</v>
      </c>
    </row>
    <row r="3062" spans="14:20" x14ac:dyDescent="0.2">
      <c r="N3062" s="84">
        <v>40970</v>
      </c>
      <c r="O3062">
        <v>197.1</v>
      </c>
      <c r="P3062">
        <v>198.89</v>
      </c>
      <c r="Q3062">
        <v>197.06</v>
      </c>
      <c r="R3062">
        <v>198.81</v>
      </c>
      <c r="S3062">
        <v>3727400</v>
      </c>
      <c r="T3062">
        <v>187.98</v>
      </c>
    </row>
    <row r="3063" spans="14:20" x14ac:dyDescent="0.2">
      <c r="N3063" s="84">
        <v>40973</v>
      </c>
      <c r="O3063">
        <v>198.36</v>
      </c>
      <c r="P3063">
        <v>201.19</v>
      </c>
      <c r="Q3063">
        <v>198.3</v>
      </c>
      <c r="R3063">
        <v>200.66</v>
      </c>
      <c r="S3063">
        <v>6938000</v>
      </c>
      <c r="T3063">
        <v>189.73</v>
      </c>
    </row>
    <row r="3064" spans="14:20" x14ac:dyDescent="0.2">
      <c r="N3064" s="84">
        <v>40974</v>
      </c>
      <c r="O3064">
        <v>199.14</v>
      </c>
      <c r="P3064">
        <v>199.64</v>
      </c>
      <c r="Q3064">
        <v>196.81</v>
      </c>
      <c r="R3064">
        <v>197.26</v>
      </c>
      <c r="S3064">
        <v>5214700</v>
      </c>
      <c r="T3064">
        <v>186.51</v>
      </c>
    </row>
    <row r="3065" spans="14:20" x14ac:dyDescent="0.2">
      <c r="N3065" s="84">
        <v>40975</v>
      </c>
      <c r="O3065">
        <v>198.09</v>
      </c>
      <c r="P3065">
        <v>198.57</v>
      </c>
      <c r="Q3065">
        <v>197.31</v>
      </c>
      <c r="R3065">
        <v>197.77</v>
      </c>
      <c r="S3065">
        <v>3346900</v>
      </c>
      <c r="T3065">
        <v>187</v>
      </c>
    </row>
    <row r="3066" spans="14:20" x14ac:dyDescent="0.2">
      <c r="N3066" s="84">
        <v>40976</v>
      </c>
      <c r="O3066">
        <v>199.24</v>
      </c>
      <c r="P3066">
        <v>199.99</v>
      </c>
      <c r="Q3066">
        <v>198.65</v>
      </c>
      <c r="R3066">
        <v>199.81</v>
      </c>
      <c r="S3066">
        <v>3145800</v>
      </c>
      <c r="T3066">
        <v>188.92</v>
      </c>
    </row>
    <row r="3067" spans="14:20" x14ac:dyDescent="0.2">
      <c r="N3067" s="84">
        <v>40977</v>
      </c>
      <c r="O3067">
        <v>199.98</v>
      </c>
      <c r="P3067">
        <v>201.1</v>
      </c>
      <c r="Q3067">
        <v>199.72</v>
      </c>
      <c r="R3067">
        <v>200.62</v>
      </c>
      <c r="S3067">
        <v>3178200</v>
      </c>
      <c r="T3067">
        <v>189.69</v>
      </c>
    </row>
    <row r="3068" spans="14:20" x14ac:dyDescent="0.2">
      <c r="N3068" s="84">
        <v>40980</v>
      </c>
      <c r="O3068">
        <v>200.93</v>
      </c>
      <c r="P3068">
        <v>201.57</v>
      </c>
      <c r="Q3068">
        <v>200.23</v>
      </c>
      <c r="R3068">
        <v>201</v>
      </c>
      <c r="S3068">
        <v>3119700</v>
      </c>
      <c r="T3068">
        <v>190.05</v>
      </c>
    </row>
    <row r="3069" spans="14:20" x14ac:dyDescent="0.2">
      <c r="N3069" s="84">
        <v>40981</v>
      </c>
      <c r="O3069">
        <v>201.72</v>
      </c>
      <c r="P3069">
        <v>203.9</v>
      </c>
      <c r="Q3069">
        <v>201.61</v>
      </c>
      <c r="R3069">
        <v>203.78</v>
      </c>
      <c r="S3069">
        <v>4866000</v>
      </c>
      <c r="T3069">
        <v>192.68</v>
      </c>
    </row>
    <row r="3070" spans="14:20" x14ac:dyDescent="0.2">
      <c r="N3070" s="84">
        <v>40982</v>
      </c>
      <c r="O3070">
        <v>203.78</v>
      </c>
      <c r="P3070">
        <v>205.15</v>
      </c>
      <c r="Q3070">
        <v>203.64</v>
      </c>
      <c r="R3070">
        <v>204.72</v>
      </c>
      <c r="S3070">
        <v>4602300</v>
      </c>
      <c r="T3070">
        <v>193.57</v>
      </c>
    </row>
    <row r="3071" spans="14:20" x14ac:dyDescent="0.2">
      <c r="N3071" s="84">
        <v>40983</v>
      </c>
      <c r="O3071">
        <v>204.94</v>
      </c>
      <c r="P3071">
        <v>206.18</v>
      </c>
      <c r="Q3071">
        <v>204.74</v>
      </c>
      <c r="R3071">
        <v>206</v>
      </c>
      <c r="S3071">
        <v>3621100</v>
      </c>
      <c r="T3071">
        <v>194.78</v>
      </c>
    </row>
    <row r="3072" spans="14:20" x14ac:dyDescent="0.2">
      <c r="N3072" s="84">
        <v>40984</v>
      </c>
      <c r="O3072">
        <v>207.03</v>
      </c>
      <c r="P3072">
        <v>207.52</v>
      </c>
      <c r="Q3072">
        <v>206.01</v>
      </c>
      <c r="R3072">
        <v>206.01</v>
      </c>
      <c r="S3072">
        <v>9637000</v>
      </c>
      <c r="T3072">
        <v>194.79</v>
      </c>
    </row>
    <row r="3073" spans="14:20" x14ac:dyDescent="0.2">
      <c r="N3073" s="84">
        <v>40987</v>
      </c>
      <c r="O3073">
        <v>205.71</v>
      </c>
      <c r="P3073">
        <v>206.53</v>
      </c>
      <c r="Q3073">
        <v>204.5</v>
      </c>
      <c r="R3073">
        <v>205.72</v>
      </c>
      <c r="S3073">
        <v>3763200</v>
      </c>
      <c r="T3073">
        <v>194.51</v>
      </c>
    </row>
    <row r="3074" spans="14:20" x14ac:dyDescent="0.2">
      <c r="N3074" s="84">
        <v>40988</v>
      </c>
      <c r="O3074">
        <v>204.74</v>
      </c>
      <c r="P3074">
        <v>205</v>
      </c>
      <c r="Q3074">
        <v>203.7</v>
      </c>
      <c r="R3074">
        <v>204.25</v>
      </c>
      <c r="S3074">
        <v>3695100</v>
      </c>
      <c r="T3074">
        <v>193.12</v>
      </c>
    </row>
    <row r="3075" spans="14:20" x14ac:dyDescent="0.2">
      <c r="N3075" s="84">
        <v>40989</v>
      </c>
      <c r="O3075">
        <v>204.32</v>
      </c>
      <c r="P3075">
        <v>205.77</v>
      </c>
      <c r="Q3075">
        <v>204.3</v>
      </c>
      <c r="R3075">
        <v>204.69</v>
      </c>
      <c r="S3075">
        <v>3329900</v>
      </c>
      <c r="T3075">
        <v>193.54</v>
      </c>
    </row>
    <row r="3076" spans="14:20" x14ac:dyDescent="0.2">
      <c r="N3076" s="84">
        <v>40990</v>
      </c>
      <c r="O3076">
        <v>204</v>
      </c>
      <c r="P3076">
        <v>205.99</v>
      </c>
      <c r="Q3076">
        <v>203.96</v>
      </c>
      <c r="R3076">
        <v>205.49</v>
      </c>
      <c r="S3076">
        <v>3307800</v>
      </c>
      <c r="T3076">
        <v>194.3</v>
      </c>
    </row>
    <row r="3077" spans="14:20" x14ac:dyDescent="0.2">
      <c r="N3077" s="84">
        <v>40991</v>
      </c>
      <c r="O3077">
        <v>205.89</v>
      </c>
      <c r="P3077">
        <v>205.96</v>
      </c>
      <c r="Q3077">
        <v>204.56</v>
      </c>
      <c r="R3077">
        <v>205.48</v>
      </c>
      <c r="S3077">
        <v>3036200</v>
      </c>
      <c r="T3077">
        <v>194.29</v>
      </c>
    </row>
    <row r="3078" spans="14:20" x14ac:dyDescent="0.2">
      <c r="N3078" s="84">
        <v>40994</v>
      </c>
      <c r="O3078">
        <v>206.45</v>
      </c>
      <c r="P3078">
        <v>207.92</v>
      </c>
      <c r="Q3078">
        <v>206.32</v>
      </c>
      <c r="R3078">
        <v>207.77</v>
      </c>
      <c r="S3078">
        <v>3418200</v>
      </c>
      <c r="T3078">
        <v>196.45</v>
      </c>
    </row>
    <row r="3079" spans="14:20" x14ac:dyDescent="0.2">
      <c r="N3079" s="84">
        <v>40995</v>
      </c>
      <c r="O3079">
        <v>208.46</v>
      </c>
      <c r="P3079">
        <v>208.66</v>
      </c>
      <c r="Q3079">
        <v>207</v>
      </c>
      <c r="R3079">
        <v>207.18</v>
      </c>
      <c r="S3079">
        <v>2704500</v>
      </c>
      <c r="T3079">
        <v>195.89</v>
      </c>
    </row>
    <row r="3080" spans="14:20" x14ac:dyDescent="0.2">
      <c r="N3080" s="84">
        <v>40996</v>
      </c>
      <c r="O3080">
        <v>207.44</v>
      </c>
      <c r="P3080">
        <v>208.69</v>
      </c>
      <c r="Q3080">
        <v>206.27</v>
      </c>
      <c r="R3080">
        <v>207.29</v>
      </c>
      <c r="S3080">
        <v>3265700</v>
      </c>
      <c r="T3080">
        <v>196</v>
      </c>
    </row>
    <row r="3081" spans="14:20" x14ac:dyDescent="0.2">
      <c r="N3081" s="84">
        <v>40997</v>
      </c>
      <c r="O3081">
        <v>206.09</v>
      </c>
      <c r="P3081">
        <v>208.5</v>
      </c>
      <c r="Q3081">
        <v>206.02</v>
      </c>
      <c r="R3081">
        <v>208.27</v>
      </c>
      <c r="S3081">
        <v>3403700</v>
      </c>
      <c r="T3081">
        <v>196.92</v>
      </c>
    </row>
    <row r="3082" spans="14:20" x14ac:dyDescent="0.2">
      <c r="N3082" s="84">
        <v>40998</v>
      </c>
      <c r="O3082">
        <v>208.74</v>
      </c>
      <c r="P3082">
        <v>209.12</v>
      </c>
      <c r="Q3082">
        <v>208.01</v>
      </c>
      <c r="R3082">
        <v>208.65</v>
      </c>
      <c r="S3082">
        <v>3215200</v>
      </c>
      <c r="T3082">
        <v>197.28</v>
      </c>
    </row>
    <row r="3083" spans="14:20" x14ac:dyDescent="0.2">
      <c r="N3083" s="84">
        <v>41001</v>
      </c>
      <c r="O3083">
        <v>208.96</v>
      </c>
      <c r="P3083">
        <v>209.69</v>
      </c>
      <c r="Q3083">
        <v>208.09</v>
      </c>
      <c r="R3083">
        <v>209.47</v>
      </c>
      <c r="S3083">
        <v>3387900</v>
      </c>
      <c r="T3083">
        <v>198.06</v>
      </c>
    </row>
    <row r="3084" spans="14:20" x14ac:dyDescent="0.2">
      <c r="N3084" s="84">
        <v>41002</v>
      </c>
      <c r="O3084">
        <v>209.31</v>
      </c>
      <c r="P3084">
        <v>210.69</v>
      </c>
      <c r="Q3084">
        <v>208.54</v>
      </c>
      <c r="R3084">
        <v>209.5</v>
      </c>
      <c r="S3084">
        <v>4091500</v>
      </c>
      <c r="T3084">
        <v>198.09</v>
      </c>
    </row>
    <row r="3085" spans="14:20" x14ac:dyDescent="0.2">
      <c r="N3085" s="84">
        <v>41003</v>
      </c>
      <c r="O3085">
        <v>206.22</v>
      </c>
      <c r="P3085">
        <v>206.98</v>
      </c>
      <c r="Q3085">
        <v>205.19</v>
      </c>
      <c r="R3085">
        <v>206.05</v>
      </c>
      <c r="S3085">
        <v>4404000</v>
      </c>
      <c r="T3085">
        <v>194.83</v>
      </c>
    </row>
    <row r="3086" spans="14:20" x14ac:dyDescent="0.2">
      <c r="N3086" s="84">
        <v>41004</v>
      </c>
      <c r="O3086">
        <v>205.15</v>
      </c>
      <c r="P3086">
        <v>205.68</v>
      </c>
      <c r="Q3086">
        <v>204.46</v>
      </c>
      <c r="R3086">
        <v>205.47</v>
      </c>
      <c r="S3086">
        <v>3809000</v>
      </c>
      <c r="T3086">
        <v>194.28</v>
      </c>
    </row>
    <row r="3087" spans="14:20" x14ac:dyDescent="0.2">
      <c r="N3087" s="84">
        <v>41008</v>
      </c>
      <c r="O3087">
        <v>204.4</v>
      </c>
      <c r="P3087">
        <v>206.17</v>
      </c>
      <c r="Q3087">
        <v>203.37</v>
      </c>
      <c r="R3087">
        <v>204.94</v>
      </c>
      <c r="S3087">
        <v>3326900</v>
      </c>
      <c r="T3087">
        <v>193.78</v>
      </c>
    </row>
    <row r="3088" spans="14:20" x14ac:dyDescent="0.2">
      <c r="N3088" s="84">
        <v>41009</v>
      </c>
      <c r="O3088">
        <v>204.94</v>
      </c>
      <c r="P3088">
        <v>205.74</v>
      </c>
      <c r="Q3088">
        <v>202.17</v>
      </c>
      <c r="R3088">
        <v>202.33</v>
      </c>
      <c r="S3088">
        <v>4132900</v>
      </c>
      <c r="T3088">
        <v>191.31</v>
      </c>
    </row>
    <row r="3089" spans="14:20" x14ac:dyDescent="0.2">
      <c r="N3089" s="84">
        <v>41010</v>
      </c>
      <c r="O3089">
        <v>203.99</v>
      </c>
      <c r="P3089">
        <v>204.32</v>
      </c>
      <c r="Q3089">
        <v>202.46</v>
      </c>
      <c r="R3089">
        <v>202.58</v>
      </c>
      <c r="S3089">
        <v>3366200</v>
      </c>
      <c r="T3089">
        <v>191.54</v>
      </c>
    </row>
    <row r="3090" spans="14:20" x14ac:dyDescent="0.2">
      <c r="N3090" s="84">
        <v>41011</v>
      </c>
      <c r="O3090">
        <v>202.8</v>
      </c>
      <c r="P3090">
        <v>205.56</v>
      </c>
      <c r="Q3090">
        <v>202.64</v>
      </c>
      <c r="R3090">
        <v>205.32</v>
      </c>
      <c r="S3090">
        <v>2929600</v>
      </c>
      <c r="T3090">
        <v>194.13</v>
      </c>
    </row>
    <row r="3091" spans="14:20" x14ac:dyDescent="0.2">
      <c r="N3091" s="84">
        <v>41012</v>
      </c>
      <c r="O3091">
        <v>204.32</v>
      </c>
      <c r="P3091">
        <v>204.65</v>
      </c>
      <c r="Q3091">
        <v>202.8</v>
      </c>
      <c r="R3091">
        <v>202.8</v>
      </c>
      <c r="S3091">
        <v>3767000</v>
      </c>
      <c r="T3091">
        <v>191.75</v>
      </c>
    </row>
    <row r="3092" spans="14:20" x14ac:dyDescent="0.2">
      <c r="N3092" s="84">
        <v>41015</v>
      </c>
      <c r="O3092">
        <v>204.74</v>
      </c>
      <c r="P3092">
        <v>205.97</v>
      </c>
      <c r="Q3092">
        <v>202.72</v>
      </c>
      <c r="R3092">
        <v>202.72</v>
      </c>
      <c r="S3092">
        <v>3826600</v>
      </c>
      <c r="T3092">
        <v>191.68</v>
      </c>
    </row>
    <row r="3093" spans="14:20" x14ac:dyDescent="0.2">
      <c r="N3093" s="84">
        <v>41016</v>
      </c>
      <c r="O3093">
        <v>204.57</v>
      </c>
      <c r="P3093">
        <v>207.64</v>
      </c>
      <c r="Q3093">
        <v>204.15</v>
      </c>
      <c r="R3093">
        <v>207.45</v>
      </c>
      <c r="S3093">
        <v>6065500</v>
      </c>
      <c r="T3093">
        <v>196.15</v>
      </c>
    </row>
    <row r="3094" spans="14:20" x14ac:dyDescent="0.2">
      <c r="N3094" s="84">
        <v>41017</v>
      </c>
      <c r="O3094">
        <v>202.43</v>
      </c>
      <c r="P3094">
        <v>204.07</v>
      </c>
      <c r="Q3094">
        <v>200</v>
      </c>
      <c r="R3094">
        <v>200.13</v>
      </c>
      <c r="S3094">
        <v>10153500</v>
      </c>
      <c r="T3094">
        <v>189.23</v>
      </c>
    </row>
    <row r="3095" spans="14:20" x14ac:dyDescent="0.2">
      <c r="N3095" s="84">
        <v>41018</v>
      </c>
      <c r="O3095">
        <v>200.03</v>
      </c>
      <c r="P3095">
        <v>201.26</v>
      </c>
      <c r="Q3095">
        <v>197.52</v>
      </c>
      <c r="R3095">
        <v>199.51</v>
      </c>
      <c r="S3095">
        <v>5762900</v>
      </c>
      <c r="T3095">
        <v>188.64</v>
      </c>
    </row>
    <row r="3096" spans="14:20" x14ac:dyDescent="0.2">
      <c r="N3096" s="84">
        <v>41019</v>
      </c>
      <c r="O3096">
        <v>199.83</v>
      </c>
      <c r="P3096">
        <v>200.12</v>
      </c>
      <c r="Q3096">
        <v>199.09</v>
      </c>
      <c r="R3096">
        <v>199.6</v>
      </c>
      <c r="S3096">
        <v>4758200</v>
      </c>
      <c r="T3096">
        <v>188.73</v>
      </c>
    </row>
    <row r="3097" spans="14:20" x14ac:dyDescent="0.2">
      <c r="N3097" s="84">
        <v>41022</v>
      </c>
      <c r="O3097">
        <v>197.89</v>
      </c>
      <c r="P3097">
        <v>199.1</v>
      </c>
      <c r="Q3097">
        <v>196.79</v>
      </c>
      <c r="R3097">
        <v>198.62</v>
      </c>
      <c r="S3097">
        <v>3618800</v>
      </c>
      <c r="T3097">
        <v>187.8</v>
      </c>
    </row>
    <row r="3098" spans="14:20" x14ac:dyDescent="0.2">
      <c r="N3098" s="84">
        <v>41023</v>
      </c>
      <c r="O3098">
        <v>199.06</v>
      </c>
      <c r="P3098">
        <v>202.48</v>
      </c>
      <c r="Q3098">
        <v>198.87</v>
      </c>
      <c r="R3098">
        <v>200</v>
      </c>
      <c r="S3098">
        <v>5626300</v>
      </c>
      <c r="T3098">
        <v>189.1</v>
      </c>
    </row>
    <row r="3099" spans="14:20" x14ac:dyDescent="0.2">
      <c r="N3099" s="84">
        <v>41024</v>
      </c>
      <c r="O3099">
        <v>202.02</v>
      </c>
      <c r="P3099">
        <v>203.69</v>
      </c>
      <c r="Q3099">
        <v>201.8</v>
      </c>
      <c r="R3099">
        <v>203.57</v>
      </c>
      <c r="S3099">
        <v>4003400</v>
      </c>
      <c r="T3099">
        <v>192.48</v>
      </c>
    </row>
    <row r="3100" spans="14:20" x14ac:dyDescent="0.2">
      <c r="N3100" s="84">
        <v>41025</v>
      </c>
      <c r="O3100">
        <v>203.4</v>
      </c>
      <c r="P3100">
        <v>206.21</v>
      </c>
      <c r="Q3100">
        <v>203.4</v>
      </c>
      <c r="R3100">
        <v>205.58</v>
      </c>
      <c r="S3100">
        <v>3302700</v>
      </c>
      <c r="T3100">
        <v>194.38</v>
      </c>
    </row>
    <row r="3101" spans="14:20" x14ac:dyDescent="0.2">
      <c r="N3101" s="84">
        <v>41026</v>
      </c>
      <c r="O3101">
        <v>206.47</v>
      </c>
      <c r="P3101">
        <v>208.17</v>
      </c>
      <c r="Q3101">
        <v>205.91</v>
      </c>
      <c r="R3101">
        <v>206.81</v>
      </c>
      <c r="S3101">
        <v>3496900</v>
      </c>
      <c r="T3101">
        <v>195.54</v>
      </c>
    </row>
    <row r="3102" spans="14:20" x14ac:dyDescent="0.2">
      <c r="N3102" s="84">
        <v>41029</v>
      </c>
      <c r="O3102">
        <v>206.71</v>
      </c>
      <c r="P3102">
        <v>207.96</v>
      </c>
      <c r="Q3102">
        <v>206.32</v>
      </c>
      <c r="R3102">
        <v>207.08</v>
      </c>
      <c r="S3102">
        <v>2773200</v>
      </c>
      <c r="T3102">
        <v>195.8</v>
      </c>
    </row>
    <row r="3103" spans="14:20" x14ac:dyDescent="0.2">
      <c r="N3103" s="84">
        <v>41030</v>
      </c>
      <c r="O3103">
        <v>207.18</v>
      </c>
      <c r="P3103">
        <v>208.93</v>
      </c>
      <c r="Q3103">
        <v>206.71</v>
      </c>
      <c r="R3103">
        <v>208</v>
      </c>
      <c r="S3103">
        <v>2715900</v>
      </c>
      <c r="T3103">
        <v>196.67</v>
      </c>
    </row>
    <row r="3104" spans="14:20" x14ac:dyDescent="0.2">
      <c r="N3104" s="84">
        <v>41031</v>
      </c>
      <c r="O3104">
        <v>206.97</v>
      </c>
      <c r="P3104">
        <v>208.27</v>
      </c>
      <c r="Q3104">
        <v>206.91</v>
      </c>
      <c r="R3104">
        <v>208.06</v>
      </c>
      <c r="S3104">
        <v>2360300</v>
      </c>
      <c r="T3104">
        <v>196.73</v>
      </c>
    </row>
    <row r="3105" spans="14:20" x14ac:dyDescent="0.2">
      <c r="N3105" s="84">
        <v>41032</v>
      </c>
      <c r="O3105">
        <v>208.27</v>
      </c>
      <c r="P3105">
        <v>208.92</v>
      </c>
      <c r="Q3105">
        <v>206.55</v>
      </c>
      <c r="R3105">
        <v>207.24</v>
      </c>
      <c r="S3105">
        <v>2826600</v>
      </c>
      <c r="T3105">
        <v>195.95</v>
      </c>
    </row>
    <row r="3106" spans="14:20" x14ac:dyDescent="0.2">
      <c r="N3106" s="84">
        <v>41033</v>
      </c>
      <c r="O3106">
        <v>206.47</v>
      </c>
      <c r="P3106">
        <v>207.11</v>
      </c>
      <c r="Q3106">
        <v>204.4</v>
      </c>
      <c r="R3106">
        <v>204.99</v>
      </c>
      <c r="S3106">
        <v>4023600</v>
      </c>
      <c r="T3106">
        <v>193.82</v>
      </c>
    </row>
    <row r="3107" spans="14:20" x14ac:dyDescent="0.2">
      <c r="N3107" s="84">
        <v>41036</v>
      </c>
      <c r="O3107">
        <v>203.96</v>
      </c>
      <c r="P3107">
        <v>204.77</v>
      </c>
      <c r="Q3107">
        <v>202.9</v>
      </c>
      <c r="R3107">
        <v>203.75</v>
      </c>
      <c r="S3107">
        <v>3373400</v>
      </c>
      <c r="T3107">
        <v>192.65</v>
      </c>
    </row>
    <row r="3108" spans="14:20" x14ac:dyDescent="0.2">
      <c r="N3108" s="84">
        <v>41037</v>
      </c>
      <c r="O3108">
        <v>202.44</v>
      </c>
      <c r="P3108">
        <v>203.06</v>
      </c>
      <c r="Q3108">
        <v>199.72</v>
      </c>
      <c r="R3108">
        <v>201.48</v>
      </c>
      <c r="S3108">
        <v>3881500</v>
      </c>
      <c r="T3108">
        <v>191.3</v>
      </c>
    </row>
    <row r="3109" spans="14:20" x14ac:dyDescent="0.2">
      <c r="N3109" s="84">
        <v>41038</v>
      </c>
      <c r="O3109">
        <v>199.99</v>
      </c>
      <c r="P3109">
        <v>203</v>
      </c>
      <c r="Q3109">
        <v>199.06</v>
      </c>
      <c r="R3109">
        <v>201.23</v>
      </c>
      <c r="S3109">
        <v>3742500</v>
      </c>
      <c r="T3109">
        <v>191.06</v>
      </c>
    </row>
    <row r="3110" spans="14:20" x14ac:dyDescent="0.2">
      <c r="N3110" s="84">
        <v>41039</v>
      </c>
      <c r="O3110">
        <v>201</v>
      </c>
      <c r="P3110">
        <v>203.25</v>
      </c>
      <c r="Q3110">
        <v>200.02</v>
      </c>
      <c r="R3110">
        <v>200.6</v>
      </c>
      <c r="S3110">
        <v>3830500</v>
      </c>
      <c r="T3110">
        <v>190.47</v>
      </c>
    </row>
    <row r="3111" spans="14:20" x14ac:dyDescent="0.2">
      <c r="N3111" s="84">
        <v>41040</v>
      </c>
      <c r="O3111">
        <v>199.96</v>
      </c>
      <c r="P3111">
        <v>202.12</v>
      </c>
      <c r="Q3111">
        <v>199.95</v>
      </c>
      <c r="R3111">
        <v>201.17</v>
      </c>
      <c r="S3111">
        <v>2391500</v>
      </c>
      <c r="T3111">
        <v>191.01</v>
      </c>
    </row>
    <row r="3112" spans="14:20" x14ac:dyDescent="0.2">
      <c r="N3112" s="84">
        <v>41043</v>
      </c>
      <c r="O3112">
        <v>199.92</v>
      </c>
      <c r="P3112">
        <v>200.71</v>
      </c>
      <c r="Q3112">
        <v>198.56</v>
      </c>
      <c r="R3112">
        <v>199.44</v>
      </c>
      <c r="S3112">
        <v>3029200</v>
      </c>
      <c r="T3112">
        <v>189.37</v>
      </c>
    </row>
    <row r="3113" spans="14:20" x14ac:dyDescent="0.2">
      <c r="N3113" s="84">
        <v>41044</v>
      </c>
      <c r="O3113">
        <v>199.44</v>
      </c>
      <c r="P3113">
        <v>201.47</v>
      </c>
      <c r="Q3113">
        <v>198.76</v>
      </c>
      <c r="R3113">
        <v>199.04</v>
      </c>
      <c r="S3113">
        <v>2987400</v>
      </c>
      <c r="T3113">
        <v>188.99</v>
      </c>
    </row>
    <row r="3114" spans="14:20" x14ac:dyDescent="0.2">
      <c r="N3114" s="84">
        <v>41045</v>
      </c>
      <c r="O3114">
        <v>199.42</v>
      </c>
      <c r="P3114">
        <v>201.35</v>
      </c>
      <c r="Q3114">
        <v>198.18</v>
      </c>
      <c r="R3114">
        <v>199.73</v>
      </c>
      <c r="S3114">
        <v>5001000</v>
      </c>
      <c r="T3114">
        <v>189.64</v>
      </c>
    </row>
    <row r="3115" spans="14:20" x14ac:dyDescent="0.2">
      <c r="N3115" s="84">
        <v>41046</v>
      </c>
      <c r="O3115">
        <v>199.67</v>
      </c>
      <c r="P3115">
        <v>200.79</v>
      </c>
      <c r="Q3115">
        <v>197.64</v>
      </c>
      <c r="R3115">
        <v>197.89</v>
      </c>
      <c r="S3115">
        <v>5626300</v>
      </c>
      <c r="T3115">
        <v>187.89</v>
      </c>
    </row>
    <row r="3116" spans="14:20" x14ac:dyDescent="0.2">
      <c r="N3116" s="84">
        <v>41047</v>
      </c>
      <c r="O3116">
        <v>198.78</v>
      </c>
      <c r="P3116">
        <v>198.78</v>
      </c>
      <c r="Q3116">
        <v>195.16</v>
      </c>
      <c r="R3116">
        <v>195.88</v>
      </c>
      <c r="S3116">
        <v>5737100</v>
      </c>
      <c r="T3116">
        <v>185.98</v>
      </c>
    </row>
    <row r="3117" spans="14:20" x14ac:dyDescent="0.2">
      <c r="N3117" s="84">
        <v>41050</v>
      </c>
      <c r="O3117">
        <v>195.98</v>
      </c>
      <c r="P3117">
        <v>197.93</v>
      </c>
      <c r="Q3117">
        <v>194.63</v>
      </c>
      <c r="R3117">
        <v>197.76</v>
      </c>
      <c r="S3117">
        <v>3831700</v>
      </c>
      <c r="T3117">
        <v>187.77</v>
      </c>
    </row>
    <row r="3118" spans="14:20" x14ac:dyDescent="0.2">
      <c r="N3118" s="84">
        <v>41051</v>
      </c>
      <c r="O3118">
        <v>198.04</v>
      </c>
      <c r="P3118">
        <v>198.26</v>
      </c>
      <c r="Q3118">
        <v>196.06</v>
      </c>
      <c r="R3118">
        <v>196.82</v>
      </c>
      <c r="S3118">
        <v>3567100</v>
      </c>
      <c r="T3118">
        <v>186.88</v>
      </c>
    </row>
    <row r="3119" spans="14:20" x14ac:dyDescent="0.2">
      <c r="N3119" s="84">
        <v>41052</v>
      </c>
      <c r="O3119">
        <v>195.53</v>
      </c>
      <c r="P3119">
        <v>196.49</v>
      </c>
      <c r="Q3119">
        <v>193.2</v>
      </c>
      <c r="R3119">
        <v>196.12</v>
      </c>
      <c r="S3119">
        <v>4100000</v>
      </c>
      <c r="T3119">
        <v>186.21</v>
      </c>
    </row>
    <row r="3120" spans="14:20" x14ac:dyDescent="0.2">
      <c r="N3120" s="84">
        <v>41053</v>
      </c>
      <c r="O3120">
        <v>195.99</v>
      </c>
      <c r="P3120">
        <v>196.28</v>
      </c>
      <c r="Q3120">
        <v>194</v>
      </c>
      <c r="R3120">
        <v>196.09</v>
      </c>
      <c r="S3120">
        <v>3569300</v>
      </c>
      <c r="T3120">
        <v>186.18</v>
      </c>
    </row>
    <row r="3121" spans="14:20" x14ac:dyDescent="0.2">
      <c r="N3121" s="84">
        <v>41054</v>
      </c>
      <c r="O3121">
        <v>195.11</v>
      </c>
      <c r="P3121">
        <v>196</v>
      </c>
      <c r="Q3121">
        <v>194</v>
      </c>
      <c r="R3121">
        <v>194.3</v>
      </c>
      <c r="S3121">
        <v>2901900</v>
      </c>
      <c r="T3121">
        <v>184.48</v>
      </c>
    </row>
    <row r="3122" spans="14:20" x14ac:dyDescent="0.2">
      <c r="N3122" s="84">
        <v>41058</v>
      </c>
      <c r="O3122">
        <v>195.22</v>
      </c>
      <c r="P3122">
        <v>198.08</v>
      </c>
      <c r="Q3122">
        <v>195.22</v>
      </c>
      <c r="R3122">
        <v>196.46</v>
      </c>
      <c r="S3122">
        <v>3618500</v>
      </c>
      <c r="T3122">
        <v>186.54</v>
      </c>
    </row>
    <row r="3123" spans="14:20" x14ac:dyDescent="0.2">
      <c r="N3123" s="84">
        <v>41059</v>
      </c>
      <c r="O3123">
        <v>194.8</v>
      </c>
      <c r="P3123">
        <v>195.47</v>
      </c>
      <c r="Q3123">
        <v>193.77</v>
      </c>
      <c r="R3123">
        <v>194.53</v>
      </c>
      <c r="S3123">
        <v>3602500</v>
      </c>
      <c r="T3123">
        <v>184.7</v>
      </c>
    </row>
    <row r="3124" spans="14:20" x14ac:dyDescent="0.2">
      <c r="N3124" s="84">
        <v>41060</v>
      </c>
      <c r="O3124">
        <v>194.1</v>
      </c>
      <c r="P3124">
        <v>194.93</v>
      </c>
      <c r="Q3124">
        <v>192</v>
      </c>
      <c r="R3124">
        <v>192.9</v>
      </c>
      <c r="S3124">
        <v>9287500</v>
      </c>
      <c r="T3124">
        <v>183.16</v>
      </c>
    </row>
    <row r="3125" spans="14:20" x14ac:dyDescent="0.2">
      <c r="N3125" s="84">
        <v>41061</v>
      </c>
      <c r="O3125">
        <v>190.12</v>
      </c>
      <c r="P3125">
        <v>191.72</v>
      </c>
      <c r="Q3125">
        <v>188.6</v>
      </c>
      <c r="R3125">
        <v>189.08</v>
      </c>
      <c r="S3125">
        <v>5206400</v>
      </c>
      <c r="T3125">
        <v>179.53</v>
      </c>
    </row>
    <row r="3126" spans="14:20" x14ac:dyDescent="0.2">
      <c r="N3126" s="84">
        <v>41064</v>
      </c>
      <c r="O3126">
        <v>188.34</v>
      </c>
      <c r="P3126">
        <v>189.38</v>
      </c>
      <c r="Q3126">
        <v>187</v>
      </c>
      <c r="R3126">
        <v>188.54</v>
      </c>
      <c r="S3126">
        <v>4624500</v>
      </c>
      <c r="T3126">
        <v>179.02</v>
      </c>
    </row>
    <row r="3127" spans="14:20" x14ac:dyDescent="0.2">
      <c r="N3127" s="84">
        <v>41065</v>
      </c>
      <c r="O3127">
        <v>187.92</v>
      </c>
      <c r="P3127">
        <v>189.85</v>
      </c>
      <c r="Q3127">
        <v>187.56</v>
      </c>
      <c r="R3127">
        <v>189.2</v>
      </c>
      <c r="S3127">
        <v>3556500</v>
      </c>
      <c r="T3127">
        <v>179.64</v>
      </c>
    </row>
    <row r="3128" spans="14:20" x14ac:dyDescent="0.2">
      <c r="N3128" s="84">
        <v>41066</v>
      </c>
      <c r="O3128">
        <v>190.78</v>
      </c>
      <c r="P3128">
        <v>194</v>
      </c>
      <c r="Q3128">
        <v>190.02</v>
      </c>
      <c r="R3128">
        <v>193.99</v>
      </c>
      <c r="S3128">
        <v>3641300</v>
      </c>
      <c r="T3128">
        <v>184.19</v>
      </c>
    </row>
    <row r="3129" spans="14:20" x14ac:dyDescent="0.2">
      <c r="N3129" s="84">
        <v>41067</v>
      </c>
      <c r="O3129">
        <v>195.28</v>
      </c>
      <c r="P3129">
        <v>195.83</v>
      </c>
      <c r="Q3129">
        <v>193.94</v>
      </c>
      <c r="R3129">
        <v>194.44</v>
      </c>
      <c r="S3129">
        <v>3701100</v>
      </c>
      <c r="T3129">
        <v>184.62</v>
      </c>
    </row>
    <row r="3130" spans="14:20" x14ac:dyDescent="0.2">
      <c r="N3130" s="84">
        <v>41068</v>
      </c>
      <c r="O3130">
        <v>193.71</v>
      </c>
      <c r="P3130">
        <v>195.14</v>
      </c>
      <c r="Q3130">
        <v>192.7</v>
      </c>
      <c r="R3130">
        <v>195.14</v>
      </c>
      <c r="S3130">
        <v>2479200</v>
      </c>
      <c r="T3130">
        <v>185.28</v>
      </c>
    </row>
    <row r="3131" spans="14:20" x14ac:dyDescent="0.2">
      <c r="N3131" s="84">
        <v>41071</v>
      </c>
      <c r="O3131">
        <v>196.6</v>
      </c>
      <c r="P3131">
        <v>196.7</v>
      </c>
      <c r="Q3131">
        <v>192.37</v>
      </c>
      <c r="R3131">
        <v>192.51</v>
      </c>
      <c r="S3131">
        <v>3273300</v>
      </c>
      <c r="T3131">
        <v>182.79</v>
      </c>
    </row>
    <row r="3132" spans="14:20" x14ac:dyDescent="0.2">
      <c r="N3132" s="84">
        <v>41072</v>
      </c>
      <c r="O3132">
        <v>192.14</v>
      </c>
      <c r="P3132">
        <v>194.67</v>
      </c>
      <c r="Q3132">
        <v>192.14</v>
      </c>
      <c r="R3132">
        <v>194.55</v>
      </c>
      <c r="S3132">
        <v>3023700</v>
      </c>
      <c r="T3132">
        <v>184.72</v>
      </c>
    </row>
    <row r="3133" spans="14:20" x14ac:dyDescent="0.2">
      <c r="N3133" s="84">
        <v>41073</v>
      </c>
      <c r="O3133">
        <v>194.36</v>
      </c>
      <c r="P3133">
        <v>195.19</v>
      </c>
      <c r="Q3133">
        <v>192.35</v>
      </c>
      <c r="R3133">
        <v>193.1</v>
      </c>
      <c r="S3133">
        <v>3247700</v>
      </c>
      <c r="T3133">
        <v>183.35</v>
      </c>
    </row>
    <row r="3134" spans="14:20" x14ac:dyDescent="0.2">
      <c r="N3134" s="84">
        <v>41074</v>
      </c>
      <c r="O3134">
        <v>193</v>
      </c>
      <c r="P3134">
        <v>195.83</v>
      </c>
      <c r="Q3134">
        <v>192.74</v>
      </c>
      <c r="R3134">
        <v>195.1</v>
      </c>
      <c r="S3134">
        <v>3585000</v>
      </c>
      <c r="T3134">
        <v>185.24</v>
      </c>
    </row>
    <row r="3135" spans="14:20" x14ac:dyDescent="0.2">
      <c r="N3135" s="84">
        <v>41075</v>
      </c>
      <c r="O3135">
        <v>196.08</v>
      </c>
      <c r="P3135">
        <v>199.27</v>
      </c>
      <c r="Q3135">
        <v>195.4</v>
      </c>
      <c r="R3135">
        <v>199.1</v>
      </c>
      <c r="S3135">
        <v>6389000</v>
      </c>
      <c r="T3135">
        <v>189.04</v>
      </c>
    </row>
    <row r="3136" spans="14:20" x14ac:dyDescent="0.2">
      <c r="N3136" s="84">
        <v>41078</v>
      </c>
      <c r="O3136">
        <v>197.57</v>
      </c>
      <c r="P3136">
        <v>199.64</v>
      </c>
      <c r="Q3136">
        <v>197.17</v>
      </c>
      <c r="R3136">
        <v>198.29</v>
      </c>
      <c r="S3136">
        <v>3378900</v>
      </c>
      <c r="T3136">
        <v>188.27</v>
      </c>
    </row>
    <row r="3137" spans="14:20" x14ac:dyDescent="0.2">
      <c r="N3137" s="84">
        <v>41079</v>
      </c>
      <c r="O3137">
        <v>198.83</v>
      </c>
      <c r="P3137">
        <v>199.99</v>
      </c>
      <c r="Q3137">
        <v>198.8</v>
      </c>
      <c r="R3137">
        <v>198.93</v>
      </c>
      <c r="S3137">
        <v>3297600</v>
      </c>
      <c r="T3137">
        <v>188.88</v>
      </c>
    </row>
    <row r="3138" spans="14:20" x14ac:dyDescent="0.2">
      <c r="N3138" s="84">
        <v>41080</v>
      </c>
      <c r="O3138">
        <v>198.7</v>
      </c>
      <c r="P3138">
        <v>199.74</v>
      </c>
      <c r="Q3138">
        <v>197.5</v>
      </c>
      <c r="R3138">
        <v>198.78</v>
      </c>
      <c r="S3138">
        <v>3378200</v>
      </c>
      <c r="T3138">
        <v>188.74</v>
      </c>
    </row>
    <row r="3139" spans="14:20" x14ac:dyDescent="0.2">
      <c r="N3139" s="84">
        <v>41081</v>
      </c>
      <c r="O3139">
        <v>199.07</v>
      </c>
      <c r="P3139">
        <v>199.45</v>
      </c>
      <c r="Q3139">
        <v>193.19</v>
      </c>
      <c r="R3139">
        <v>193.39</v>
      </c>
      <c r="S3139">
        <v>4316600</v>
      </c>
      <c r="T3139">
        <v>183.62</v>
      </c>
    </row>
    <row r="3140" spans="14:20" x14ac:dyDescent="0.2">
      <c r="N3140" s="84">
        <v>41082</v>
      </c>
      <c r="O3140">
        <v>193.87</v>
      </c>
      <c r="P3140">
        <v>194.88</v>
      </c>
      <c r="Q3140">
        <v>193.22</v>
      </c>
      <c r="R3140">
        <v>193.7</v>
      </c>
      <c r="S3140">
        <v>8823000</v>
      </c>
      <c r="T3140">
        <v>183.92</v>
      </c>
    </row>
    <row r="3141" spans="14:20" x14ac:dyDescent="0.2">
      <c r="N3141" s="84">
        <v>41085</v>
      </c>
      <c r="O3141">
        <v>192.48</v>
      </c>
      <c r="P3141">
        <v>193.39</v>
      </c>
      <c r="Q3141">
        <v>191.68</v>
      </c>
      <c r="R3141">
        <v>192.86</v>
      </c>
      <c r="S3141">
        <v>3211600</v>
      </c>
      <c r="T3141">
        <v>183.12</v>
      </c>
    </row>
    <row r="3142" spans="14:20" x14ac:dyDescent="0.2">
      <c r="N3142" s="84">
        <v>41086</v>
      </c>
      <c r="O3142">
        <v>193.54</v>
      </c>
      <c r="P3142">
        <v>193.68</v>
      </c>
      <c r="Q3142">
        <v>190.75</v>
      </c>
      <c r="R3142">
        <v>191.95</v>
      </c>
      <c r="S3142">
        <v>3435900</v>
      </c>
      <c r="T3142">
        <v>182.25</v>
      </c>
    </row>
    <row r="3143" spans="14:20" x14ac:dyDescent="0.2">
      <c r="N3143" s="84">
        <v>41087</v>
      </c>
      <c r="O3143">
        <v>192.14</v>
      </c>
      <c r="P3143">
        <v>193.7</v>
      </c>
      <c r="Q3143">
        <v>190.9</v>
      </c>
      <c r="R3143">
        <v>193</v>
      </c>
      <c r="S3143">
        <v>2762700</v>
      </c>
      <c r="T3143">
        <v>183.25</v>
      </c>
    </row>
    <row r="3144" spans="14:20" x14ac:dyDescent="0.2">
      <c r="N3144" s="84">
        <v>41088</v>
      </c>
      <c r="O3144">
        <v>191.23</v>
      </c>
      <c r="P3144">
        <v>192.08</v>
      </c>
      <c r="Q3144">
        <v>188.9</v>
      </c>
      <c r="R3144">
        <v>191.4</v>
      </c>
      <c r="S3144">
        <v>3967300</v>
      </c>
      <c r="T3144">
        <v>181.73</v>
      </c>
    </row>
    <row r="3145" spans="14:20" x14ac:dyDescent="0.2">
      <c r="N3145" s="84">
        <v>41089</v>
      </c>
      <c r="O3145">
        <v>194.55</v>
      </c>
      <c r="P3145">
        <v>195.81</v>
      </c>
      <c r="Q3145">
        <v>192.41</v>
      </c>
      <c r="R3145">
        <v>195.58</v>
      </c>
      <c r="S3145">
        <v>5259600</v>
      </c>
      <c r="T3145">
        <v>185.7</v>
      </c>
    </row>
    <row r="3146" spans="14:20" x14ac:dyDescent="0.2">
      <c r="N3146" s="84">
        <v>41092</v>
      </c>
      <c r="O3146">
        <v>196.36</v>
      </c>
      <c r="P3146">
        <v>197.2</v>
      </c>
      <c r="Q3146">
        <v>194.85</v>
      </c>
      <c r="R3146">
        <v>195.83</v>
      </c>
      <c r="S3146">
        <v>2827000</v>
      </c>
      <c r="T3146">
        <v>185.94</v>
      </c>
    </row>
    <row r="3147" spans="14:20" x14ac:dyDescent="0.2">
      <c r="N3147" s="84">
        <v>41093</v>
      </c>
      <c r="O3147">
        <v>195.46</v>
      </c>
      <c r="P3147">
        <v>196.34</v>
      </c>
      <c r="Q3147">
        <v>194.91</v>
      </c>
      <c r="R3147">
        <v>195.93</v>
      </c>
      <c r="S3147">
        <v>1450400</v>
      </c>
      <c r="T3147">
        <v>186.03</v>
      </c>
    </row>
    <row r="3148" spans="14:20" x14ac:dyDescent="0.2">
      <c r="N3148" s="84">
        <v>41095</v>
      </c>
      <c r="O3148">
        <v>194.88</v>
      </c>
      <c r="P3148">
        <v>196.85</v>
      </c>
      <c r="Q3148">
        <v>193.63</v>
      </c>
      <c r="R3148">
        <v>195.29</v>
      </c>
      <c r="S3148">
        <v>2690200</v>
      </c>
      <c r="T3148">
        <v>185.42</v>
      </c>
    </row>
    <row r="3149" spans="14:20" x14ac:dyDescent="0.2">
      <c r="N3149" s="84">
        <v>41096</v>
      </c>
      <c r="O3149">
        <v>193.92</v>
      </c>
      <c r="P3149">
        <v>193.94</v>
      </c>
      <c r="Q3149">
        <v>189.74</v>
      </c>
      <c r="R3149">
        <v>191.41</v>
      </c>
      <c r="S3149">
        <v>4952900</v>
      </c>
      <c r="T3149">
        <v>181.74</v>
      </c>
    </row>
    <row r="3150" spans="14:20" x14ac:dyDescent="0.2">
      <c r="N3150" s="84">
        <v>41099</v>
      </c>
      <c r="O3150">
        <v>190.76</v>
      </c>
      <c r="P3150">
        <v>191</v>
      </c>
      <c r="Q3150">
        <v>188.05</v>
      </c>
      <c r="R3150">
        <v>189.67</v>
      </c>
      <c r="S3150">
        <v>3988100</v>
      </c>
      <c r="T3150">
        <v>180.09</v>
      </c>
    </row>
    <row r="3151" spans="14:20" x14ac:dyDescent="0.2">
      <c r="N3151" s="84">
        <v>41100</v>
      </c>
      <c r="O3151">
        <v>190.3</v>
      </c>
      <c r="P3151">
        <v>191.14</v>
      </c>
      <c r="Q3151">
        <v>185.6</v>
      </c>
      <c r="R3151">
        <v>186.26</v>
      </c>
      <c r="S3151">
        <v>4690300</v>
      </c>
      <c r="T3151">
        <v>176.85</v>
      </c>
    </row>
    <row r="3152" spans="14:20" x14ac:dyDescent="0.2">
      <c r="N3152" s="84">
        <v>41101</v>
      </c>
      <c r="O3152">
        <v>186.22</v>
      </c>
      <c r="P3152">
        <v>187.36</v>
      </c>
      <c r="Q3152">
        <v>183.51</v>
      </c>
      <c r="R3152">
        <v>185.25</v>
      </c>
      <c r="S3152">
        <v>5456100</v>
      </c>
      <c r="T3152">
        <v>175.89</v>
      </c>
    </row>
    <row r="3153" spans="14:20" x14ac:dyDescent="0.2">
      <c r="N3153" s="84">
        <v>41102</v>
      </c>
      <c r="O3153">
        <v>184.25</v>
      </c>
      <c r="P3153">
        <v>184.39</v>
      </c>
      <c r="Q3153">
        <v>181.85</v>
      </c>
      <c r="R3153">
        <v>183.09</v>
      </c>
      <c r="S3153">
        <v>4931300</v>
      </c>
      <c r="T3153">
        <v>173.84</v>
      </c>
    </row>
    <row r="3154" spans="14:20" x14ac:dyDescent="0.2">
      <c r="N3154" s="84">
        <v>41103</v>
      </c>
      <c r="O3154">
        <v>183.46</v>
      </c>
      <c r="P3154">
        <v>186.33</v>
      </c>
      <c r="Q3154">
        <v>183.03</v>
      </c>
      <c r="R3154">
        <v>186.01</v>
      </c>
      <c r="S3154">
        <v>3933000</v>
      </c>
      <c r="T3154">
        <v>176.61</v>
      </c>
    </row>
    <row r="3155" spans="14:20" x14ac:dyDescent="0.2">
      <c r="N3155" s="84">
        <v>41106</v>
      </c>
      <c r="O3155">
        <v>185.58</v>
      </c>
      <c r="P3155">
        <v>186.1</v>
      </c>
      <c r="Q3155">
        <v>184.58</v>
      </c>
      <c r="R3155">
        <v>184.79</v>
      </c>
      <c r="S3155">
        <v>3144400</v>
      </c>
      <c r="T3155">
        <v>175.46</v>
      </c>
    </row>
    <row r="3156" spans="14:20" x14ac:dyDescent="0.2">
      <c r="N3156" s="84">
        <v>41107</v>
      </c>
      <c r="O3156">
        <v>185.73</v>
      </c>
      <c r="P3156">
        <v>186.29</v>
      </c>
      <c r="Q3156">
        <v>183.2</v>
      </c>
      <c r="R3156">
        <v>183.65</v>
      </c>
      <c r="S3156">
        <v>5158600</v>
      </c>
      <c r="T3156">
        <v>174.37</v>
      </c>
    </row>
    <row r="3157" spans="14:20" x14ac:dyDescent="0.2">
      <c r="N3157" s="84">
        <v>41108</v>
      </c>
      <c r="O3157">
        <v>184.15</v>
      </c>
      <c r="P3157">
        <v>188.59</v>
      </c>
      <c r="Q3157">
        <v>183.55</v>
      </c>
      <c r="R3157">
        <v>188.25</v>
      </c>
      <c r="S3157">
        <v>8019500</v>
      </c>
      <c r="T3157">
        <v>178.74</v>
      </c>
    </row>
    <row r="3158" spans="14:20" x14ac:dyDescent="0.2">
      <c r="N3158" s="84">
        <v>41109</v>
      </c>
      <c r="O3158">
        <v>193.4</v>
      </c>
      <c r="P3158">
        <v>196.85</v>
      </c>
      <c r="Q3158">
        <v>192.97</v>
      </c>
      <c r="R3158">
        <v>195.34</v>
      </c>
      <c r="S3158">
        <v>10395400</v>
      </c>
      <c r="T3158">
        <v>185.47</v>
      </c>
    </row>
    <row r="3159" spans="14:20" x14ac:dyDescent="0.2">
      <c r="N3159" s="84">
        <v>41110</v>
      </c>
      <c r="O3159">
        <v>194.09</v>
      </c>
      <c r="P3159">
        <v>194.9</v>
      </c>
      <c r="Q3159">
        <v>192.17</v>
      </c>
      <c r="R3159">
        <v>192.45</v>
      </c>
      <c r="S3159">
        <v>4789700</v>
      </c>
      <c r="T3159">
        <v>182.73</v>
      </c>
    </row>
    <row r="3160" spans="14:20" x14ac:dyDescent="0.2">
      <c r="N3160" s="84">
        <v>41113</v>
      </c>
      <c r="O3160">
        <v>189.78</v>
      </c>
      <c r="P3160">
        <v>191.3</v>
      </c>
      <c r="Q3160">
        <v>188.2</v>
      </c>
      <c r="R3160">
        <v>190.83</v>
      </c>
      <c r="S3160">
        <v>3904500</v>
      </c>
      <c r="T3160">
        <v>181.19</v>
      </c>
    </row>
    <row r="3161" spans="14:20" x14ac:dyDescent="0.2">
      <c r="N3161" s="84">
        <v>41114</v>
      </c>
      <c r="O3161">
        <v>190.92</v>
      </c>
      <c r="P3161">
        <v>191.32</v>
      </c>
      <c r="Q3161">
        <v>188.56</v>
      </c>
      <c r="R3161">
        <v>190.34</v>
      </c>
      <c r="S3161">
        <v>3597100</v>
      </c>
      <c r="T3161">
        <v>180.72</v>
      </c>
    </row>
    <row r="3162" spans="14:20" x14ac:dyDescent="0.2">
      <c r="N3162" s="84">
        <v>41115</v>
      </c>
      <c r="O3162">
        <v>190.31</v>
      </c>
      <c r="P3162">
        <v>192.77</v>
      </c>
      <c r="Q3162">
        <v>189.32</v>
      </c>
      <c r="R3162">
        <v>191.08</v>
      </c>
      <c r="S3162">
        <v>3833800</v>
      </c>
      <c r="T3162">
        <v>181.43</v>
      </c>
    </row>
    <row r="3163" spans="14:20" x14ac:dyDescent="0.2">
      <c r="N3163" s="84">
        <v>41116</v>
      </c>
      <c r="O3163">
        <v>193.49</v>
      </c>
      <c r="P3163">
        <v>194.95</v>
      </c>
      <c r="Q3163">
        <v>192.57</v>
      </c>
      <c r="R3163">
        <v>193.95</v>
      </c>
      <c r="S3163">
        <v>3282900</v>
      </c>
      <c r="T3163">
        <v>184.15</v>
      </c>
    </row>
    <row r="3164" spans="14:20" x14ac:dyDescent="0.2">
      <c r="N3164" s="84">
        <v>41117</v>
      </c>
      <c r="O3164">
        <v>195.1</v>
      </c>
      <c r="P3164">
        <v>197.41</v>
      </c>
      <c r="Q3164">
        <v>193.95</v>
      </c>
      <c r="R3164">
        <v>196.39</v>
      </c>
      <c r="S3164">
        <v>4177300</v>
      </c>
      <c r="T3164">
        <v>186.47</v>
      </c>
    </row>
    <row r="3165" spans="14:20" x14ac:dyDescent="0.2">
      <c r="N3165" s="84">
        <v>41120</v>
      </c>
      <c r="O3165">
        <v>196.32</v>
      </c>
      <c r="P3165">
        <v>197.84</v>
      </c>
      <c r="Q3165">
        <v>195.92</v>
      </c>
      <c r="R3165">
        <v>196.68</v>
      </c>
      <c r="S3165">
        <v>2787000</v>
      </c>
      <c r="T3165">
        <v>186.74</v>
      </c>
    </row>
    <row r="3166" spans="14:20" x14ac:dyDescent="0.2">
      <c r="N3166" s="84">
        <v>41121</v>
      </c>
      <c r="O3166">
        <v>196.5</v>
      </c>
      <c r="P3166">
        <v>197.58</v>
      </c>
      <c r="Q3166">
        <v>195.88</v>
      </c>
      <c r="R3166">
        <v>195.98</v>
      </c>
      <c r="S3166">
        <v>3507000</v>
      </c>
      <c r="T3166">
        <v>186.08</v>
      </c>
    </row>
    <row r="3167" spans="14:20" x14ac:dyDescent="0.2">
      <c r="N3167" s="84">
        <v>41122</v>
      </c>
      <c r="O3167">
        <v>196.96</v>
      </c>
      <c r="P3167">
        <v>197.85</v>
      </c>
      <c r="Q3167">
        <v>194.72</v>
      </c>
      <c r="R3167">
        <v>195.18</v>
      </c>
      <c r="S3167">
        <v>2559300</v>
      </c>
      <c r="T3167">
        <v>185.32</v>
      </c>
    </row>
    <row r="3168" spans="14:20" x14ac:dyDescent="0.2">
      <c r="N3168" s="84">
        <v>41123</v>
      </c>
      <c r="O3168">
        <v>194.16</v>
      </c>
      <c r="P3168">
        <v>196.6</v>
      </c>
      <c r="Q3168">
        <v>193.02</v>
      </c>
      <c r="R3168">
        <v>194.45</v>
      </c>
      <c r="S3168">
        <v>2812600</v>
      </c>
      <c r="T3168">
        <v>184.63</v>
      </c>
    </row>
    <row r="3169" spans="14:20" x14ac:dyDescent="0.2">
      <c r="N3169" s="84">
        <v>41124</v>
      </c>
      <c r="O3169">
        <v>196.48</v>
      </c>
      <c r="P3169">
        <v>198.95</v>
      </c>
      <c r="Q3169">
        <v>196.16</v>
      </c>
      <c r="R3169">
        <v>198.52</v>
      </c>
      <c r="S3169">
        <v>3278100</v>
      </c>
      <c r="T3169">
        <v>188.49</v>
      </c>
    </row>
    <row r="3170" spans="14:20" x14ac:dyDescent="0.2">
      <c r="N3170" s="84">
        <v>41127</v>
      </c>
      <c r="O3170">
        <v>198.76</v>
      </c>
      <c r="P3170">
        <v>199.94</v>
      </c>
      <c r="Q3170">
        <v>198.52</v>
      </c>
      <c r="R3170">
        <v>198.76</v>
      </c>
      <c r="S3170">
        <v>2337800</v>
      </c>
      <c r="T3170">
        <v>188.72</v>
      </c>
    </row>
    <row r="3171" spans="14:20" x14ac:dyDescent="0.2">
      <c r="N3171" s="84">
        <v>41128</v>
      </c>
      <c r="O3171">
        <v>199.43</v>
      </c>
      <c r="P3171">
        <v>200.88</v>
      </c>
      <c r="Q3171">
        <v>198.8</v>
      </c>
      <c r="R3171">
        <v>199.93</v>
      </c>
      <c r="S3171">
        <v>3209400</v>
      </c>
      <c r="T3171">
        <v>189.83</v>
      </c>
    </row>
    <row r="3172" spans="14:20" x14ac:dyDescent="0.2">
      <c r="N3172" s="84">
        <v>41129</v>
      </c>
      <c r="O3172">
        <v>198.27</v>
      </c>
      <c r="P3172">
        <v>199.69</v>
      </c>
      <c r="Q3172">
        <v>198.16</v>
      </c>
      <c r="R3172">
        <v>199.03</v>
      </c>
      <c r="S3172">
        <v>2068300</v>
      </c>
      <c r="T3172">
        <v>189.78</v>
      </c>
    </row>
    <row r="3173" spans="14:20" x14ac:dyDescent="0.2">
      <c r="N3173" s="84">
        <v>41130</v>
      </c>
      <c r="O3173">
        <v>198.62</v>
      </c>
      <c r="P3173">
        <v>199.46</v>
      </c>
      <c r="Q3173">
        <v>197.89</v>
      </c>
      <c r="R3173">
        <v>198.42</v>
      </c>
      <c r="S3173">
        <v>2160100</v>
      </c>
      <c r="T3173">
        <v>189.2</v>
      </c>
    </row>
    <row r="3174" spans="14:20" x14ac:dyDescent="0.2">
      <c r="N3174" s="84">
        <v>41131</v>
      </c>
      <c r="O3174">
        <v>197.87</v>
      </c>
      <c r="P3174">
        <v>199.37</v>
      </c>
      <c r="Q3174">
        <v>197.24</v>
      </c>
      <c r="R3174">
        <v>199.29</v>
      </c>
      <c r="S3174">
        <v>2600500</v>
      </c>
      <c r="T3174">
        <v>190.03</v>
      </c>
    </row>
    <row r="3175" spans="14:20" x14ac:dyDescent="0.2">
      <c r="N3175" s="84">
        <v>41134</v>
      </c>
      <c r="O3175">
        <v>198.88</v>
      </c>
      <c r="P3175">
        <v>199.98</v>
      </c>
      <c r="Q3175">
        <v>197.79</v>
      </c>
      <c r="R3175">
        <v>199.01</v>
      </c>
      <c r="S3175">
        <v>2418300</v>
      </c>
      <c r="T3175">
        <v>189.76</v>
      </c>
    </row>
    <row r="3176" spans="14:20" x14ac:dyDescent="0.2">
      <c r="N3176" s="84">
        <v>41135</v>
      </c>
      <c r="O3176">
        <v>198.88</v>
      </c>
      <c r="P3176">
        <v>199.33</v>
      </c>
      <c r="Q3176">
        <v>197.72</v>
      </c>
      <c r="R3176">
        <v>198.29</v>
      </c>
      <c r="S3176">
        <v>2562300</v>
      </c>
      <c r="T3176">
        <v>189.08</v>
      </c>
    </row>
    <row r="3177" spans="14:20" x14ac:dyDescent="0.2">
      <c r="N3177" s="84">
        <v>41136</v>
      </c>
      <c r="O3177">
        <v>198.9</v>
      </c>
      <c r="P3177">
        <v>199.33</v>
      </c>
      <c r="Q3177">
        <v>197.92</v>
      </c>
      <c r="R3177">
        <v>198.4</v>
      </c>
      <c r="S3177">
        <v>2111800</v>
      </c>
      <c r="T3177">
        <v>189.18</v>
      </c>
    </row>
    <row r="3178" spans="14:20" x14ac:dyDescent="0.2">
      <c r="N3178" s="84">
        <v>41137</v>
      </c>
      <c r="O3178">
        <v>198.77</v>
      </c>
      <c r="P3178">
        <v>201.32</v>
      </c>
      <c r="Q3178">
        <v>198.12</v>
      </c>
      <c r="R3178">
        <v>200.84</v>
      </c>
      <c r="S3178">
        <v>2729500</v>
      </c>
      <c r="T3178">
        <v>191.51</v>
      </c>
    </row>
    <row r="3179" spans="14:20" x14ac:dyDescent="0.2">
      <c r="N3179" s="84">
        <v>41138</v>
      </c>
      <c r="O3179">
        <v>201.08</v>
      </c>
      <c r="P3179">
        <v>202</v>
      </c>
      <c r="Q3179">
        <v>200.66</v>
      </c>
      <c r="R3179">
        <v>201.22</v>
      </c>
      <c r="S3179">
        <v>2551800</v>
      </c>
      <c r="T3179">
        <v>191.87</v>
      </c>
    </row>
    <row r="3180" spans="14:20" x14ac:dyDescent="0.2">
      <c r="N3180" s="84">
        <v>41141</v>
      </c>
      <c r="O3180">
        <v>200.69</v>
      </c>
      <c r="P3180">
        <v>201.13</v>
      </c>
      <c r="Q3180">
        <v>200.03</v>
      </c>
      <c r="R3180">
        <v>200.5</v>
      </c>
      <c r="S3180">
        <v>2336000</v>
      </c>
      <c r="T3180">
        <v>191.18</v>
      </c>
    </row>
    <row r="3181" spans="14:20" x14ac:dyDescent="0.2">
      <c r="N3181" s="84">
        <v>41142</v>
      </c>
      <c r="O3181">
        <v>200.99</v>
      </c>
      <c r="P3181">
        <v>201</v>
      </c>
      <c r="Q3181">
        <v>198.37</v>
      </c>
      <c r="R3181">
        <v>198.65</v>
      </c>
      <c r="S3181">
        <v>3111300</v>
      </c>
      <c r="T3181">
        <v>189.42</v>
      </c>
    </row>
    <row r="3182" spans="14:20" x14ac:dyDescent="0.2">
      <c r="N3182" s="84">
        <v>41143</v>
      </c>
      <c r="O3182">
        <v>198.64</v>
      </c>
      <c r="P3182">
        <v>198.65</v>
      </c>
      <c r="Q3182">
        <v>196.9</v>
      </c>
      <c r="R3182">
        <v>197.25</v>
      </c>
      <c r="S3182">
        <v>3296100</v>
      </c>
      <c r="T3182">
        <v>188.09</v>
      </c>
    </row>
    <row r="3183" spans="14:20" x14ac:dyDescent="0.2">
      <c r="N3183" s="84">
        <v>41144</v>
      </c>
      <c r="O3183">
        <v>197.04</v>
      </c>
      <c r="P3183">
        <v>197.37</v>
      </c>
      <c r="Q3183">
        <v>195.44</v>
      </c>
      <c r="R3183">
        <v>195.7</v>
      </c>
      <c r="S3183">
        <v>2757400</v>
      </c>
      <c r="T3183">
        <v>186.61</v>
      </c>
    </row>
    <row r="3184" spans="14:20" x14ac:dyDescent="0.2">
      <c r="N3184" s="84">
        <v>41145</v>
      </c>
      <c r="O3184">
        <v>194.96</v>
      </c>
      <c r="P3184">
        <v>198.11</v>
      </c>
      <c r="Q3184">
        <v>194.2</v>
      </c>
      <c r="R3184">
        <v>197.77</v>
      </c>
      <c r="S3184">
        <v>2639500</v>
      </c>
      <c r="T3184">
        <v>188.58</v>
      </c>
    </row>
    <row r="3185" spans="14:20" x14ac:dyDescent="0.2">
      <c r="N3185" s="84">
        <v>41148</v>
      </c>
      <c r="O3185">
        <v>197.96</v>
      </c>
      <c r="P3185">
        <v>198.3</v>
      </c>
      <c r="Q3185">
        <v>195.61</v>
      </c>
      <c r="R3185">
        <v>195.69</v>
      </c>
      <c r="S3185">
        <v>2498800</v>
      </c>
      <c r="T3185">
        <v>186.6</v>
      </c>
    </row>
    <row r="3186" spans="14:20" x14ac:dyDescent="0.2">
      <c r="N3186" s="84">
        <v>41149</v>
      </c>
      <c r="O3186">
        <v>195.56</v>
      </c>
      <c r="P3186">
        <v>196.11</v>
      </c>
      <c r="Q3186">
        <v>194.5</v>
      </c>
      <c r="R3186">
        <v>194.87</v>
      </c>
      <c r="S3186">
        <v>2539200</v>
      </c>
      <c r="T3186">
        <v>185.82</v>
      </c>
    </row>
    <row r="3187" spans="14:20" x14ac:dyDescent="0.2">
      <c r="N3187" s="84">
        <v>41150</v>
      </c>
      <c r="O3187">
        <v>195.13</v>
      </c>
      <c r="P3187">
        <v>196.04</v>
      </c>
      <c r="Q3187">
        <v>194.9</v>
      </c>
      <c r="R3187">
        <v>195.08</v>
      </c>
      <c r="S3187">
        <v>2141400</v>
      </c>
      <c r="T3187">
        <v>186.02</v>
      </c>
    </row>
    <row r="3188" spans="14:20" x14ac:dyDescent="0.2">
      <c r="N3188" s="84">
        <v>41151</v>
      </c>
      <c r="O3188">
        <v>194.77</v>
      </c>
      <c r="P3188">
        <v>195.47</v>
      </c>
      <c r="Q3188">
        <v>193.18</v>
      </c>
      <c r="R3188">
        <v>193.37</v>
      </c>
      <c r="S3188">
        <v>2740900</v>
      </c>
      <c r="T3188">
        <v>184.39</v>
      </c>
    </row>
    <row r="3189" spans="14:20" x14ac:dyDescent="0.2">
      <c r="N3189" s="84">
        <v>41152</v>
      </c>
      <c r="O3189">
        <v>194.31</v>
      </c>
      <c r="P3189">
        <v>195.95</v>
      </c>
      <c r="Q3189">
        <v>193.46</v>
      </c>
      <c r="R3189">
        <v>194.85</v>
      </c>
      <c r="S3189">
        <v>3193300</v>
      </c>
      <c r="T3189">
        <v>185.8</v>
      </c>
    </row>
    <row r="3190" spans="14:20" x14ac:dyDescent="0.2">
      <c r="N3190" s="84">
        <v>41156</v>
      </c>
      <c r="O3190">
        <v>196.61</v>
      </c>
      <c r="P3190">
        <v>197.17</v>
      </c>
      <c r="Q3190">
        <v>193.25</v>
      </c>
      <c r="R3190">
        <v>194.54</v>
      </c>
      <c r="S3190">
        <v>4514400</v>
      </c>
      <c r="T3190">
        <v>185.5</v>
      </c>
    </row>
    <row r="3191" spans="14:20" x14ac:dyDescent="0.2">
      <c r="N3191" s="84">
        <v>41157</v>
      </c>
      <c r="O3191">
        <v>194.41</v>
      </c>
      <c r="P3191">
        <v>195.85</v>
      </c>
      <c r="Q3191">
        <v>193.89</v>
      </c>
      <c r="R3191">
        <v>195.04</v>
      </c>
      <c r="S3191">
        <v>3312500</v>
      </c>
      <c r="T3191">
        <v>185.98</v>
      </c>
    </row>
    <row r="3192" spans="14:20" x14ac:dyDescent="0.2">
      <c r="N3192" s="84">
        <v>41158</v>
      </c>
      <c r="O3192">
        <v>196.26</v>
      </c>
      <c r="P3192">
        <v>199.46</v>
      </c>
      <c r="Q3192">
        <v>196.11</v>
      </c>
      <c r="R3192">
        <v>199.1</v>
      </c>
      <c r="S3192">
        <v>3931700</v>
      </c>
      <c r="T3192">
        <v>189.85</v>
      </c>
    </row>
    <row r="3193" spans="14:20" x14ac:dyDescent="0.2">
      <c r="N3193" s="84">
        <v>41159</v>
      </c>
      <c r="O3193">
        <v>199.12</v>
      </c>
      <c r="P3193">
        <v>199.5</v>
      </c>
      <c r="Q3193">
        <v>198.08</v>
      </c>
      <c r="R3193">
        <v>199.5</v>
      </c>
      <c r="S3193">
        <v>3413700</v>
      </c>
      <c r="T3193">
        <v>190.23</v>
      </c>
    </row>
    <row r="3194" spans="14:20" x14ac:dyDescent="0.2">
      <c r="N3194" s="84">
        <v>41162</v>
      </c>
      <c r="O3194">
        <v>199.39</v>
      </c>
      <c r="P3194">
        <v>201.82</v>
      </c>
      <c r="Q3194">
        <v>198.73</v>
      </c>
      <c r="R3194">
        <v>200.95</v>
      </c>
      <c r="S3194">
        <v>4208000</v>
      </c>
      <c r="T3194">
        <v>191.61</v>
      </c>
    </row>
    <row r="3195" spans="14:20" x14ac:dyDescent="0.2">
      <c r="N3195" s="84">
        <v>41163</v>
      </c>
      <c r="O3195">
        <v>200.55</v>
      </c>
      <c r="P3195">
        <v>203.46</v>
      </c>
      <c r="Q3195">
        <v>200.51</v>
      </c>
      <c r="R3195">
        <v>203.27</v>
      </c>
      <c r="S3195">
        <v>3910600</v>
      </c>
      <c r="T3195">
        <v>193.83</v>
      </c>
    </row>
    <row r="3196" spans="14:20" x14ac:dyDescent="0.2">
      <c r="N3196" s="84">
        <v>41164</v>
      </c>
      <c r="O3196">
        <v>203.52</v>
      </c>
      <c r="P3196">
        <v>204.65</v>
      </c>
      <c r="Q3196">
        <v>202.96</v>
      </c>
      <c r="R3196">
        <v>203.77</v>
      </c>
      <c r="S3196">
        <v>3284000</v>
      </c>
      <c r="T3196">
        <v>194.3</v>
      </c>
    </row>
    <row r="3197" spans="14:20" x14ac:dyDescent="0.2">
      <c r="N3197" s="84">
        <v>41165</v>
      </c>
      <c r="O3197">
        <v>204.38</v>
      </c>
      <c r="P3197">
        <v>206.81</v>
      </c>
      <c r="Q3197">
        <v>203.46</v>
      </c>
      <c r="R3197">
        <v>206.36</v>
      </c>
      <c r="S3197">
        <v>3879600</v>
      </c>
      <c r="T3197">
        <v>196.77</v>
      </c>
    </row>
    <row r="3198" spans="14:20" x14ac:dyDescent="0.2">
      <c r="N3198" s="84">
        <v>41166</v>
      </c>
      <c r="O3198">
        <v>206.24</v>
      </c>
      <c r="P3198">
        <v>207.65</v>
      </c>
      <c r="Q3198">
        <v>206.05</v>
      </c>
      <c r="R3198">
        <v>206.81</v>
      </c>
      <c r="S3198">
        <v>4057100</v>
      </c>
      <c r="T3198">
        <v>197.2</v>
      </c>
    </row>
    <row r="3199" spans="14:20" x14ac:dyDescent="0.2">
      <c r="N3199" s="84">
        <v>41169</v>
      </c>
      <c r="O3199">
        <v>205.55</v>
      </c>
      <c r="P3199">
        <v>207.99</v>
      </c>
      <c r="Q3199">
        <v>205.55</v>
      </c>
      <c r="R3199">
        <v>207.15</v>
      </c>
      <c r="S3199">
        <v>3275100</v>
      </c>
      <c r="T3199">
        <v>197.53</v>
      </c>
    </row>
    <row r="3200" spans="14:20" x14ac:dyDescent="0.2">
      <c r="N3200" s="84">
        <v>41170</v>
      </c>
      <c r="O3200">
        <v>206.88</v>
      </c>
      <c r="P3200">
        <v>207.88</v>
      </c>
      <c r="Q3200">
        <v>206.48</v>
      </c>
      <c r="R3200">
        <v>207.07</v>
      </c>
      <c r="S3200">
        <v>2476100</v>
      </c>
      <c r="T3200">
        <v>197.45</v>
      </c>
    </row>
    <row r="3201" spans="14:20" x14ac:dyDescent="0.2">
      <c r="N3201" s="84">
        <v>41171</v>
      </c>
      <c r="O3201">
        <v>207.55</v>
      </c>
      <c r="P3201">
        <v>207.57</v>
      </c>
      <c r="Q3201">
        <v>206.01</v>
      </c>
      <c r="R3201">
        <v>206.43</v>
      </c>
      <c r="S3201">
        <v>2605600</v>
      </c>
      <c r="T3201">
        <v>196.84</v>
      </c>
    </row>
    <row r="3202" spans="14:20" x14ac:dyDescent="0.2">
      <c r="N3202" s="84">
        <v>41172</v>
      </c>
      <c r="O3202">
        <v>205.85</v>
      </c>
      <c r="P3202">
        <v>206.99</v>
      </c>
      <c r="Q3202">
        <v>205.3</v>
      </c>
      <c r="R3202">
        <v>206.18</v>
      </c>
      <c r="S3202">
        <v>3739100</v>
      </c>
      <c r="T3202">
        <v>196.6</v>
      </c>
    </row>
    <row r="3203" spans="14:20" x14ac:dyDescent="0.2">
      <c r="N3203" s="84">
        <v>41173</v>
      </c>
      <c r="O3203">
        <v>207.36</v>
      </c>
      <c r="P3203">
        <v>207.94</v>
      </c>
      <c r="Q3203">
        <v>205.92</v>
      </c>
      <c r="R3203">
        <v>205.98</v>
      </c>
      <c r="S3203">
        <v>12771500</v>
      </c>
      <c r="T3203">
        <v>196.41</v>
      </c>
    </row>
    <row r="3204" spans="14:20" x14ac:dyDescent="0.2">
      <c r="N3204" s="84">
        <v>41176</v>
      </c>
      <c r="O3204">
        <v>205.02</v>
      </c>
      <c r="P3204">
        <v>206.06</v>
      </c>
      <c r="Q3204">
        <v>204.9</v>
      </c>
      <c r="R3204">
        <v>205.29</v>
      </c>
      <c r="S3204">
        <v>3511100</v>
      </c>
      <c r="T3204">
        <v>195.75</v>
      </c>
    </row>
    <row r="3205" spans="14:20" x14ac:dyDescent="0.2">
      <c r="N3205" s="84">
        <v>41177</v>
      </c>
      <c r="O3205">
        <v>205.6</v>
      </c>
      <c r="P3205">
        <v>207.32</v>
      </c>
      <c r="Q3205">
        <v>204.95</v>
      </c>
      <c r="R3205">
        <v>204.98</v>
      </c>
      <c r="S3205">
        <v>3345200</v>
      </c>
      <c r="T3205">
        <v>195.46</v>
      </c>
    </row>
    <row r="3206" spans="14:20" x14ac:dyDescent="0.2">
      <c r="N3206" s="84">
        <v>41178</v>
      </c>
      <c r="O3206">
        <v>205.05</v>
      </c>
      <c r="P3206">
        <v>205.98</v>
      </c>
      <c r="Q3206">
        <v>203.9</v>
      </c>
      <c r="R3206">
        <v>204</v>
      </c>
      <c r="S3206">
        <v>3423300</v>
      </c>
      <c r="T3206">
        <v>194.52</v>
      </c>
    </row>
    <row r="3207" spans="14:20" x14ac:dyDescent="0.2">
      <c r="N3207" s="84">
        <v>41179</v>
      </c>
      <c r="O3207">
        <v>204.37</v>
      </c>
      <c r="P3207">
        <v>206.9</v>
      </c>
      <c r="Q3207">
        <v>204.14</v>
      </c>
      <c r="R3207">
        <v>205.91</v>
      </c>
      <c r="S3207">
        <v>2771900</v>
      </c>
      <c r="T3207">
        <v>196.34</v>
      </c>
    </row>
    <row r="3208" spans="14:20" x14ac:dyDescent="0.2">
      <c r="N3208" s="84">
        <v>41180</v>
      </c>
      <c r="O3208">
        <v>205.66</v>
      </c>
      <c r="P3208">
        <v>208.32</v>
      </c>
      <c r="Q3208">
        <v>205.31</v>
      </c>
      <c r="R3208">
        <v>207.45</v>
      </c>
      <c r="S3208">
        <v>4910900</v>
      </c>
      <c r="T3208">
        <v>197.81</v>
      </c>
    </row>
    <row r="3209" spans="14:20" x14ac:dyDescent="0.2">
      <c r="N3209" s="84">
        <v>41183</v>
      </c>
      <c r="O3209">
        <v>208.01</v>
      </c>
      <c r="P3209">
        <v>211.75</v>
      </c>
      <c r="Q3209">
        <v>207.94</v>
      </c>
      <c r="R3209">
        <v>210.47</v>
      </c>
      <c r="S3209">
        <v>5456900</v>
      </c>
      <c r="T3209">
        <v>200.69</v>
      </c>
    </row>
    <row r="3210" spans="14:20" x14ac:dyDescent="0.2">
      <c r="N3210" s="84">
        <v>41184</v>
      </c>
      <c r="O3210">
        <v>210.96</v>
      </c>
      <c r="P3210">
        <v>211.47</v>
      </c>
      <c r="Q3210">
        <v>208.5</v>
      </c>
      <c r="R3210">
        <v>209.84</v>
      </c>
      <c r="S3210">
        <v>3321000</v>
      </c>
      <c r="T3210">
        <v>200.09</v>
      </c>
    </row>
    <row r="3211" spans="14:20" x14ac:dyDescent="0.2">
      <c r="N3211" s="84">
        <v>41185</v>
      </c>
      <c r="O3211">
        <v>209.94</v>
      </c>
      <c r="P3211">
        <v>211.3</v>
      </c>
      <c r="Q3211">
        <v>209.3</v>
      </c>
      <c r="R3211">
        <v>210.51</v>
      </c>
      <c r="S3211">
        <v>3192300</v>
      </c>
      <c r="T3211">
        <v>200.73</v>
      </c>
    </row>
    <row r="3212" spans="14:20" x14ac:dyDescent="0.2">
      <c r="N3212" s="84">
        <v>41186</v>
      </c>
      <c r="O3212">
        <v>210.28</v>
      </c>
      <c r="P3212">
        <v>210.97</v>
      </c>
      <c r="Q3212">
        <v>208.53</v>
      </c>
      <c r="R3212">
        <v>210.39</v>
      </c>
      <c r="S3212">
        <v>2957500</v>
      </c>
      <c r="T3212">
        <v>200.61</v>
      </c>
    </row>
    <row r="3213" spans="14:20" x14ac:dyDescent="0.2">
      <c r="N3213" s="84">
        <v>41187</v>
      </c>
      <c r="O3213">
        <v>211.15</v>
      </c>
      <c r="P3213">
        <v>211.79</v>
      </c>
      <c r="Q3213">
        <v>210.06</v>
      </c>
      <c r="R3213">
        <v>210.59</v>
      </c>
      <c r="S3213">
        <v>2858400</v>
      </c>
      <c r="T3213">
        <v>200.81</v>
      </c>
    </row>
    <row r="3214" spans="14:20" x14ac:dyDescent="0.2">
      <c r="N3214" s="84">
        <v>41190</v>
      </c>
      <c r="O3214">
        <v>210.02</v>
      </c>
      <c r="P3214">
        <v>210.64</v>
      </c>
      <c r="Q3214">
        <v>209.21</v>
      </c>
      <c r="R3214">
        <v>209.82</v>
      </c>
      <c r="S3214">
        <v>1982600</v>
      </c>
      <c r="T3214">
        <v>200.07</v>
      </c>
    </row>
    <row r="3215" spans="14:20" x14ac:dyDescent="0.2">
      <c r="N3215" s="84">
        <v>41191</v>
      </c>
      <c r="O3215">
        <v>209.95</v>
      </c>
      <c r="P3215">
        <v>210.74</v>
      </c>
      <c r="Q3215">
        <v>207.7</v>
      </c>
      <c r="R3215">
        <v>207.99</v>
      </c>
      <c r="S3215">
        <v>3580400</v>
      </c>
      <c r="T3215">
        <v>198.33</v>
      </c>
    </row>
    <row r="3216" spans="14:20" x14ac:dyDescent="0.2">
      <c r="N3216" s="84">
        <v>41192</v>
      </c>
      <c r="O3216">
        <v>207.82</v>
      </c>
      <c r="P3216">
        <v>208.23</v>
      </c>
      <c r="Q3216">
        <v>205.05</v>
      </c>
      <c r="R3216">
        <v>205.82</v>
      </c>
      <c r="S3216">
        <v>4024500</v>
      </c>
      <c r="T3216">
        <v>196.26</v>
      </c>
    </row>
    <row r="3217" spans="14:20" x14ac:dyDescent="0.2">
      <c r="N3217" s="84">
        <v>41193</v>
      </c>
      <c r="O3217">
        <v>206.57</v>
      </c>
      <c r="P3217">
        <v>207.27</v>
      </c>
      <c r="Q3217">
        <v>205.63</v>
      </c>
      <c r="R3217">
        <v>205.76</v>
      </c>
      <c r="S3217">
        <v>2910000</v>
      </c>
      <c r="T3217">
        <v>196.2</v>
      </c>
    </row>
    <row r="3218" spans="14:20" x14ac:dyDescent="0.2">
      <c r="N3218" s="84">
        <v>41194</v>
      </c>
      <c r="O3218">
        <v>205.64</v>
      </c>
      <c r="P3218">
        <v>207.96</v>
      </c>
      <c r="Q3218">
        <v>205.56</v>
      </c>
      <c r="R3218">
        <v>207.8</v>
      </c>
      <c r="S3218">
        <v>2712000</v>
      </c>
      <c r="T3218">
        <v>198.15</v>
      </c>
    </row>
    <row r="3219" spans="14:20" x14ac:dyDescent="0.2">
      <c r="N3219" s="84">
        <v>41197</v>
      </c>
      <c r="O3219">
        <v>208.88</v>
      </c>
      <c r="P3219">
        <v>209.4</v>
      </c>
      <c r="Q3219">
        <v>207.82</v>
      </c>
      <c r="R3219">
        <v>208.93</v>
      </c>
      <c r="S3219">
        <v>3060900</v>
      </c>
      <c r="T3219">
        <v>199.22</v>
      </c>
    </row>
    <row r="3220" spans="14:20" x14ac:dyDescent="0.2">
      <c r="N3220" s="84">
        <v>41198</v>
      </c>
      <c r="O3220">
        <v>209.94</v>
      </c>
      <c r="P3220">
        <v>211</v>
      </c>
      <c r="Q3220">
        <v>209.47</v>
      </c>
      <c r="R3220">
        <v>211</v>
      </c>
      <c r="S3220">
        <v>5632100</v>
      </c>
      <c r="T3220">
        <v>201.2</v>
      </c>
    </row>
    <row r="3221" spans="14:20" x14ac:dyDescent="0.2">
      <c r="N3221" s="84">
        <v>41199</v>
      </c>
      <c r="O3221">
        <v>201.21</v>
      </c>
      <c r="P3221">
        <v>203.41</v>
      </c>
      <c r="Q3221">
        <v>198.55</v>
      </c>
      <c r="R3221">
        <v>200.63</v>
      </c>
      <c r="S3221">
        <v>12673900</v>
      </c>
      <c r="T3221">
        <v>191.31</v>
      </c>
    </row>
    <row r="3222" spans="14:20" x14ac:dyDescent="0.2">
      <c r="N3222" s="84">
        <v>41200</v>
      </c>
      <c r="O3222">
        <v>199.91</v>
      </c>
      <c r="P3222">
        <v>200.14</v>
      </c>
      <c r="Q3222">
        <v>194.07</v>
      </c>
      <c r="R3222">
        <v>194.96</v>
      </c>
      <c r="S3222">
        <v>9295900</v>
      </c>
      <c r="T3222">
        <v>185.9</v>
      </c>
    </row>
    <row r="3223" spans="14:20" x14ac:dyDescent="0.2">
      <c r="N3223" s="84">
        <v>41201</v>
      </c>
      <c r="O3223">
        <v>195.29</v>
      </c>
      <c r="P3223">
        <v>196.08</v>
      </c>
      <c r="Q3223">
        <v>193.18</v>
      </c>
      <c r="R3223">
        <v>193.36</v>
      </c>
      <c r="S3223">
        <v>6620300</v>
      </c>
      <c r="T3223">
        <v>184.38</v>
      </c>
    </row>
    <row r="3224" spans="14:20" x14ac:dyDescent="0.2">
      <c r="N3224" s="84">
        <v>41204</v>
      </c>
      <c r="O3224">
        <v>193.71</v>
      </c>
      <c r="P3224">
        <v>194.68</v>
      </c>
      <c r="Q3224">
        <v>192.44</v>
      </c>
      <c r="R3224">
        <v>194.4</v>
      </c>
      <c r="S3224">
        <v>4402500</v>
      </c>
      <c r="T3224">
        <v>185.37</v>
      </c>
    </row>
    <row r="3225" spans="14:20" x14ac:dyDescent="0.2">
      <c r="N3225" s="84">
        <v>41205</v>
      </c>
      <c r="O3225">
        <v>193.53</v>
      </c>
      <c r="P3225">
        <v>194</v>
      </c>
      <c r="Q3225">
        <v>190.94</v>
      </c>
      <c r="R3225">
        <v>191.25</v>
      </c>
      <c r="S3225">
        <v>4427400</v>
      </c>
      <c r="T3225">
        <v>182.36</v>
      </c>
    </row>
    <row r="3226" spans="14:20" x14ac:dyDescent="0.2">
      <c r="N3226" s="84">
        <v>41206</v>
      </c>
      <c r="O3226">
        <v>192.44</v>
      </c>
      <c r="P3226">
        <v>193.29</v>
      </c>
      <c r="Q3226">
        <v>190.56</v>
      </c>
      <c r="R3226">
        <v>190.72</v>
      </c>
      <c r="S3226">
        <v>3738000</v>
      </c>
      <c r="T3226">
        <v>181.86</v>
      </c>
    </row>
    <row r="3227" spans="14:20" x14ac:dyDescent="0.2">
      <c r="N3227" s="84">
        <v>41207</v>
      </c>
      <c r="O3227">
        <v>191.41</v>
      </c>
      <c r="P3227">
        <v>192.44</v>
      </c>
      <c r="Q3227">
        <v>190.71</v>
      </c>
      <c r="R3227">
        <v>191.6</v>
      </c>
      <c r="S3227">
        <v>3249600</v>
      </c>
      <c r="T3227">
        <v>182.7</v>
      </c>
    </row>
    <row r="3228" spans="14:20" x14ac:dyDescent="0.2">
      <c r="N3228" s="84">
        <v>41208</v>
      </c>
      <c r="O3228">
        <v>191.49</v>
      </c>
      <c r="P3228">
        <v>193.87</v>
      </c>
      <c r="Q3228">
        <v>191.47</v>
      </c>
      <c r="R3228">
        <v>193.27</v>
      </c>
      <c r="S3228">
        <v>4006500</v>
      </c>
      <c r="T3228">
        <v>184.29</v>
      </c>
    </row>
    <row r="3229" spans="14:20" x14ac:dyDescent="0.2">
      <c r="N3229" s="84">
        <v>41213</v>
      </c>
      <c r="O3229">
        <v>194.8</v>
      </c>
      <c r="P3229">
        <v>196.41</v>
      </c>
      <c r="Q3229">
        <v>193.63</v>
      </c>
      <c r="R3229">
        <v>194.53</v>
      </c>
      <c r="S3229">
        <v>6052300</v>
      </c>
      <c r="T3229">
        <v>185.49</v>
      </c>
    </row>
    <row r="3230" spans="14:20" x14ac:dyDescent="0.2">
      <c r="N3230" s="84">
        <v>41214</v>
      </c>
      <c r="O3230">
        <v>194.68</v>
      </c>
      <c r="P3230">
        <v>197.89</v>
      </c>
      <c r="Q3230">
        <v>194.55</v>
      </c>
      <c r="R3230">
        <v>197.15</v>
      </c>
      <c r="S3230">
        <v>3758800</v>
      </c>
      <c r="T3230">
        <v>187.99</v>
      </c>
    </row>
    <row r="3231" spans="14:20" x14ac:dyDescent="0.2">
      <c r="N3231" s="84">
        <v>41215</v>
      </c>
      <c r="O3231">
        <v>197.53</v>
      </c>
      <c r="P3231">
        <v>198</v>
      </c>
      <c r="Q3231">
        <v>193.29</v>
      </c>
      <c r="R3231">
        <v>193.43</v>
      </c>
      <c r="S3231">
        <v>4260100</v>
      </c>
      <c r="T3231">
        <v>184.44</v>
      </c>
    </row>
    <row r="3232" spans="14:20" x14ac:dyDescent="0.2">
      <c r="N3232" s="84">
        <v>41218</v>
      </c>
      <c r="O3232">
        <v>192.36</v>
      </c>
      <c r="P3232">
        <v>194.97</v>
      </c>
      <c r="Q3232">
        <v>192.01</v>
      </c>
      <c r="R3232">
        <v>194.14</v>
      </c>
      <c r="S3232">
        <v>2736200</v>
      </c>
      <c r="T3232">
        <v>185.12</v>
      </c>
    </row>
    <row r="3233" spans="14:20" x14ac:dyDescent="0.2">
      <c r="N3233" s="84">
        <v>41219</v>
      </c>
      <c r="O3233">
        <v>195.26</v>
      </c>
      <c r="P3233">
        <v>196.75</v>
      </c>
      <c r="Q3233">
        <v>194.68</v>
      </c>
      <c r="R3233">
        <v>195.07</v>
      </c>
      <c r="S3233">
        <v>3281000</v>
      </c>
      <c r="T3233">
        <v>186.01</v>
      </c>
    </row>
    <row r="3234" spans="14:20" x14ac:dyDescent="0.2">
      <c r="N3234" s="84">
        <v>41220</v>
      </c>
      <c r="O3234">
        <v>193.36</v>
      </c>
      <c r="P3234">
        <v>193.68</v>
      </c>
      <c r="Q3234">
        <v>191.16</v>
      </c>
      <c r="R3234">
        <v>191.16</v>
      </c>
      <c r="S3234">
        <v>4746200</v>
      </c>
      <c r="T3234">
        <v>183.08</v>
      </c>
    </row>
    <row r="3235" spans="14:20" x14ac:dyDescent="0.2">
      <c r="N3235" s="84">
        <v>41221</v>
      </c>
      <c r="O3235">
        <v>191.4</v>
      </c>
      <c r="P3235">
        <v>191.81</v>
      </c>
      <c r="Q3235">
        <v>190.09</v>
      </c>
      <c r="R3235">
        <v>190.1</v>
      </c>
      <c r="S3235">
        <v>3542200</v>
      </c>
      <c r="T3235">
        <v>182.06</v>
      </c>
    </row>
    <row r="3236" spans="14:20" x14ac:dyDescent="0.2">
      <c r="N3236" s="84">
        <v>41222</v>
      </c>
      <c r="O3236">
        <v>189.85</v>
      </c>
      <c r="P3236">
        <v>191.64</v>
      </c>
      <c r="Q3236">
        <v>188.88</v>
      </c>
      <c r="R3236">
        <v>189.64</v>
      </c>
      <c r="S3236">
        <v>3671600</v>
      </c>
      <c r="T3236">
        <v>181.62</v>
      </c>
    </row>
    <row r="3237" spans="14:20" x14ac:dyDescent="0.2">
      <c r="N3237" s="84">
        <v>41225</v>
      </c>
      <c r="O3237">
        <v>190.03</v>
      </c>
      <c r="P3237">
        <v>190.77</v>
      </c>
      <c r="Q3237">
        <v>187.41</v>
      </c>
      <c r="R3237">
        <v>189.25</v>
      </c>
      <c r="S3237">
        <v>3067400</v>
      </c>
      <c r="T3237">
        <v>181.25</v>
      </c>
    </row>
    <row r="3238" spans="14:20" x14ac:dyDescent="0.2">
      <c r="N3238" s="84">
        <v>41226</v>
      </c>
      <c r="O3238">
        <v>188.39</v>
      </c>
      <c r="P3238">
        <v>190.88</v>
      </c>
      <c r="Q3238">
        <v>188.25</v>
      </c>
      <c r="R3238">
        <v>188.32</v>
      </c>
      <c r="S3238">
        <v>3406700</v>
      </c>
      <c r="T3238">
        <v>180.36</v>
      </c>
    </row>
    <row r="3239" spans="14:20" x14ac:dyDescent="0.2">
      <c r="N3239" s="84">
        <v>41227</v>
      </c>
      <c r="O3239">
        <v>189.14</v>
      </c>
      <c r="P3239">
        <v>189.27</v>
      </c>
      <c r="Q3239">
        <v>185.28</v>
      </c>
      <c r="R3239">
        <v>185.51</v>
      </c>
      <c r="S3239">
        <v>4404400</v>
      </c>
      <c r="T3239">
        <v>177.67</v>
      </c>
    </row>
    <row r="3240" spans="14:20" x14ac:dyDescent="0.2">
      <c r="N3240" s="84">
        <v>41228</v>
      </c>
      <c r="O3240">
        <v>185.83</v>
      </c>
      <c r="P3240">
        <v>187.2</v>
      </c>
      <c r="Q3240">
        <v>184.78</v>
      </c>
      <c r="R3240">
        <v>185.85</v>
      </c>
      <c r="S3240">
        <v>3411700</v>
      </c>
      <c r="T3240">
        <v>177.99</v>
      </c>
    </row>
    <row r="3241" spans="14:20" x14ac:dyDescent="0.2">
      <c r="N3241" s="84">
        <v>41229</v>
      </c>
      <c r="O3241">
        <v>186.33</v>
      </c>
      <c r="P3241">
        <v>187.56</v>
      </c>
      <c r="Q3241">
        <v>185.1</v>
      </c>
      <c r="R3241">
        <v>186.94</v>
      </c>
      <c r="S3241">
        <v>4660800</v>
      </c>
      <c r="T3241">
        <v>179.03</v>
      </c>
    </row>
    <row r="3242" spans="14:20" x14ac:dyDescent="0.2">
      <c r="N3242" s="84">
        <v>41232</v>
      </c>
      <c r="O3242">
        <v>188.62</v>
      </c>
      <c r="P3242">
        <v>190.39</v>
      </c>
      <c r="Q3242">
        <v>188.3</v>
      </c>
      <c r="R3242">
        <v>190.35</v>
      </c>
      <c r="S3242">
        <v>3588900</v>
      </c>
      <c r="T3242">
        <v>182.3</v>
      </c>
    </row>
    <row r="3243" spans="14:20" x14ac:dyDescent="0.2">
      <c r="N3243" s="84">
        <v>41233</v>
      </c>
      <c r="O3243">
        <v>189.88</v>
      </c>
      <c r="P3243">
        <v>190.11</v>
      </c>
      <c r="Q3243">
        <v>188.25</v>
      </c>
      <c r="R3243">
        <v>189.2</v>
      </c>
      <c r="S3243">
        <v>3170200</v>
      </c>
      <c r="T3243">
        <v>181.2</v>
      </c>
    </row>
    <row r="3244" spans="14:20" x14ac:dyDescent="0.2">
      <c r="N3244" s="84">
        <v>41234</v>
      </c>
      <c r="O3244">
        <v>189.3</v>
      </c>
      <c r="P3244">
        <v>190.89</v>
      </c>
      <c r="Q3244">
        <v>188.95</v>
      </c>
      <c r="R3244">
        <v>190.29</v>
      </c>
      <c r="S3244">
        <v>5189600</v>
      </c>
      <c r="T3244">
        <v>182.24</v>
      </c>
    </row>
    <row r="3245" spans="14:20" x14ac:dyDescent="0.2">
      <c r="N3245" s="84">
        <v>41236</v>
      </c>
      <c r="O3245">
        <v>191</v>
      </c>
      <c r="P3245">
        <v>193.49</v>
      </c>
      <c r="Q3245">
        <v>190.8</v>
      </c>
      <c r="R3245">
        <v>193.49</v>
      </c>
      <c r="S3245">
        <v>3877600</v>
      </c>
      <c r="T3245">
        <v>185.31</v>
      </c>
    </row>
    <row r="3246" spans="14:20" x14ac:dyDescent="0.2">
      <c r="N3246" s="84">
        <v>41239</v>
      </c>
      <c r="O3246">
        <v>192.45</v>
      </c>
      <c r="P3246">
        <v>193.37</v>
      </c>
      <c r="Q3246">
        <v>191.77</v>
      </c>
      <c r="R3246">
        <v>192.88</v>
      </c>
      <c r="S3246">
        <v>5210300</v>
      </c>
      <c r="T3246">
        <v>184.72</v>
      </c>
    </row>
    <row r="3247" spans="14:20" x14ac:dyDescent="0.2">
      <c r="N3247" s="84">
        <v>41240</v>
      </c>
      <c r="O3247">
        <v>192.08</v>
      </c>
      <c r="P3247">
        <v>193.05</v>
      </c>
      <c r="Q3247">
        <v>191</v>
      </c>
      <c r="R3247">
        <v>191.23</v>
      </c>
      <c r="S3247">
        <v>3290900</v>
      </c>
      <c r="T3247">
        <v>183.14</v>
      </c>
    </row>
    <row r="3248" spans="14:20" x14ac:dyDescent="0.2">
      <c r="N3248" s="84">
        <v>41241</v>
      </c>
      <c r="O3248">
        <v>190.98</v>
      </c>
      <c r="P3248">
        <v>192.04</v>
      </c>
      <c r="Q3248">
        <v>189.27</v>
      </c>
      <c r="R3248">
        <v>191.98</v>
      </c>
      <c r="S3248">
        <v>3603600</v>
      </c>
      <c r="T3248">
        <v>183.86</v>
      </c>
    </row>
    <row r="3249" spans="14:20" x14ac:dyDescent="0.2">
      <c r="N3249" s="84">
        <v>41242</v>
      </c>
      <c r="O3249">
        <v>192.75</v>
      </c>
      <c r="P3249">
        <v>192.9</v>
      </c>
      <c r="Q3249">
        <v>190.2</v>
      </c>
      <c r="R3249">
        <v>191.53</v>
      </c>
      <c r="S3249">
        <v>4077900</v>
      </c>
      <c r="T3249">
        <v>183.43</v>
      </c>
    </row>
    <row r="3250" spans="14:20" x14ac:dyDescent="0.2">
      <c r="N3250" s="84">
        <v>41243</v>
      </c>
      <c r="O3250">
        <v>191.75</v>
      </c>
      <c r="P3250">
        <v>192</v>
      </c>
      <c r="Q3250">
        <v>189.5</v>
      </c>
      <c r="R3250">
        <v>190.07</v>
      </c>
      <c r="S3250">
        <v>4936400</v>
      </c>
      <c r="T3250">
        <v>182.03</v>
      </c>
    </row>
    <row r="3251" spans="14:20" x14ac:dyDescent="0.2">
      <c r="N3251" s="84">
        <v>41246</v>
      </c>
      <c r="O3251">
        <v>190.76</v>
      </c>
      <c r="P3251">
        <v>191.3</v>
      </c>
      <c r="Q3251">
        <v>188.36</v>
      </c>
      <c r="R3251">
        <v>189.48</v>
      </c>
      <c r="S3251">
        <v>3349600</v>
      </c>
      <c r="T3251">
        <v>181.47</v>
      </c>
    </row>
    <row r="3252" spans="14:20" x14ac:dyDescent="0.2">
      <c r="N3252" s="84">
        <v>41247</v>
      </c>
      <c r="O3252">
        <v>189.71</v>
      </c>
      <c r="P3252">
        <v>190.75</v>
      </c>
      <c r="Q3252">
        <v>189.02</v>
      </c>
      <c r="R3252">
        <v>189.36</v>
      </c>
      <c r="S3252">
        <v>3990700</v>
      </c>
      <c r="T3252">
        <v>181.35</v>
      </c>
    </row>
    <row r="3253" spans="14:20" x14ac:dyDescent="0.2">
      <c r="N3253" s="84">
        <v>41248</v>
      </c>
      <c r="O3253">
        <v>189.01</v>
      </c>
      <c r="P3253">
        <v>189.46</v>
      </c>
      <c r="Q3253">
        <v>186.94</v>
      </c>
      <c r="R3253">
        <v>188.65</v>
      </c>
      <c r="S3253">
        <v>4202100</v>
      </c>
      <c r="T3253">
        <v>180.67</v>
      </c>
    </row>
    <row r="3254" spans="14:20" x14ac:dyDescent="0.2">
      <c r="N3254" s="84">
        <v>41249</v>
      </c>
      <c r="O3254">
        <v>189.17</v>
      </c>
      <c r="P3254">
        <v>190.18</v>
      </c>
      <c r="Q3254">
        <v>188.41</v>
      </c>
      <c r="R3254">
        <v>189.7</v>
      </c>
      <c r="S3254">
        <v>3216600</v>
      </c>
      <c r="T3254">
        <v>181.68</v>
      </c>
    </row>
    <row r="3255" spans="14:20" x14ac:dyDescent="0.2">
      <c r="N3255" s="84">
        <v>41250</v>
      </c>
      <c r="O3255">
        <v>190.14</v>
      </c>
      <c r="P3255">
        <v>192.2</v>
      </c>
      <c r="Q3255">
        <v>190.11</v>
      </c>
      <c r="R3255">
        <v>191.95</v>
      </c>
      <c r="S3255">
        <v>4091300</v>
      </c>
      <c r="T3255">
        <v>183.83</v>
      </c>
    </row>
    <row r="3256" spans="14:20" x14ac:dyDescent="0.2">
      <c r="N3256" s="84">
        <v>41253</v>
      </c>
      <c r="O3256">
        <v>192.17</v>
      </c>
      <c r="P3256">
        <v>193.54</v>
      </c>
      <c r="Q3256">
        <v>191.65</v>
      </c>
      <c r="R3256">
        <v>192.62</v>
      </c>
      <c r="S3256">
        <v>3438500</v>
      </c>
      <c r="T3256">
        <v>184.47</v>
      </c>
    </row>
    <row r="3257" spans="14:20" x14ac:dyDescent="0.2">
      <c r="N3257" s="84">
        <v>41254</v>
      </c>
      <c r="O3257">
        <v>193.18</v>
      </c>
      <c r="P3257">
        <v>194.8</v>
      </c>
      <c r="Q3257">
        <v>193.15</v>
      </c>
      <c r="R3257">
        <v>194.2</v>
      </c>
      <c r="S3257">
        <v>4144000</v>
      </c>
      <c r="T3257">
        <v>185.99</v>
      </c>
    </row>
    <row r="3258" spans="14:20" x14ac:dyDescent="0.2">
      <c r="N3258" s="84">
        <v>41255</v>
      </c>
      <c r="O3258">
        <v>194.6</v>
      </c>
      <c r="P3258">
        <v>194.75</v>
      </c>
      <c r="Q3258">
        <v>192.46</v>
      </c>
      <c r="R3258">
        <v>192.95</v>
      </c>
      <c r="S3258">
        <v>4241900</v>
      </c>
      <c r="T3258">
        <v>184.79</v>
      </c>
    </row>
    <row r="3259" spans="14:20" x14ac:dyDescent="0.2">
      <c r="N3259" s="84">
        <v>41256</v>
      </c>
      <c r="O3259">
        <v>192.18</v>
      </c>
      <c r="P3259">
        <v>193.05</v>
      </c>
      <c r="Q3259">
        <v>191.37</v>
      </c>
      <c r="R3259">
        <v>191.99</v>
      </c>
      <c r="S3259">
        <v>3623200</v>
      </c>
      <c r="T3259">
        <v>183.87</v>
      </c>
    </row>
    <row r="3260" spans="14:20" x14ac:dyDescent="0.2">
      <c r="N3260" s="84">
        <v>41257</v>
      </c>
      <c r="O3260">
        <v>191.69</v>
      </c>
      <c r="P3260">
        <v>193.4</v>
      </c>
      <c r="Q3260">
        <v>191.26</v>
      </c>
      <c r="R3260">
        <v>191.76</v>
      </c>
      <c r="S3260">
        <v>3826900</v>
      </c>
      <c r="T3260">
        <v>183.65</v>
      </c>
    </row>
    <row r="3261" spans="14:20" x14ac:dyDescent="0.2">
      <c r="N3261" s="84">
        <v>41260</v>
      </c>
      <c r="O3261">
        <v>191.76</v>
      </c>
      <c r="P3261">
        <v>193.91</v>
      </c>
      <c r="Q3261">
        <v>191.76</v>
      </c>
      <c r="R3261">
        <v>193.62</v>
      </c>
      <c r="S3261">
        <v>3792400</v>
      </c>
      <c r="T3261">
        <v>185.43</v>
      </c>
    </row>
    <row r="3262" spans="14:20" x14ac:dyDescent="0.2">
      <c r="N3262" s="84">
        <v>41261</v>
      </c>
      <c r="O3262">
        <v>193.85</v>
      </c>
      <c r="P3262">
        <v>195.92</v>
      </c>
      <c r="Q3262">
        <v>193.84</v>
      </c>
      <c r="R3262">
        <v>195.69</v>
      </c>
      <c r="S3262">
        <v>4125900</v>
      </c>
      <c r="T3262">
        <v>187.41</v>
      </c>
    </row>
    <row r="3263" spans="14:20" x14ac:dyDescent="0.2">
      <c r="N3263" s="84">
        <v>41262</v>
      </c>
      <c r="O3263">
        <v>195.46</v>
      </c>
      <c r="P3263">
        <v>196.45</v>
      </c>
      <c r="Q3263">
        <v>195</v>
      </c>
      <c r="R3263">
        <v>195.08</v>
      </c>
      <c r="S3263">
        <v>4270500</v>
      </c>
      <c r="T3263">
        <v>186.83</v>
      </c>
    </row>
    <row r="3264" spans="14:20" x14ac:dyDescent="0.2">
      <c r="N3264" s="84">
        <v>41263</v>
      </c>
      <c r="O3264">
        <v>194.47</v>
      </c>
      <c r="P3264">
        <v>194.95</v>
      </c>
      <c r="Q3264">
        <v>193.16</v>
      </c>
      <c r="R3264">
        <v>194.77</v>
      </c>
      <c r="S3264">
        <v>4184500</v>
      </c>
      <c r="T3264">
        <v>186.53</v>
      </c>
    </row>
    <row r="3265" spans="14:20" x14ac:dyDescent="0.2">
      <c r="N3265" s="84">
        <v>41264</v>
      </c>
      <c r="O3265">
        <v>193.1</v>
      </c>
      <c r="P3265">
        <v>194.5</v>
      </c>
      <c r="Q3265">
        <v>191.57</v>
      </c>
      <c r="R3265">
        <v>193.42</v>
      </c>
      <c r="S3265">
        <v>8225300</v>
      </c>
      <c r="T3265">
        <v>185.24</v>
      </c>
    </row>
    <row r="3266" spans="14:20" x14ac:dyDescent="0.2">
      <c r="N3266" s="84">
        <v>41267</v>
      </c>
      <c r="O3266">
        <v>193.05</v>
      </c>
      <c r="P3266">
        <v>193.83</v>
      </c>
      <c r="Q3266">
        <v>192.02</v>
      </c>
      <c r="R3266">
        <v>192.4</v>
      </c>
      <c r="S3266">
        <v>1631200</v>
      </c>
      <c r="T3266">
        <v>184.26</v>
      </c>
    </row>
    <row r="3267" spans="14:20" x14ac:dyDescent="0.2">
      <c r="N3267" s="84">
        <v>41269</v>
      </c>
      <c r="O3267">
        <v>192.21</v>
      </c>
      <c r="P3267">
        <v>193.53</v>
      </c>
      <c r="Q3267">
        <v>190.95</v>
      </c>
      <c r="R3267">
        <v>191.95</v>
      </c>
      <c r="S3267">
        <v>2776500</v>
      </c>
      <c r="T3267">
        <v>183.83</v>
      </c>
    </row>
    <row r="3268" spans="14:20" x14ac:dyDescent="0.2">
      <c r="N3268" s="84">
        <v>41270</v>
      </c>
      <c r="O3268">
        <v>191.53</v>
      </c>
      <c r="P3268">
        <v>193.28</v>
      </c>
      <c r="Q3268">
        <v>190.7</v>
      </c>
      <c r="R3268">
        <v>192.71</v>
      </c>
      <c r="S3268">
        <v>3967600</v>
      </c>
      <c r="T3268">
        <v>184.56</v>
      </c>
    </row>
    <row r="3269" spans="14:20" x14ac:dyDescent="0.2">
      <c r="N3269" s="84">
        <v>41271</v>
      </c>
      <c r="O3269">
        <v>191.11</v>
      </c>
      <c r="P3269">
        <v>192.22</v>
      </c>
      <c r="Q3269">
        <v>189.83</v>
      </c>
      <c r="R3269">
        <v>189.83</v>
      </c>
      <c r="S3269">
        <v>3536600</v>
      </c>
      <c r="T3269">
        <v>181.8</v>
      </c>
    </row>
    <row r="3270" spans="14:20" x14ac:dyDescent="0.2">
      <c r="N3270" s="84">
        <v>41274</v>
      </c>
      <c r="O3270">
        <v>189.23</v>
      </c>
      <c r="P3270">
        <v>191.68</v>
      </c>
      <c r="Q3270">
        <v>188.84</v>
      </c>
      <c r="R3270">
        <v>191.55</v>
      </c>
      <c r="S3270">
        <v>4684900</v>
      </c>
      <c r="T3270">
        <v>183.45</v>
      </c>
    </row>
    <row r="3271" spans="14:20" x14ac:dyDescent="0.2">
      <c r="N3271" s="84">
        <v>41276</v>
      </c>
      <c r="O3271">
        <v>194.09</v>
      </c>
      <c r="P3271">
        <v>196.35</v>
      </c>
      <c r="Q3271">
        <v>193.8</v>
      </c>
      <c r="R3271">
        <v>196.35</v>
      </c>
      <c r="S3271">
        <v>4234100</v>
      </c>
      <c r="T3271">
        <v>188.05</v>
      </c>
    </row>
    <row r="3272" spans="14:20" x14ac:dyDescent="0.2">
      <c r="N3272" s="84">
        <v>41277</v>
      </c>
      <c r="O3272">
        <v>195.67</v>
      </c>
      <c r="P3272">
        <v>196.29</v>
      </c>
      <c r="Q3272">
        <v>194.44</v>
      </c>
      <c r="R3272">
        <v>195.27</v>
      </c>
      <c r="S3272">
        <v>3644700</v>
      </c>
      <c r="T3272">
        <v>187.01</v>
      </c>
    </row>
    <row r="3273" spans="14:20" x14ac:dyDescent="0.2">
      <c r="N3273" s="84">
        <v>41278</v>
      </c>
      <c r="O3273">
        <v>194.19</v>
      </c>
      <c r="P3273">
        <v>194.46</v>
      </c>
      <c r="Q3273">
        <v>192.78</v>
      </c>
      <c r="R3273">
        <v>193.99</v>
      </c>
      <c r="S3273">
        <v>3380200</v>
      </c>
      <c r="T3273">
        <v>185.79</v>
      </c>
    </row>
    <row r="3274" spans="14:20" x14ac:dyDescent="0.2">
      <c r="N3274" s="84">
        <v>41281</v>
      </c>
      <c r="O3274">
        <v>193.4</v>
      </c>
      <c r="P3274">
        <v>193.78</v>
      </c>
      <c r="Q3274">
        <v>192.34</v>
      </c>
      <c r="R3274">
        <v>193.14</v>
      </c>
      <c r="S3274">
        <v>2862300</v>
      </c>
      <c r="T3274">
        <v>184.97</v>
      </c>
    </row>
    <row r="3275" spans="14:20" x14ac:dyDescent="0.2">
      <c r="N3275" s="84">
        <v>41282</v>
      </c>
      <c r="O3275">
        <v>192.92</v>
      </c>
      <c r="P3275">
        <v>193.3</v>
      </c>
      <c r="Q3275">
        <v>191.6</v>
      </c>
      <c r="R3275">
        <v>192.87</v>
      </c>
      <c r="S3275">
        <v>3026900</v>
      </c>
      <c r="T3275">
        <v>184.71</v>
      </c>
    </row>
    <row r="3276" spans="14:20" x14ac:dyDescent="0.2">
      <c r="N3276" s="84">
        <v>41283</v>
      </c>
      <c r="O3276">
        <v>193.48</v>
      </c>
      <c r="P3276">
        <v>193.49</v>
      </c>
      <c r="Q3276">
        <v>191.65</v>
      </c>
      <c r="R3276">
        <v>192.32</v>
      </c>
      <c r="S3276">
        <v>3212000</v>
      </c>
      <c r="T3276">
        <v>184.19</v>
      </c>
    </row>
    <row r="3277" spans="14:20" x14ac:dyDescent="0.2">
      <c r="N3277" s="84">
        <v>41284</v>
      </c>
      <c r="O3277">
        <v>192.65</v>
      </c>
      <c r="P3277">
        <v>192.96</v>
      </c>
      <c r="Q3277">
        <v>191.28</v>
      </c>
      <c r="R3277">
        <v>192.88</v>
      </c>
      <c r="S3277">
        <v>3608100</v>
      </c>
      <c r="T3277">
        <v>184.72</v>
      </c>
    </row>
    <row r="3278" spans="14:20" x14ac:dyDescent="0.2">
      <c r="N3278" s="84">
        <v>41285</v>
      </c>
      <c r="O3278">
        <v>194.15</v>
      </c>
      <c r="P3278">
        <v>195</v>
      </c>
      <c r="Q3278">
        <v>192.9</v>
      </c>
      <c r="R3278">
        <v>194.45</v>
      </c>
      <c r="S3278">
        <v>3880400</v>
      </c>
      <c r="T3278">
        <v>186.23</v>
      </c>
    </row>
    <row r="3279" spans="14:20" x14ac:dyDescent="0.2">
      <c r="N3279" s="84">
        <v>41288</v>
      </c>
      <c r="O3279">
        <v>192.82</v>
      </c>
      <c r="P3279">
        <v>193.28</v>
      </c>
      <c r="Q3279">
        <v>191.75</v>
      </c>
      <c r="R3279">
        <v>192.62</v>
      </c>
      <c r="S3279">
        <v>4172200</v>
      </c>
      <c r="T3279">
        <v>184.47</v>
      </c>
    </row>
    <row r="3280" spans="14:20" x14ac:dyDescent="0.2">
      <c r="N3280" s="84">
        <v>41289</v>
      </c>
      <c r="O3280">
        <v>191.31</v>
      </c>
      <c r="P3280">
        <v>192.73</v>
      </c>
      <c r="Q3280">
        <v>190.39</v>
      </c>
      <c r="R3280">
        <v>192.5</v>
      </c>
      <c r="S3280">
        <v>4172100</v>
      </c>
      <c r="T3280">
        <v>184.36</v>
      </c>
    </row>
    <row r="3281" spans="14:20" x14ac:dyDescent="0.2">
      <c r="N3281" s="84">
        <v>41290</v>
      </c>
      <c r="O3281">
        <v>192</v>
      </c>
      <c r="P3281">
        <v>193.18</v>
      </c>
      <c r="Q3281">
        <v>191.35</v>
      </c>
      <c r="R3281">
        <v>192.59</v>
      </c>
      <c r="S3281">
        <v>2962900</v>
      </c>
      <c r="T3281">
        <v>184.45</v>
      </c>
    </row>
    <row r="3282" spans="14:20" x14ac:dyDescent="0.2">
      <c r="N3282" s="84">
        <v>41291</v>
      </c>
      <c r="O3282">
        <v>193.85</v>
      </c>
      <c r="P3282">
        <v>194.46</v>
      </c>
      <c r="Q3282">
        <v>193.24</v>
      </c>
      <c r="R3282">
        <v>193.65</v>
      </c>
      <c r="S3282">
        <v>3881600</v>
      </c>
      <c r="T3282">
        <v>185.46</v>
      </c>
    </row>
    <row r="3283" spans="14:20" x14ac:dyDescent="0.2">
      <c r="N3283" s="84">
        <v>41292</v>
      </c>
      <c r="O3283">
        <v>194.03</v>
      </c>
      <c r="P3283">
        <v>195</v>
      </c>
      <c r="Q3283">
        <v>193.8</v>
      </c>
      <c r="R3283">
        <v>194.47</v>
      </c>
      <c r="S3283">
        <v>4559600</v>
      </c>
      <c r="T3283">
        <v>186.25</v>
      </c>
    </row>
    <row r="3284" spans="14:20" x14ac:dyDescent="0.2">
      <c r="N3284" s="84">
        <v>41296</v>
      </c>
      <c r="O3284">
        <v>194.36</v>
      </c>
      <c r="P3284">
        <v>196.08</v>
      </c>
      <c r="Q3284">
        <v>194.01</v>
      </c>
      <c r="R3284">
        <v>196.08</v>
      </c>
      <c r="S3284">
        <v>7172300</v>
      </c>
      <c r="T3284">
        <v>187.79</v>
      </c>
    </row>
    <row r="3285" spans="14:20" x14ac:dyDescent="0.2">
      <c r="N3285" s="84">
        <v>41297</v>
      </c>
      <c r="O3285">
        <v>203.5</v>
      </c>
      <c r="P3285">
        <v>208.58</v>
      </c>
      <c r="Q3285">
        <v>203.36</v>
      </c>
      <c r="R3285">
        <v>204.72</v>
      </c>
      <c r="S3285">
        <v>12530500</v>
      </c>
      <c r="T3285">
        <v>196.06</v>
      </c>
    </row>
    <row r="3286" spans="14:20" x14ac:dyDescent="0.2">
      <c r="N3286" s="84">
        <v>41298</v>
      </c>
      <c r="O3286">
        <v>203.91</v>
      </c>
      <c r="P3286">
        <v>205.06</v>
      </c>
      <c r="Q3286">
        <v>203.08</v>
      </c>
      <c r="R3286">
        <v>204.42</v>
      </c>
      <c r="S3286">
        <v>4447200</v>
      </c>
      <c r="T3286">
        <v>195.78</v>
      </c>
    </row>
    <row r="3287" spans="14:20" x14ac:dyDescent="0.2">
      <c r="N3287" s="84">
        <v>41299</v>
      </c>
      <c r="O3287">
        <v>204.45</v>
      </c>
      <c r="P3287">
        <v>205.18</v>
      </c>
      <c r="Q3287">
        <v>204.13</v>
      </c>
      <c r="R3287">
        <v>204.97</v>
      </c>
      <c r="S3287">
        <v>3358900</v>
      </c>
      <c r="T3287">
        <v>196.3</v>
      </c>
    </row>
    <row r="3288" spans="14:20" x14ac:dyDescent="0.2">
      <c r="N3288" s="84">
        <v>41302</v>
      </c>
      <c r="O3288">
        <v>204.85</v>
      </c>
      <c r="P3288">
        <v>206.22</v>
      </c>
      <c r="Q3288">
        <v>204.29</v>
      </c>
      <c r="R3288">
        <v>204.93</v>
      </c>
      <c r="S3288">
        <v>2823700</v>
      </c>
      <c r="T3288">
        <v>196.26</v>
      </c>
    </row>
    <row r="3289" spans="14:20" x14ac:dyDescent="0.2">
      <c r="N3289" s="84">
        <v>41303</v>
      </c>
      <c r="O3289">
        <v>204.34</v>
      </c>
      <c r="P3289">
        <v>205.73</v>
      </c>
      <c r="Q3289">
        <v>203.64</v>
      </c>
      <c r="R3289">
        <v>203.9</v>
      </c>
      <c r="S3289">
        <v>3617100</v>
      </c>
      <c r="T3289">
        <v>195.28</v>
      </c>
    </row>
    <row r="3290" spans="14:20" x14ac:dyDescent="0.2">
      <c r="N3290" s="84">
        <v>41304</v>
      </c>
      <c r="O3290">
        <v>203.69</v>
      </c>
      <c r="P3290">
        <v>204.88</v>
      </c>
      <c r="Q3290">
        <v>203.19</v>
      </c>
      <c r="R3290">
        <v>203.52</v>
      </c>
      <c r="S3290">
        <v>2998400</v>
      </c>
      <c r="T3290">
        <v>194.91</v>
      </c>
    </row>
    <row r="3291" spans="14:20" x14ac:dyDescent="0.2">
      <c r="N3291" s="84">
        <v>41305</v>
      </c>
      <c r="O3291">
        <v>203.32</v>
      </c>
      <c r="P3291">
        <v>204.47</v>
      </c>
      <c r="Q3291">
        <v>202.96</v>
      </c>
      <c r="R3291">
        <v>203.07</v>
      </c>
      <c r="S3291">
        <v>3091400</v>
      </c>
      <c r="T3291">
        <v>194.48</v>
      </c>
    </row>
    <row r="3292" spans="14:20" x14ac:dyDescent="0.2">
      <c r="N3292" s="84">
        <v>41306</v>
      </c>
      <c r="O3292">
        <v>204.65</v>
      </c>
      <c r="P3292">
        <v>205.35</v>
      </c>
      <c r="Q3292">
        <v>203.84</v>
      </c>
      <c r="R3292">
        <v>205.18</v>
      </c>
      <c r="S3292">
        <v>3370700</v>
      </c>
      <c r="T3292">
        <v>196.5</v>
      </c>
    </row>
    <row r="3293" spans="14:20" x14ac:dyDescent="0.2">
      <c r="N3293" s="84">
        <v>41309</v>
      </c>
      <c r="O3293">
        <v>204.19</v>
      </c>
      <c r="P3293">
        <v>205.02</v>
      </c>
      <c r="Q3293">
        <v>203.57</v>
      </c>
      <c r="R3293">
        <v>203.79</v>
      </c>
      <c r="S3293">
        <v>3188800</v>
      </c>
      <c r="T3293">
        <v>195.17</v>
      </c>
    </row>
    <row r="3294" spans="14:20" x14ac:dyDescent="0.2">
      <c r="N3294" s="84">
        <v>41310</v>
      </c>
      <c r="O3294">
        <v>204.31</v>
      </c>
      <c r="P3294">
        <v>204.75</v>
      </c>
      <c r="Q3294">
        <v>202.51</v>
      </c>
      <c r="R3294">
        <v>202.79</v>
      </c>
      <c r="S3294">
        <v>3636900</v>
      </c>
      <c r="T3294">
        <v>194.21</v>
      </c>
    </row>
    <row r="3295" spans="14:20" x14ac:dyDescent="0.2">
      <c r="N3295" s="84">
        <v>41311</v>
      </c>
      <c r="O3295">
        <v>200.39</v>
      </c>
      <c r="P3295">
        <v>201.29</v>
      </c>
      <c r="Q3295">
        <v>199.56</v>
      </c>
      <c r="R3295">
        <v>201.02</v>
      </c>
      <c r="S3295">
        <v>3624200</v>
      </c>
      <c r="T3295">
        <v>193.33</v>
      </c>
    </row>
    <row r="3296" spans="14:20" x14ac:dyDescent="0.2">
      <c r="N3296" s="84">
        <v>41312</v>
      </c>
      <c r="O3296">
        <v>200.62</v>
      </c>
      <c r="P3296">
        <v>200.91</v>
      </c>
      <c r="Q3296">
        <v>198.68</v>
      </c>
      <c r="R3296">
        <v>199.74</v>
      </c>
      <c r="S3296">
        <v>3076700</v>
      </c>
      <c r="T3296">
        <v>192.1</v>
      </c>
    </row>
    <row r="3297" spans="14:20" x14ac:dyDescent="0.2">
      <c r="N3297" s="84">
        <v>41313</v>
      </c>
      <c r="O3297">
        <v>199.97</v>
      </c>
      <c r="P3297">
        <v>202.09</v>
      </c>
      <c r="Q3297">
        <v>199.68</v>
      </c>
      <c r="R3297">
        <v>201.68</v>
      </c>
      <c r="S3297">
        <v>2893300</v>
      </c>
      <c r="T3297">
        <v>193.96</v>
      </c>
    </row>
    <row r="3298" spans="14:20" x14ac:dyDescent="0.2">
      <c r="N3298" s="84">
        <v>41316</v>
      </c>
      <c r="O3298">
        <v>200.98</v>
      </c>
      <c r="P3298">
        <v>201.95</v>
      </c>
      <c r="Q3298">
        <v>199.75</v>
      </c>
      <c r="R3298">
        <v>200.16</v>
      </c>
      <c r="S3298">
        <v>2944700</v>
      </c>
      <c r="T3298">
        <v>192.5</v>
      </c>
    </row>
    <row r="3299" spans="14:20" x14ac:dyDescent="0.2">
      <c r="N3299" s="84">
        <v>41317</v>
      </c>
      <c r="O3299">
        <v>200.01</v>
      </c>
      <c r="P3299">
        <v>200.74</v>
      </c>
      <c r="Q3299">
        <v>199.02</v>
      </c>
      <c r="R3299">
        <v>200.04</v>
      </c>
      <c r="S3299">
        <v>2461800</v>
      </c>
      <c r="T3299">
        <v>192.39</v>
      </c>
    </row>
    <row r="3300" spans="14:20" x14ac:dyDescent="0.2">
      <c r="N3300" s="84">
        <v>41318</v>
      </c>
      <c r="O3300">
        <v>200.65</v>
      </c>
      <c r="P3300">
        <v>200.95</v>
      </c>
      <c r="Q3300">
        <v>199.57</v>
      </c>
      <c r="R3300">
        <v>200.09</v>
      </c>
      <c r="S3300">
        <v>2169800</v>
      </c>
      <c r="T3300">
        <v>192.44</v>
      </c>
    </row>
    <row r="3301" spans="14:20" x14ac:dyDescent="0.2">
      <c r="N3301" s="84">
        <v>41319</v>
      </c>
      <c r="O3301">
        <v>199.73</v>
      </c>
      <c r="P3301">
        <v>200.32</v>
      </c>
      <c r="Q3301">
        <v>199.26</v>
      </c>
      <c r="R3301">
        <v>199.65</v>
      </c>
      <c r="S3301">
        <v>3294200</v>
      </c>
      <c r="T3301">
        <v>192.01</v>
      </c>
    </row>
    <row r="3302" spans="14:20" x14ac:dyDescent="0.2">
      <c r="N3302" s="84">
        <v>41320</v>
      </c>
      <c r="O3302">
        <v>199.98</v>
      </c>
      <c r="P3302">
        <v>201.25</v>
      </c>
      <c r="Q3302">
        <v>199.82</v>
      </c>
      <c r="R3302">
        <v>200.98</v>
      </c>
      <c r="S3302">
        <v>3627800</v>
      </c>
      <c r="T3302">
        <v>193.29</v>
      </c>
    </row>
    <row r="3303" spans="14:20" x14ac:dyDescent="0.2">
      <c r="N3303" s="84">
        <v>41324</v>
      </c>
      <c r="O3303">
        <v>200.6</v>
      </c>
      <c r="P3303">
        <v>201.89</v>
      </c>
      <c r="Q3303">
        <v>200.22</v>
      </c>
      <c r="R3303">
        <v>200.32</v>
      </c>
      <c r="S3303">
        <v>2998300</v>
      </c>
      <c r="T3303">
        <v>192.66</v>
      </c>
    </row>
    <row r="3304" spans="14:20" x14ac:dyDescent="0.2">
      <c r="N3304" s="84">
        <v>41325</v>
      </c>
      <c r="O3304">
        <v>200.62</v>
      </c>
      <c r="P3304">
        <v>201.72</v>
      </c>
      <c r="Q3304">
        <v>198.86</v>
      </c>
      <c r="R3304">
        <v>199.31</v>
      </c>
      <c r="S3304">
        <v>3715400</v>
      </c>
      <c r="T3304">
        <v>191.68</v>
      </c>
    </row>
    <row r="3305" spans="14:20" x14ac:dyDescent="0.2">
      <c r="N3305" s="84">
        <v>41326</v>
      </c>
      <c r="O3305">
        <v>198.63</v>
      </c>
      <c r="P3305">
        <v>199.07</v>
      </c>
      <c r="Q3305">
        <v>198.11</v>
      </c>
      <c r="R3305">
        <v>198.33</v>
      </c>
      <c r="S3305">
        <v>3922900</v>
      </c>
      <c r="T3305">
        <v>190.74</v>
      </c>
    </row>
    <row r="3306" spans="14:20" x14ac:dyDescent="0.2">
      <c r="N3306" s="84">
        <v>41327</v>
      </c>
      <c r="O3306">
        <v>199.23</v>
      </c>
      <c r="P3306">
        <v>201.09</v>
      </c>
      <c r="Q3306">
        <v>198.84</v>
      </c>
      <c r="R3306">
        <v>201.09</v>
      </c>
      <c r="S3306">
        <v>3107900</v>
      </c>
      <c r="T3306">
        <v>193.4</v>
      </c>
    </row>
    <row r="3307" spans="14:20" x14ac:dyDescent="0.2">
      <c r="N3307" s="84">
        <v>41330</v>
      </c>
      <c r="O3307">
        <v>201.67</v>
      </c>
      <c r="P3307">
        <v>202.49</v>
      </c>
      <c r="Q3307">
        <v>197.51</v>
      </c>
      <c r="R3307">
        <v>197.51</v>
      </c>
      <c r="S3307">
        <v>3844800</v>
      </c>
      <c r="T3307">
        <v>189.95</v>
      </c>
    </row>
    <row r="3308" spans="14:20" x14ac:dyDescent="0.2">
      <c r="N3308" s="84">
        <v>41331</v>
      </c>
      <c r="O3308">
        <v>198.63</v>
      </c>
      <c r="P3308">
        <v>199.9</v>
      </c>
      <c r="Q3308">
        <v>197.84</v>
      </c>
      <c r="R3308">
        <v>199.14</v>
      </c>
      <c r="S3308">
        <v>3391600</v>
      </c>
      <c r="T3308">
        <v>191.52</v>
      </c>
    </row>
    <row r="3309" spans="14:20" x14ac:dyDescent="0.2">
      <c r="N3309" s="84">
        <v>41332</v>
      </c>
      <c r="O3309">
        <v>198.89</v>
      </c>
      <c r="P3309">
        <v>202.75</v>
      </c>
      <c r="Q3309">
        <v>198.6</v>
      </c>
      <c r="R3309">
        <v>202.33</v>
      </c>
      <c r="S3309">
        <v>4185100</v>
      </c>
      <c r="T3309">
        <v>194.59</v>
      </c>
    </row>
    <row r="3310" spans="14:20" x14ac:dyDescent="0.2">
      <c r="N3310" s="84">
        <v>41333</v>
      </c>
      <c r="O3310">
        <v>202.18</v>
      </c>
      <c r="P3310">
        <v>203.12</v>
      </c>
      <c r="Q3310">
        <v>200.79</v>
      </c>
      <c r="R3310">
        <v>200.83</v>
      </c>
      <c r="S3310">
        <v>4689200</v>
      </c>
      <c r="T3310">
        <v>193.15</v>
      </c>
    </row>
    <row r="3311" spans="14:20" x14ac:dyDescent="0.2">
      <c r="N3311" s="84">
        <v>41334</v>
      </c>
      <c r="O3311">
        <v>200.65</v>
      </c>
      <c r="P3311">
        <v>202.94</v>
      </c>
      <c r="Q3311">
        <v>199.36</v>
      </c>
      <c r="R3311">
        <v>202.91</v>
      </c>
      <c r="S3311">
        <v>3308300</v>
      </c>
      <c r="T3311">
        <v>195.15</v>
      </c>
    </row>
    <row r="3312" spans="14:20" x14ac:dyDescent="0.2">
      <c r="N3312" s="84">
        <v>41337</v>
      </c>
      <c r="O3312">
        <v>202.59</v>
      </c>
      <c r="P3312">
        <v>205.19</v>
      </c>
      <c r="Q3312">
        <v>202.55</v>
      </c>
      <c r="R3312">
        <v>205.19</v>
      </c>
      <c r="S3312">
        <v>3693400</v>
      </c>
      <c r="T3312">
        <v>197.34</v>
      </c>
    </row>
    <row r="3313" spans="14:20" x14ac:dyDescent="0.2">
      <c r="N3313" s="84">
        <v>41338</v>
      </c>
      <c r="O3313">
        <v>205.86</v>
      </c>
      <c r="P3313">
        <v>207.7</v>
      </c>
      <c r="Q3313">
        <v>205.69</v>
      </c>
      <c r="R3313">
        <v>206.53</v>
      </c>
      <c r="S3313">
        <v>3807800</v>
      </c>
      <c r="T3313">
        <v>198.63</v>
      </c>
    </row>
    <row r="3314" spans="14:20" x14ac:dyDescent="0.2">
      <c r="N3314" s="84">
        <v>41339</v>
      </c>
      <c r="O3314">
        <v>207.03</v>
      </c>
      <c r="P3314">
        <v>208.49</v>
      </c>
      <c r="Q3314">
        <v>206.66</v>
      </c>
      <c r="R3314">
        <v>208.38</v>
      </c>
      <c r="S3314">
        <v>3594800</v>
      </c>
      <c r="T3314">
        <v>200.41</v>
      </c>
    </row>
    <row r="3315" spans="14:20" x14ac:dyDescent="0.2">
      <c r="N3315" s="84">
        <v>41340</v>
      </c>
      <c r="O3315">
        <v>208.29</v>
      </c>
      <c r="P3315">
        <v>209.6</v>
      </c>
      <c r="Q3315">
        <v>208.24</v>
      </c>
      <c r="R3315">
        <v>209.42</v>
      </c>
      <c r="S3315">
        <v>3884400</v>
      </c>
      <c r="T3315">
        <v>201.41</v>
      </c>
    </row>
    <row r="3316" spans="14:20" x14ac:dyDescent="0.2">
      <c r="N3316" s="84">
        <v>41341</v>
      </c>
      <c r="O3316">
        <v>209.85</v>
      </c>
      <c r="P3316">
        <v>210.74</v>
      </c>
      <c r="Q3316">
        <v>209.43</v>
      </c>
      <c r="R3316">
        <v>210.38</v>
      </c>
      <c r="S3316">
        <v>3700500</v>
      </c>
      <c r="T3316">
        <v>202.33</v>
      </c>
    </row>
    <row r="3317" spans="14:20" x14ac:dyDescent="0.2">
      <c r="N3317" s="84">
        <v>41344</v>
      </c>
      <c r="O3317">
        <v>210.04</v>
      </c>
      <c r="P3317">
        <v>210.2</v>
      </c>
      <c r="Q3317">
        <v>209.04</v>
      </c>
      <c r="R3317">
        <v>210.08</v>
      </c>
      <c r="S3317">
        <v>3049700</v>
      </c>
      <c r="T3317">
        <v>202.04</v>
      </c>
    </row>
    <row r="3318" spans="14:20" x14ac:dyDescent="0.2">
      <c r="N3318" s="84">
        <v>41345</v>
      </c>
      <c r="O3318">
        <v>209.4</v>
      </c>
      <c r="P3318">
        <v>210.73</v>
      </c>
      <c r="Q3318">
        <v>209.09</v>
      </c>
      <c r="R3318">
        <v>210.55</v>
      </c>
      <c r="S3318">
        <v>3591600</v>
      </c>
      <c r="T3318">
        <v>202.49</v>
      </c>
    </row>
    <row r="3319" spans="14:20" x14ac:dyDescent="0.2">
      <c r="N3319" s="84">
        <v>41346</v>
      </c>
      <c r="O3319">
        <v>210.2</v>
      </c>
      <c r="P3319">
        <v>212.36</v>
      </c>
      <c r="Q3319">
        <v>209.77</v>
      </c>
      <c r="R3319">
        <v>212.06</v>
      </c>
      <c r="S3319">
        <v>3355900</v>
      </c>
      <c r="T3319">
        <v>203.95</v>
      </c>
    </row>
    <row r="3320" spans="14:20" x14ac:dyDescent="0.2">
      <c r="N3320" s="84">
        <v>41347</v>
      </c>
      <c r="O3320">
        <v>212.15</v>
      </c>
      <c r="P3320">
        <v>215.86</v>
      </c>
      <c r="Q3320">
        <v>212.15</v>
      </c>
      <c r="R3320">
        <v>215.8</v>
      </c>
      <c r="S3320">
        <v>5505500</v>
      </c>
      <c r="T3320">
        <v>207.54</v>
      </c>
    </row>
    <row r="3321" spans="14:20" x14ac:dyDescent="0.2">
      <c r="N3321" s="84">
        <v>41348</v>
      </c>
      <c r="O3321">
        <v>215.38</v>
      </c>
      <c r="P3321">
        <v>215.9</v>
      </c>
      <c r="Q3321">
        <v>213.41</v>
      </c>
      <c r="R3321">
        <v>214.92</v>
      </c>
      <c r="S3321">
        <v>7930300</v>
      </c>
      <c r="T3321">
        <v>206.7</v>
      </c>
    </row>
    <row r="3322" spans="14:20" x14ac:dyDescent="0.2">
      <c r="N3322" s="84">
        <v>41351</v>
      </c>
      <c r="O3322">
        <v>212.9</v>
      </c>
      <c r="P3322">
        <v>214.5</v>
      </c>
      <c r="Q3322">
        <v>212.64</v>
      </c>
      <c r="R3322">
        <v>213.21</v>
      </c>
      <c r="S3322">
        <v>3006000</v>
      </c>
      <c r="T3322">
        <v>205.05</v>
      </c>
    </row>
    <row r="3323" spans="14:20" x14ac:dyDescent="0.2">
      <c r="N3323" s="84">
        <v>41352</v>
      </c>
      <c r="O3323">
        <v>214.13</v>
      </c>
      <c r="P3323">
        <v>215.12</v>
      </c>
      <c r="Q3323">
        <v>211.83</v>
      </c>
      <c r="R3323">
        <v>213.44</v>
      </c>
      <c r="S3323">
        <v>3198600</v>
      </c>
      <c r="T3323">
        <v>205.27</v>
      </c>
    </row>
    <row r="3324" spans="14:20" x14ac:dyDescent="0.2">
      <c r="N3324" s="84">
        <v>41353</v>
      </c>
      <c r="O3324">
        <v>214.76</v>
      </c>
      <c r="P3324">
        <v>215.82</v>
      </c>
      <c r="Q3324">
        <v>214.3</v>
      </c>
      <c r="R3324">
        <v>215.06</v>
      </c>
      <c r="S3324">
        <v>3019000</v>
      </c>
      <c r="T3324">
        <v>206.83</v>
      </c>
    </row>
    <row r="3325" spans="14:20" x14ac:dyDescent="0.2">
      <c r="N3325" s="84">
        <v>41354</v>
      </c>
      <c r="O3325">
        <v>212.96</v>
      </c>
      <c r="P3325">
        <v>213</v>
      </c>
      <c r="Q3325">
        <v>210.11</v>
      </c>
      <c r="R3325">
        <v>212.26</v>
      </c>
      <c r="S3325">
        <v>5830400</v>
      </c>
      <c r="T3325">
        <v>204.14</v>
      </c>
    </row>
    <row r="3326" spans="14:20" x14ac:dyDescent="0.2">
      <c r="N3326" s="84">
        <v>41355</v>
      </c>
      <c r="O3326">
        <v>212.21</v>
      </c>
      <c r="P3326">
        <v>213.17</v>
      </c>
      <c r="Q3326">
        <v>211.62</v>
      </c>
      <c r="R3326">
        <v>212.08</v>
      </c>
      <c r="S3326">
        <v>3031500</v>
      </c>
      <c r="T3326">
        <v>203.97</v>
      </c>
    </row>
    <row r="3327" spans="14:20" x14ac:dyDescent="0.2">
      <c r="N3327" s="84">
        <v>41358</v>
      </c>
      <c r="O3327">
        <v>212.54</v>
      </c>
      <c r="P3327">
        <v>212.81</v>
      </c>
      <c r="Q3327">
        <v>210.05</v>
      </c>
      <c r="R3327">
        <v>210.74</v>
      </c>
      <c r="S3327">
        <v>3242500</v>
      </c>
      <c r="T3327">
        <v>202.68</v>
      </c>
    </row>
    <row r="3328" spans="14:20" x14ac:dyDescent="0.2">
      <c r="N3328" s="84">
        <v>41359</v>
      </c>
      <c r="O3328">
        <v>211.77</v>
      </c>
      <c r="P3328">
        <v>212.5</v>
      </c>
      <c r="Q3328">
        <v>211.5</v>
      </c>
      <c r="R3328">
        <v>212.36</v>
      </c>
      <c r="S3328">
        <v>2300300</v>
      </c>
      <c r="T3328">
        <v>204.24</v>
      </c>
    </row>
    <row r="3329" spans="14:20" x14ac:dyDescent="0.2">
      <c r="N3329" s="84">
        <v>41360</v>
      </c>
      <c r="O3329">
        <v>210.96</v>
      </c>
      <c r="P3329">
        <v>212.16</v>
      </c>
      <c r="Q3329">
        <v>210.1</v>
      </c>
      <c r="R3329">
        <v>210.89</v>
      </c>
      <c r="S3329">
        <v>3223400</v>
      </c>
      <c r="T3329">
        <v>202.82</v>
      </c>
    </row>
    <row r="3330" spans="14:20" x14ac:dyDescent="0.2">
      <c r="N3330" s="84">
        <v>41361</v>
      </c>
      <c r="O3330">
        <v>209.83</v>
      </c>
      <c r="P3330">
        <v>213.44</v>
      </c>
      <c r="Q3330">
        <v>209.74</v>
      </c>
      <c r="R3330">
        <v>213.3</v>
      </c>
      <c r="S3330">
        <v>3749900</v>
      </c>
      <c r="T3330">
        <v>205.14</v>
      </c>
    </row>
    <row r="3331" spans="14:20" x14ac:dyDescent="0.2">
      <c r="N3331" s="84">
        <v>41365</v>
      </c>
      <c r="O3331">
        <v>212.8</v>
      </c>
      <c r="P3331">
        <v>213.5</v>
      </c>
      <c r="Q3331">
        <v>211.25</v>
      </c>
      <c r="R3331">
        <v>212.38</v>
      </c>
      <c r="S3331">
        <v>2144500</v>
      </c>
      <c r="T3331">
        <v>204.25</v>
      </c>
    </row>
    <row r="3332" spans="14:20" x14ac:dyDescent="0.2">
      <c r="N3332" s="84">
        <v>41366</v>
      </c>
      <c r="O3332">
        <v>212.92</v>
      </c>
      <c r="P3332">
        <v>214.71</v>
      </c>
      <c r="Q3332">
        <v>211.57</v>
      </c>
      <c r="R3332">
        <v>214.36</v>
      </c>
      <c r="S3332">
        <v>3116800</v>
      </c>
      <c r="T3332">
        <v>206.16</v>
      </c>
    </row>
    <row r="3333" spans="14:20" x14ac:dyDescent="0.2">
      <c r="N3333" s="84">
        <v>41367</v>
      </c>
      <c r="O3333">
        <v>214.32</v>
      </c>
      <c r="P3333">
        <v>214.89</v>
      </c>
      <c r="Q3333">
        <v>212.63</v>
      </c>
      <c r="R3333">
        <v>212.66</v>
      </c>
      <c r="S3333">
        <v>3128800</v>
      </c>
      <c r="T3333">
        <v>204.52</v>
      </c>
    </row>
    <row r="3334" spans="14:20" x14ac:dyDescent="0.2">
      <c r="N3334" s="84">
        <v>41368</v>
      </c>
      <c r="O3334">
        <v>212.77</v>
      </c>
      <c r="P3334">
        <v>212.93</v>
      </c>
      <c r="Q3334">
        <v>210.04</v>
      </c>
      <c r="R3334">
        <v>211.31</v>
      </c>
      <c r="S3334">
        <v>3709500</v>
      </c>
      <c r="T3334">
        <v>203.23</v>
      </c>
    </row>
    <row r="3335" spans="14:20" x14ac:dyDescent="0.2">
      <c r="N3335" s="84">
        <v>41369</v>
      </c>
      <c r="O3335">
        <v>209.1</v>
      </c>
      <c r="P3335">
        <v>209.84</v>
      </c>
      <c r="Q3335">
        <v>206.34</v>
      </c>
      <c r="R3335">
        <v>209.41</v>
      </c>
      <c r="S3335">
        <v>4148000</v>
      </c>
      <c r="T3335">
        <v>201.4</v>
      </c>
    </row>
    <row r="3336" spans="14:20" x14ac:dyDescent="0.2">
      <c r="N3336" s="84">
        <v>41372</v>
      </c>
      <c r="O3336">
        <v>209.07</v>
      </c>
      <c r="P3336">
        <v>209.32</v>
      </c>
      <c r="Q3336">
        <v>207.33</v>
      </c>
      <c r="R3336">
        <v>209.32</v>
      </c>
      <c r="S3336">
        <v>2351200</v>
      </c>
      <c r="T3336">
        <v>201.31</v>
      </c>
    </row>
    <row r="3337" spans="14:20" x14ac:dyDescent="0.2">
      <c r="N3337" s="84">
        <v>41373</v>
      </c>
      <c r="O3337">
        <v>209.56</v>
      </c>
      <c r="P3337">
        <v>210</v>
      </c>
      <c r="Q3337">
        <v>208.61</v>
      </c>
      <c r="R3337">
        <v>209.22</v>
      </c>
      <c r="S3337">
        <v>2577300</v>
      </c>
      <c r="T3337">
        <v>201.22</v>
      </c>
    </row>
    <row r="3338" spans="14:20" x14ac:dyDescent="0.2">
      <c r="N3338" s="84">
        <v>41374</v>
      </c>
      <c r="O3338">
        <v>211.86</v>
      </c>
      <c r="P3338">
        <v>212.51</v>
      </c>
      <c r="Q3338">
        <v>210.47</v>
      </c>
      <c r="R3338">
        <v>212</v>
      </c>
      <c r="S3338">
        <v>3524200</v>
      </c>
      <c r="T3338">
        <v>203.89</v>
      </c>
    </row>
    <row r="3339" spans="14:20" x14ac:dyDescent="0.2">
      <c r="N3339" s="84">
        <v>41375</v>
      </c>
      <c r="O3339">
        <v>211.5</v>
      </c>
      <c r="P3339">
        <v>213.09</v>
      </c>
      <c r="Q3339">
        <v>210.85</v>
      </c>
      <c r="R3339">
        <v>212.92</v>
      </c>
      <c r="S3339">
        <v>3655600</v>
      </c>
      <c r="T3339">
        <v>204.77</v>
      </c>
    </row>
    <row r="3340" spans="14:20" x14ac:dyDescent="0.2">
      <c r="N3340" s="84">
        <v>41376</v>
      </c>
      <c r="O3340">
        <v>210.79</v>
      </c>
      <c r="P3340">
        <v>211.49</v>
      </c>
      <c r="Q3340">
        <v>209.78</v>
      </c>
      <c r="R3340">
        <v>211.38</v>
      </c>
      <c r="S3340">
        <v>3165400</v>
      </c>
      <c r="T3340">
        <v>203.29</v>
      </c>
    </row>
    <row r="3341" spans="14:20" x14ac:dyDescent="0.2">
      <c r="N3341" s="84">
        <v>41379</v>
      </c>
      <c r="O3341">
        <v>210.44</v>
      </c>
      <c r="P3341">
        <v>211.69</v>
      </c>
      <c r="Q3341">
        <v>209.26</v>
      </c>
      <c r="R3341">
        <v>209.26</v>
      </c>
      <c r="S3341">
        <v>4218100</v>
      </c>
      <c r="T3341">
        <v>201.25</v>
      </c>
    </row>
    <row r="3342" spans="14:20" x14ac:dyDescent="0.2">
      <c r="N3342" s="84">
        <v>41380</v>
      </c>
      <c r="O3342">
        <v>210.84</v>
      </c>
      <c r="P3342">
        <v>212</v>
      </c>
      <c r="Q3342">
        <v>209.2</v>
      </c>
      <c r="R3342">
        <v>212</v>
      </c>
      <c r="S3342">
        <v>2859500</v>
      </c>
      <c r="T3342">
        <v>203.89</v>
      </c>
    </row>
    <row r="3343" spans="14:20" x14ac:dyDescent="0.2">
      <c r="N3343" s="84">
        <v>41381</v>
      </c>
      <c r="O3343">
        <v>210.53</v>
      </c>
      <c r="P3343">
        <v>211.09</v>
      </c>
      <c r="Q3343">
        <v>209.5</v>
      </c>
      <c r="R3343">
        <v>209.67</v>
      </c>
      <c r="S3343">
        <v>3269800</v>
      </c>
      <c r="T3343">
        <v>201.65</v>
      </c>
    </row>
    <row r="3344" spans="14:20" x14ac:dyDescent="0.2">
      <c r="N3344" s="84">
        <v>41382</v>
      </c>
      <c r="O3344">
        <v>210.11</v>
      </c>
      <c r="P3344">
        <v>210.25</v>
      </c>
      <c r="Q3344">
        <v>206.15</v>
      </c>
      <c r="R3344">
        <v>207.15</v>
      </c>
      <c r="S3344">
        <v>6502000</v>
      </c>
      <c r="T3344">
        <v>199.22</v>
      </c>
    </row>
    <row r="3345" spans="14:20" x14ac:dyDescent="0.2">
      <c r="N3345" s="84">
        <v>41383</v>
      </c>
      <c r="O3345">
        <v>195.74</v>
      </c>
      <c r="P3345">
        <v>196.5</v>
      </c>
      <c r="Q3345">
        <v>189.76</v>
      </c>
      <c r="R3345">
        <v>190</v>
      </c>
      <c r="S3345">
        <v>18847000</v>
      </c>
      <c r="T3345">
        <v>182.73</v>
      </c>
    </row>
    <row r="3346" spans="14:20" x14ac:dyDescent="0.2">
      <c r="N3346" s="84">
        <v>41386</v>
      </c>
      <c r="O3346">
        <v>191.15</v>
      </c>
      <c r="P3346">
        <v>191.38</v>
      </c>
      <c r="Q3346">
        <v>187.68</v>
      </c>
      <c r="R3346">
        <v>187.83</v>
      </c>
      <c r="S3346">
        <v>9845400</v>
      </c>
      <c r="T3346">
        <v>180.64</v>
      </c>
    </row>
    <row r="3347" spans="14:20" x14ac:dyDescent="0.2">
      <c r="N3347" s="84">
        <v>41387</v>
      </c>
      <c r="O3347">
        <v>189.27</v>
      </c>
      <c r="P3347">
        <v>192.55</v>
      </c>
      <c r="Q3347">
        <v>188.61</v>
      </c>
      <c r="R3347">
        <v>191.61</v>
      </c>
      <c r="S3347">
        <v>6296100</v>
      </c>
      <c r="T3347">
        <v>184.28</v>
      </c>
    </row>
    <row r="3348" spans="14:20" x14ac:dyDescent="0.2">
      <c r="N3348" s="84">
        <v>41388</v>
      </c>
      <c r="O3348">
        <v>192.16</v>
      </c>
      <c r="P3348">
        <v>192.5</v>
      </c>
      <c r="Q3348">
        <v>191.09</v>
      </c>
      <c r="R3348">
        <v>191.71</v>
      </c>
      <c r="S3348">
        <v>3693900</v>
      </c>
      <c r="T3348">
        <v>184.38</v>
      </c>
    </row>
    <row r="3349" spans="14:20" x14ac:dyDescent="0.2">
      <c r="N3349" s="84">
        <v>41389</v>
      </c>
      <c r="O3349">
        <v>192.69</v>
      </c>
      <c r="P3349">
        <v>195.17</v>
      </c>
      <c r="Q3349">
        <v>192.32</v>
      </c>
      <c r="R3349">
        <v>193.95</v>
      </c>
      <c r="S3349">
        <v>4650900</v>
      </c>
      <c r="T3349">
        <v>186.53</v>
      </c>
    </row>
    <row r="3350" spans="14:20" x14ac:dyDescent="0.2">
      <c r="N3350" s="84">
        <v>41390</v>
      </c>
      <c r="O3350">
        <v>194.16</v>
      </c>
      <c r="P3350">
        <v>194.71</v>
      </c>
      <c r="Q3350">
        <v>193.25</v>
      </c>
      <c r="R3350">
        <v>194.31</v>
      </c>
      <c r="S3350">
        <v>3490300</v>
      </c>
      <c r="T3350">
        <v>186.88</v>
      </c>
    </row>
    <row r="3351" spans="14:20" x14ac:dyDescent="0.2">
      <c r="N3351" s="84">
        <v>41393</v>
      </c>
      <c r="O3351">
        <v>194.78</v>
      </c>
      <c r="P3351">
        <v>199.68</v>
      </c>
      <c r="Q3351">
        <v>194.65</v>
      </c>
      <c r="R3351">
        <v>199.15</v>
      </c>
      <c r="S3351">
        <v>5932400</v>
      </c>
      <c r="T3351">
        <v>191.53</v>
      </c>
    </row>
    <row r="3352" spans="14:20" x14ac:dyDescent="0.2">
      <c r="N3352" s="84">
        <v>41394</v>
      </c>
      <c r="O3352">
        <v>199.13</v>
      </c>
      <c r="P3352">
        <v>202.59</v>
      </c>
      <c r="Q3352">
        <v>197.35</v>
      </c>
      <c r="R3352">
        <v>202.54</v>
      </c>
      <c r="S3352">
        <v>7539900</v>
      </c>
      <c r="T3352">
        <v>194.79</v>
      </c>
    </row>
    <row r="3353" spans="14:20" x14ac:dyDescent="0.2">
      <c r="N3353" s="84">
        <v>41395</v>
      </c>
      <c r="O3353">
        <v>201.87</v>
      </c>
      <c r="P3353">
        <v>202.17</v>
      </c>
      <c r="Q3353">
        <v>199.2</v>
      </c>
      <c r="R3353">
        <v>199.63</v>
      </c>
      <c r="S3353">
        <v>4899100</v>
      </c>
      <c r="T3353">
        <v>191.99</v>
      </c>
    </row>
    <row r="3354" spans="14:20" x14ac:dyDescent="0.2">
      <c r="N3354" s="84">
        <v>41396</v>
      </c>
      <c r="O3354">
        <v>200.12</v>
      </c>
      <c r="P3354">
        <v>202.43</v>
      </c>
      <c r="Q3354">
        <v>199.75</v>
      </c>
      <c r="R3354">
        <v>202.39</v>
      </c>
      <c r="S3354">
        <v>3945100</v>
      </c>
      <c r="T3354">
        <v>194.65</v>
      </c>
    </row>
    <row r="3355" spans="14:20" x14ac:dyDescent="0.2">
      <c r="N3355" s="84">
        <v>41397</v>
      </c>
      <c r="O3355">
        <v>203.94</v>
      </c>
      <c r="P3355">
        <v>205.32</v>
      </c>
      <c r="Q3355">
        <v>203.75</v>
      </c>
      <c r="R3355">
        <v>204.51</v>
      </c>
      <c r="S3355">
        <v>4492700</v>
      </c>
      <c r="T3355">
        <v>196.69</v>
      </c>
    </row>
    <row r="3356" spans="14:20" x14ac:dyDescent="0.2">
      <c r="N3356" s="84">
        <v>41400</v>
      </c>
      <c r="O3356">
        <v>203.79</v>
      </c>
      <c r="P3356">
        <v>203.99</v>
      </c>
      <c r="Q3356">
        <v>201.52</v>
      </c>
      <c r="R3356">
        <v>202.78</v>
      </c>
      <c r="S3356">
        <v>4826500</v>
      </c>
      <c r="T3356">
        <v>195.02</v>
      </c>
    </row>
    <row r="3357" spans="14:20" x14ac:dyDescent="0.2">
      <c r="N3357" s="84">
        <v>41401</v>
      </c>
      <c r="O3357">
        <v>202.81</v>
      </c>
      <c r="P3357">
        <v>203.73</v>
      </c>
      <c r="Q3357">
        <v>201.65</v>
      </c>
      <c r="R3357">
        <v>203.63</v>
      </c>
      <c r="S3357">
        <v>3451000</v>
      </c>
      <c r="T3357">
        <v>195.84</v>
      </c>
    </row>
    <row r="3358" spans="14:20" x14ac:dyDescent="0.2">
      <c r="N3358" s="84">
        <v>41402</v>
      </c>
      <c r="O3358">
        <v>202.94</v>
      </c>
      <c r="P3358">
        <v>204.85</v>
      </c>
      <c r="Q3358">
        <v>202.51</v>
      </c>
      <c r="R3358">
        <v>204.82</v>
      </c>
      <c r="S3358">
        <v>3601700</v>
      </c>
      <c r="T3358">
        <v>197.91</v>
      </c>
    </row>
    <row r="3359" spans="14:20" x14ac:dyDescent="0.2">
      <c r="N3359" s="84">
        <v>41403</v>
      </c>
      <c r="O3359">
        <v>204.69</v>
      </c>
      <c r="P3359">
        <v>205</v>
      </c>
      <c r="Q3359">
        <v>202.72</v>
      </c>
      <c r="R3359">
        <v>203.24</v>
      </c>
      <c r="S3359">
        <v>3542300</v>
      </c>
      <c r="T3359">
        <v>196.38</v>
      </c>
    </row>
    <row r="3360" spans="14:20" x14ac:dyDescent="0.2">
      <c r="N3360" s="84">
        <v>41404</v>
      </c>
      <c r="O3360">
        <v>203.37</v>
      </c>
      <c r="P3360">
        <v>204.53</v>
      </c>
      <c r="Q3360">
        <v>202.82</v>
      </c>
      <c r="R3360">
        <v>204.47</v>
      </c>
      <c r="S3360">
        <v>3279200</v>
      </c>
      <c r="T3360">
        <v>197.57</v>
      </c>
    </row>
    <row r="3361" spans="14:20" x14ac:dyDescent="0.2">
      <c r="N3361" s="84">
        <v>41407</v>
      </c>
      <c r="O3361">
        <v>204.18</v>
      </c>
      <c r="P3361">
        <v>204.47</v>
      </c>
      <c r="Q3361">
        <v>202.22</v>
      </c>
      <c r="R3361">
        <v>202.47</v>
      </c>
      <c r="S3361">
        <v>3648400</v>
      </c>
      <c r="T3361">
        <v>195.64</v>
      </c>
    </row>
    <row r="3362" spans="14:20" x14ac:dyDescent="0.2">
      <c r="N3362" s="84">
        <v>41408</v>
      </c>
      <c r="O3362">
        <v>202.09</v>
      </c>
      <c r="P3362">
        <v>203.67</v>
      </c>
      <c r="Q3362">
        <v>202.08</v>
      </c>
      <c r="R3362">
        <v>203.21</v>
      </c>
      <c r="S3362">
        <v>3699700</v>
      </c>
      <c r="T3362">
        <v>196.35</v>
      </c>
    </row>
    <row r="3363" spans="14:20" x14ac:dyDescent="0.2">
      <c r="N3363" s="84">
        <v>41409</v>
      </c>
      <c r="O3363">
        <v>202.25</v>
      </c>
      <c r="P3363">
        <v>203.68</v>
      </c>
      <c r="Q3363">
        <v>202.04</v>
      </c>
      <c r="R3363">
        <v>203.32</v>
      </c>
      <c r="S3363">
        <v>4028100</v>
      </c>
      <c r="T3363">
        <v>196.46</v>
      </c>
    </row>
    <row r="3364" spans="14:20" x14ac:dyDescent="0.2">
      <c r="N3364" s="84">
        <v>41410</v>
      </c>
      <c r="O3364">
        <v>204</v>
      </c>
      <c r="P3364">
        <v>206.59</v>
      </c>
      <c r="Q3364">
        <v>204</v>
      </c>
      <c r="R3364">
        <v>204.69</v>
      </c>
      <c r="S3364">
        <v>4507000</v>
      </c>
      <c r="T3364">
        <v>197.78</v>
      </c>
    </row>
    <row r="3365" spans="14:20" x14ac:dyDescent="0.2">
      <c r="N3365" s="84">
        <v>41411</v>
      </c>
      <c r="O3365">
        <v>205.25</v>
      </c>
      <c r="P3365">
        <v>209.5</v>
      </c>
      <c r="Q3365">
        <v>204.99</v>
      </c>
      <c r="R3365">
        <v>208.44</v>
      </c>
      <c r="S3365">
        <v>5704100</v>
      </c>
      <c r="T3365">
        <v>201.41</v>
      </c>
    </row>
    <row r="3366" spans="14:20" x14ac:dyDescent="0.2">
      <c r="N3366" s="84">
        <v>41414</v>
      </c>
      <c r="O3366">
        <v>208.02</v>
      </c>
      <c r="P3366">
        <v>209.15</v>
      </c>
      <c r="Q3366">
        <v>207.42</v>
      </c>
      <c r="R3366">
        <v>207.6</v>
      </c>
      <c r="S3366">
        <v>3614500</v>
      </c>
      <c r="T3366">
        <v>200.59</v>
      </c>
    </row>
    <row r="3367" spans="14:20" x14ac:dyDescent="0.2">
      <c r="N3367" s="84">
        <v>41415</v>
      </c>
      <c r="O3367">
        <v>207.24</v>
      </c>
      <c r="P3367">
        <v>209.48</v>
      </c>
      <c r="Q3367">
        <v>207</v>
      </c>
      <c r="R3367">
        <v>208.65</v>
      </c>
      <c r="S3367">
        <v>2982900</v>
      </c>
      <c r="T3367">
        <v>201.61</v>
      </c>
    </row>
    <row r="3368" spans="14:20" x14ac:dyDescent="0.2">
      <c r="N3368" s="84">
        <v>41416</v>
      </c>
      <c r="O3368">
        <v>208.5</v>
      </c>
      <c r="P3368">
        <v>210.15</v>
      </c>
      <c r="Q3368">
        <v>206.12</v>
      </c>
      <c r="R3368">
        <v>206.99</v>
      </c>
      <c r="S3368">
        <v>5186800</v>
      </c>
      <c r="T3368">
        <v>200</v>
      </c>
    </row>
    <row r="3369" spans="14:20" x14ac:dyDescent="0.2">
      <c r="N3369" s="84">
        <v>41417</v>
      </c>
      <c r="O3369">
        <v>205.48</v>
      </c>
      <c r="P3369">
        <v>208.61</v>
      </c>
      <c r="Q3369">
        <v>205.13</v>
      </c>
      <c r="R3369">
        <v>206.16</v>
      </c>
      <c r="S3369">
        <v>5179100</v>
      </c>
      <c r="T3369">
        <v>199.2</v>
      </c>
    </row>
    <row r="3370" spans="14:20" x14ac:dyDescent="0.2">
      <c r="N3370" s="84">
        <v>41418</v>
      </c>
      <c r="O3370">
        <v>204.69</v>
      </c>
      <c r="P3370">
        <v>206.43</v>
      </c>
      <c r="Q3370">
        <v>204.42</v>
      </c>
      <c r="R3370">
        <v>205.72</v>
      </c>
      <c r="S3370">
        <v>3295800</v>
      </c>
      <c r="T3370">
        <v>198.78</v>
      </c>
    </row>
    <row r="3371" spans="14:20" x14ac:dyDescent="0.2">
      <c r="N3371" s="84">
        <v>41422</v>
      </c>
      <c r="O3371">
        <v>207.44</v>
      </c>
      <c r="P3371">
        <v>208.59</v>
      </c>
      <c r="Q3371">
        <v>207.16</v>
      </c>
      <c r="R3371">
        <v>207.78</v>
      </c>
      <c r="S3371">
        <v>4011500</v>
      </c>
      <c r="T3371">
        <v>200.77</v>
      </c>
    </row>
    <row r="3372" spans="14:20" x14ac:dyDescent="0.2">
      <c r="N3372" s="84">
        <v>41423</v>
      </c>
      <c r="O3372">
        <v>206.22</v>
      </c>
      <c r="P3372">
        <v>208.42</v>
      </c>
      <c r="Q3372">
        <v>206.04</v>
      </c>
      <c r="R3372">
        <v>207.92</v>
      </c>
      <c r="S3372">
        <v>3439400</v>
      </c>
      <c r="T3372">
        <v>200.9</v>
      </c>
    </row>
    <row r="3373" spans="14:20" x14ac:dyDescent="0.2">
      <c r="N3373" s="84">
        <v>41424</v>
      </c>
      <c r="O3373">
        <v>206.97</v>
      </c>
      <c r="P3373">
        <v>210.99</v>
      </c>
      <c r="Q3373">
        <v>206.97</v>
      </c>
      <c r="R3373">
        <v>209.36</v>
      </c>
      <c r="S3373">
        <v>4399700</v>
      </c>
      <c r="T3373">
        <v>202.29</v>
      </c>
    </row>
    <row r="3374" spans="14:20" x14ac:dyDescent="0.2">
      <c r="N3374" s="84">
        <v>41425</v>
      </c>
      <c r="O3374">
        <v>208.59</v>
      </c>
      <c r="P3374">
        <v>211.98</v>
      </c>
      <c r="Q3374">
        <v>208.02</v>
      </c>
      <c r="R3374">
        <v>208.02</v>
      </c>
      <c r="S3374">
        <v>4949000</v>
      </c>
      <c r="T3374">
        <v>201</v>
      </c>
    </row>
    <row r="3375" spans="14:20" x14ac:dyDescent="0.2">
      <c r="N3375" s="84">
        <v>41428</v>
      </c>
      <c r="O3375">
        <v>208.25</v>
      </c>
      <c r="P3375">
        <v>210.05</v>
      </c>
      <c r="Q3375">
        <v>207.33</v>
      </c>
      <c r="R3375">
        <v>208.95</v>
      </c>
      <c r="S3375">
        <v>3322000</v>
      </c>
      <c r="T3375">
        <v>201.9</v>
      </c>
    </row>
    <row r="3376" spans="14:20" x14ac:dyDescent="0.2">
      <c r="N3376" s="84">
        <v>41429</v>
      </c>
      <c r="O3376">
        <v>208.6</v>
      </c>
      <c r="P3376">
        <v>209</v>
      </c>
      <c r="Q3376">
        <v>205.08</v>
      </c>
      <c r="R3376">
        <v>206.19</v>
      </c>
      <c r="S3376">
        <v>3598300</v>
      </c>
      <c r="T3376">
        <v>199.23</v>
      </c>
    </row>
    <row r="3377" spans="14:20" x14ac:dyDescent="0.2">
      <c r="N3377" s="84">
        <v>41430</v>
      </c>
      <c r="O3377">
        <v>205.16</v>
      </c>
      <c r="P3377">
        <v>206.29</v>
      </c>
      <c r="Q3377">
        <v>202.4</v>
      </c>
      <c r="R3377">
        <v>202.74</v>
      </c>
      <c r="S3377">
        <v>4215400</v>
      </c>
      <c r="T3377">
        <v>195.9</v>
      </c>
    </row>
    <row r="3378" spans="14:20" x14ac:dyDescent="0.2">
      <c r="N3378" s="84">
        <v>41431</v>
      </c>
      <c r="O3378">
        <v>203</v>
      </c>
      <c r="P3378">
        <v>204.2</v>
      </c>
      <c r="Q3378">
        <v>201.47</v>
      </c>
      <c r="R3378">
        <v>203.8</v>
      </c>
      <c r="S3378">
        <v>3679400</v>
      </c>
      <c r="T3378">
        <v>196.92</v>
      </c>
    </row>
    <row r="3379" spans="14:20" x14ac:dyDescent="0.2">
      <c r="N3379" s="84">
        <v>41432</v>
      </c>
      <c r="O3379">
        <v>204.85</v>
      </c>
      <c r="P3379">
        <v>206.35</v>
      </c>
      <c r="Q3379">
        <v>204.11</v>
      </c>
      <c r="R3379">
        <v>206.35</v>
      </c>
      <c r="S3379">
        <v>2953400</v>
      </c>
      <c r="T3379">
        <v>199.39</v>
      </c>
    </row>
    <row r="3380" spans="14:20" x14ac:dyDescent="0.2">
      <c r="N3380" s="84">
        <v>41435</v>
      </c>
      <c r="O3380">
        <v>206.97</v>
      </c>
      <c r="P3380">
        <v>206.98</v>
      </c>
      <c r="Q3380">
        <v>204.9</v>
      </c>
      <c r="R3380">
        <v>205.02</v>
      </c>
      <c r="S3380">
        <v>2652300</v>
      </c>
      <c r="T3380">
        <v>198.1</v>
      </c>
    </row>
    <row r="3381" spans="14:20" x14ac:dyDescent="0.2">
      <c r="N3381" s="84">
        <v>41436</v>
      </c>
      <c r="O3381">
        <v>203.17</v>
      </c>
      <c r="P3381">
        <v>205.95</v>
      </c>
      <c r="Q3381">
        <v>202.51</v>
      </c>
      <c r="R3381">
        <v>203.98</v>
      </c>
      <c r="S3381">
        <v>2814400</v>
      </c>
      <c r="T3381">
        <v>197.1</v>
      </c>
    </row>
    <row r="3382" spans="14:20" x14ac:dyDescent="0.2">
      <c r="N3382" s="84">
        <v>41437</v>
      </c>
      <c r="O3382">
        <v>204.59</v>
      </c>
      <c r="P3382">
        <v>205.23</v>
      </c>
      <c r="Q3382">
        <v>200.51</v>
      </c>
      <c r="R3382">
        <v>201.2</v>
      </c>
      <c r="S3382">
        <v>3409800</v>
      </c>
      <c r="T3382">
        <v>194.41</v>
      </c>
    </row>
    <row r="3383" spans="14:20" x14ac:dyDescent="0.2">
      <c r="N3383" s="84">
        <v>41438</v>
      </c>
      <c r="O3383">
        <v>201.01</v>
      </c>
      <c r="P3383">
        <v>204.4</v>
      </c>
      <c r="Q3383">
        <v>200.34</v>
      </c>
      <c r="R3383">
        <v>203.77</v>
      </c>
      <c r="S3383">
        <v>2899500</v>
      </c>
      <c r="T3383">
        <v>196.89</v>
      </c>
    </row>
    <row r="3384" spans="14:20" x14ac:dyDescent="0.2">
      <c r="N3384" s="84">
        <v>41439</v>
      </c>
      <c r="O3384">
        <v>203.97</v>
      </c>
      <c r="P3384">
        <v>204.74</v>
      </c>
      <c r="Q3384">
        <v>201.81</v>
      </c>
      <c r="R3384">
        <v>202.2</v>
      </c>
      <c r="S3384">
        <v>2804500</v>
      </c>
      <c r="T3384">
        <v>195.38</v>
      </c>
    </row>
    <row r="3385" spans="14:20" x14ac:dyDescent="0.2">
      <c r="N3385" s="84">
        <v>41442</v>
      </c>
      <c r="O3385">
        <v>203.44</v>
      </c>
      <c r="P3385">
        <v>205.17</v>
      </c>
      <c r="Q3385">
        <v>202.55</v>
      </c>
      <c r="R3385">
        <v>203.04</v>
      </c>
      <c r="S3385">
        <v>3219900</v>
      </c>
      <c r="T3385">
        <v>196.19</v>
      </c>
    </row>
    <row r="3386" spans="14:20" x14ac:dyDescent="0.2">
      <c r="N3386" s="84">
        <v>41443</v>
      </c>
      <c r="O3386">
        <v>203.02</v>
      </c>
      <c r="P3386">
        <v>206.09</v>
      </c>
      <c r="Q3386">
        <v>202.87</v>
      </c>
      <c r="R3386">
        <v>204.87</v>
      </c>
      <c r="S3386">
        <v>3277800</v>
      </c>
      <c r="T3386">
        <v>197.96</v>
      </c>
    </row>
    <row r="3387" spans="14:20" x14ac:dyDescent="0.2">
      <c r="N3387" s="84">
        <v>41444</v>
      </c>
      <c r="O3387">
        <v>204.44</v>
      </c>
      <c r="P3387">
        <v>205.03</v>
      </c>
      <c r="Q3387">
        <v>201.93</v>
      </c>
      <c r="R3387">
        <v>201.94</v>
      </c>
      <c r="S3387">
        <v>2846100</v>
      </c>
      <c r="T3387">
        <v>195.12</v>
      </c>
    </row>
    <row r="3388" spans="14:20" x14ac:dyDescent="0.2">
      <c r="N3388" s="84">
        <v>41445</v>
      </c>
      <c r="O3388">
        <v>200.67</v>
      </c>
      <c r="P3388">
        <v>201.7</v>
      </c>
      <c r="Q3388">
        <v>197.28</v>
      </c>
      <c r="R3388">
        <v>197.35</v>
      </c>
      <c r="S3388">
        <v>4514800</v>
      </c>
      <c r="T3388">
        <v>190.69</v>
      </c>
    </row>
    <row r="3389" spans="14:20" x14ac:dyDescent="0.2">
      <c r="N3389" s="84">
        <v>41446</v>
      </c>
      <c r="O3389">
        <v>198.5</v>
      </c>
      <c r="P3389">
        <v>198.52</v>
      </c>
      <c r="Q3389">
        <v>193.54</v>
      </c>
      <c r="R3389">
        <v>195.46</v>
      </c>
      <c r="S3389">
        <v>8914800</v>
      </c>
      <c r="T3389">
        <v>188.86</v>
      </c>
    </row>
    <row r="3390" spans="14:20" x14ac:dyDescent="0.2">
      <c r="N3390" s="84">
        <v>41449</v>
      </c>
      <c r="O3390">
        <v>193.99</v>
      </c>
      <c r="P3390">
        <v>194.91</v>
      </c>
      <c r="Q3390">
        <v>191.34</v>
      </c>
      <c r="R3390">
        <v>193.54</v>
      </c>
      <c r="S3390">
        <v>4356200</v>
      </c>
      <c r="T3390">
        <v>187.01</v>
      </c>
    </row>
    <row r="3391" spans="14:20" x14ac:dyDescent="0.2">
      <c r="N3391" s="84">
        <v>41450</v>
      </c>
      <c r="O3391">
        <v>195.31</v>
      </c>
      <c r="P3391">
        <v>195.59</v>
      </c>
      <c r="Q3391">
        <v>193.15</v>
      </c>
      <c r="R3391">
        <v>194.98</v>
      </c>
      <c r="S3391">
        <v>3846200</v>
      </c>
      <c r="T3391">
        <v>188.4</v>
      </c>
    </row>
    <row r="3392" spans="14:20" x14ac:dyDescent="0.2">
      <c r="N3392" s="84">
        <v>41451</v>
      </c>
      <c r="O3392">
        <v>195.97</v>
      </c>
      <c r="P3392">
        <v>196.23</v>
      </c>
      <c r="Q3392">
        <v>194.5</v>
      </c>
      <c r="R3392">
        <v>194.86</v>
      </c>
      <c r="S3392">
        <v>3320200</v>
      </c>
      <c r="T3392">
        <v>188.28</v>
      </c>
    </row>
    <row r="3393" spans="14:20" x14ac:dyDescent="0.2">
      <c r="N3393" s="84">
        <v>41452</v>
      </c>
      <c r="O3393">
        <v>196.05</v>
      </c>
      <c r="P3393">
        <v>196.9</v>
      </c>
      <c r="Q3393">
        <v>195.29</v>
      </c>
      <c r="R3393">
        <v>195.65</v>
      </c>
      <c r="S3393">
        <v>3514200</v>
      </c>
      <c r="T3393">
        <v>189.05</v>
      </c>
    </row>
    <row r="3394" spans="14:20" x14ac:dyDescent="0.2">
      <c r="N3394" s="84">
        <v>41453</v>
      </c>
      <c r="O3394">
        <v>191.73</v>
      </c>
      <c r="P3394">
        <v>192.66</v>
      </c>
      <c r="Q3394">
        <v>188.41</v>
      </c>
      <c r="R3394">
        <v>191.11</v>
      </c>
      <c r="S3394">
        <v>10055800</v>
      </c>
      <c r="T3394">
        <v>184.66</v>
      </c>
    </row>
    <row r="3395" spans="14:20" x14ac:dyDescent="0.2">
      <c r="N3395" s="84">
        <v>41456</v>
      </c>
      <c r="O3395">
        <v>192.15</v>
      </c>
      <c r="P3395">
        <v>193.8</v>
      </c>
      <c r="Q3395">
        <v>191.12</v>
      </c>
      <c r="R3395">
        <v>191.28</v>
      </c>
      <c r="S3395">
        <v>4442400</v>
      </c>
      <c r="T3395">
        <v>184.82</v>
      </c>
    </row>
    <row r="3396" spans="14:20" x14ac:dyDescent="0.2">
      <c r="N3396" s="84">
        <v>41457</v>
      </c>
      <c r="O3396">
        <v>190.78</v>
      </c>
      <c r="P3396">
        <v>193.23</v>
      </c>
      <c r="Q3396">
        <v>190.26</v>
      </c>
      <c r="R3396">
        <v>191.5</v>
      </c>
      <c r="S3396">
        <v>3657700</v>
      </c>
      <c r="T3396">
        <v>185.04</v>
      </c>
    </row>
    <row r="3397" spans="14:20" x14ac:dyDescent="0.2">
      <c r="N3397" s="84">
        <v>41458</v>
      </c>
      <c r="O3397">
        <v>190.98</v>
      </c>
      <c r="P3397">
        <v>194.22</v>
      </c>
      <c r="Q3397">
        <v>190.51</v>
      </c>
      <c r="R3397">
        <v>193.25</v>
      </c>
      <c r="S3397">
        <v>1872600</v>
      </c>
      <c r="T3397">
        <v>186.73</v>
      </c>
    </row>
    <row r="3398" spans="14:20" x14ac:dyDescent="0.2">
      <c r="N3398" s="84">
        <v>41460</v>
      </c>
      <c r="O3398">
        <v>194.49</v>
      </c>
      <c r="P3398">
        <v>195.16</v>
      </c>
      <c r="Q3398">
        <v>192.35</v>
      </c>
      <c r="R3398">
        <v>194.93</v>
      </c>
      <c r="S3398">
        <v>2405400</v>
      </c>
      <c r="T3398">
        <v>188.35</v>
      </c>
    </row>
    <row r="3399" spans="14:20" x14ac:dyDescent="0.2">
      <c r="N3399" s="84">
        <v>41463</v>
      </c>
      <c r="O3399">
        <v>195.6</v>
      </c>
      <c r="P3399">
        <v>195.78</v>
      </c>
      <c r="Q3399">
        <v>194.61</v>
      </c>
      <c r="R3399">
        <v>194.98</v>
      </c>
      <c r="S3399">
        <v>2947500</v>
      </c>
      <c r="T3399">
        <v>188.4</v>
      </c>
    </row>
    <row r="3400" spans="14:20" x14ac:dyDescent="0.2">
      <c r="N3400" s="84">
        <v>41464</v>
      </c>
      <c r="O3400">
        <v>191.88</v>
      </c>
      <c r="P3400">
        <v>192.8</v>
      </c>
      <c r="Q3400">
        <v>190.78</v>
      </c>
      <c r="R3400">
        <v>191.3</v>
      </c>
      <c r="S3400">
        <v>5204200</v>
      </c>
      <c r="T3400">
        <v>184.84</v>
      </c>
    </row>
    <row r="3401" spans="14:20" x14ac:dyDescent="0.2">
      <c r="N3401" s="84">
        <v>41465</v>
      </c>
      <c r="O3401">
        <v>191.51</v>
      </c>
      <c r="P3401">
        <v>193.43</v>
      </c>
      <c r="Q3401">
        <v>191.27</v>
      </c>
      <c r="R3401">
        <v>192.25</v>
      </c>
      <c r="S3401">
        <v>3892000</v>
      </c>
      <c r="T3401">
        <v>185.76</v>
      </c>
    </row>
    <row r="3402" spans="14:20" x14ac:dyDescent="0.2">
      <c r="N3402" s="84">
        <v>41466</v>
      </c>
      <c r="O3402">
        <v>193.78</v>
      </c>
      <c r="P3402">
        <v>194.11</v>
      </c>
      <c r="Q3402">
        <v>192.61</v>
      </c>
      <c r="R3402">
        <v>192.8</v>
      </c>
      <c r="S3402">
        <v>4177500</v>
      </c>
      <c r="T3402">
        <v>186.29</v>
      </c>
    </row>
    <row r="3403" spans="14:20" x14ac:dyDescent="0.2">
      <c r="N3403" s="84">
        <v>41467</v>
      </c>
      <c r="O3403">
        <v>193.07</v>
      </c>
      <c r="P3403">
        <v>193.7</v>
      </c>
      <c r="Q3403">
        <v>191.59</v>
      </c>
      <c r="R3403">
        <v>192.07</v>
      </c>
      <c r="S3403">
        <v>4494700</v>
      </c>
      <c r="T3403">
        <v>185.59</v>
      </c>
    </row>
    <row r="3404" spans="14:20" x14ac:dyDescent="0.2">
      <c r="N3404" s="84">
        <v>41470</v>
      </c>
      <c r="O3404">
        <v>192.42</v>
      </c>
      <c r="P3404">
        <v>194.89</v>
      </c>
      <c r="Q3404">
        <v>191.68</v>
      </c>
      <c r="R3404">
        <v>194</v>
      </c>
      <c r="S3404">
        <v>5674700</v>
      </c>
      <c r="T3404">
        <v>187.45</v>
      </c>
    </row>
    <row r="3405" spans="14:20" x14ac:dyDescent="0.2">
      <c r="N3405" s="84">
        <v>41471</v>
      </c>
      <c r="O3405">
        <v>194.04</v>
      </c>
      <c r="P3405">
        <v>194.58</v>
      </c>
      <c r="Q3405">
        <v>192.68</v>
      </c>
      <c r="R3405">
        <v>193.85</v>
      </c>
      <c r="S3405">
        <v>3745300</v>
      </c>
      <c r="T3405">
        <v>187.31</v>
      </c>
    </row>
    <row r="3406" spans="14:20" x14ac:dyDescent="0.2">
      <c r="N3406" s="84">
        <v>41472</v>
      </c>
      <c r="O3406">
        <v>194.72</v>
      </c>
      <c r="P3406">
        <v>194.89</v>
      </c>
      <c r="Q3406">
        <v>193.03</v>
      </c>
      <c r="R3406">
        <v>194.55</v>
      </c>
      <c r="S3406">
        <v>6868400</v>
      </c>
      <c r="T3406">
        <v>187.98</v>
      </c>
    </row>
    <row r="3407" spans="14:20" x14ac:dyDescent="0.2">
      <c r="N3407" s="84">
        <v>41473</v>
      </c>
      <c r="O3407">
        <v>198.27</v>
      </c>
      <c r="P3407">
        <v>200.94</v>
      </c>
      <c r="Q3407">
        <v>195.99</v>
      </c>
      <c r="R3407">
        <v>197.99</v>
      </c>
      <c r="S3407">
        <v>8393400</v>
      </c>
      <c r="T3407">
        <v>191.31</v>
      </c>
    </row>
    <row r="3408" spans="14:20" x14ac:dyDescent="0.2">
      <c r="N3408" s="84">
        <v>41474</v>
      </c>
      <c r="O3408">
        <v>197.91</v>
      </c>
      <c r="P3408">
        <v>197.99</v>
      </c>
      <c r="Q3408">
        <v>193.24</v>
      </c>
      <c r="R3408">
        <v>193.54</v>
      </c>
      <c r="S3408">
        <v>6997600</v>
      </c>
      <c r="T3408">
        <v>187.01</v>
      </c>
    </row>
    <row r="3409" spans="14:20" x14ac:dyDescent="0.2">
      <c r="N3409" s="84">
        <v>41477</v>
      </c>
      <c r="O3409">
        <v>193.4</v>
      </c>
      <c r="P3409">
        <v>195.79</v>
      </c>
      <c r="Q3409">
        <v>193.28</v>
      </c>
      <c r="R3409">
        <v>194.09</v>
      </c>
      <c r="S3409">
        <v>3398000</v>
      </c>
      <c r="T3409">
        <v>187.54</v>
      </c>
    </row>
    <row r="3410" spans="14:20" x14ac:dyDescent="0.2">
      <c r="N3410" s="84">
        <v>41478</v>
      </c>
      <c r="O3410">
        <v>194.21</v>
      </c>
      <c r="P3410">
        <v>196.43</v>
      </c>
      <c r="Q3410">
        <v>194.1</v>
      </c>
      <c r="R3410">
        <v>194.98</v>
      </c>
      <c r="S3410">
        <v>2863800</v>
      </c>
      <c r="T3410">
        <v>188.4</v>
      </c>
    </row>
    <row r="3411" spans="14:20" x14ac:dyDescent="0.2">
      <c r="N3411" s="84">
        <v>41479</v>
      </c>
      <c r="O3411">
        <v>195.95</v>
      </c>
      <c r="P3411">
        <v>197.3</v>
      </c>
      <c r="Q3411">
        <v>195.86</v>
      </c>
      <c r="R3411">
        <v>196.61</v>
      </c>
      <c r="S3411">
        <v>2957900</v>
      </c>
      <c r="T3411">
        <v>189.97</v>
      </c>
    </row>
    <row r="3412" spans="14:20" x14ac:dyDescent="0.2">
      <c r="N3412" s="84">
        <v>41480</v>
      </c>
      <c r="O3412">
        <v>196.3</v>
      </c>
      <c r="P3412">
        <v>197.83</v>
      </c>
      <c r="Q3412">
        <v>195.66</v>
      </c>
      <c r="R3412">
        <v>197.22</v>
      </c>
      <c r="S3412">
        <v>3014300</v>
      </c>
      <c r="T3412">
        <v>190.56</v>
      </c>
    </row>
    <row r="3413" spans="14:20" x14ac:dyDescent="0.2">
      <c r="N3413" s="84">
        <v>41481</v>
      </c>
      <c r="O3413">
        <v>196.59</v>
      </c>
      <c r="P3413">
        <v>197.37</v>
      </c>
      <c r="Q3413">
        <v>195</v>
      </c>
      <c r="R3413">
        <v>197.35</v>
      </c>
      <c r="S3413">
        <v>2485100</v>
      </c>
      <c r="T3413">
        <v>190.69</v>
      </c>
    </row>
    <row r="3414" spans="14:20" x14ac:dyDescent="0.2">
      <c r="N3414" s="84">
        <v>41484</v>
      </c>
      <c r="O3414">
        <v>196.83</v>
      </c>
      <c r="P3414">
        <v>197.19</v>
      </c>
      <c r="Q3414">
        <v>195.53</v>
      </c>
      <c r="R3414">
        <v>196.21</v>
      </c>
      <c r="S3414">
        <v>2113700</v>
      </c>
      <c r="T3414">
        <v>189.59</v>
      </c>
    </row>
    <row r="3415" spans="14:20" x14ac:dyDescent="0.2">
      <c r="N3415" s="84">
        <v>41485</v>
      </c>
      <c r="O3415">
        <v>196.99</v>
      </c>
      <c r="P3415">
        <v>197.83</v>
      </c>
      <c r="Q3415">
        <v>195.81</v>
      </c>
      <c r="R3415">
        <v>196.01</v>
      </c>
      <c r="S3415">
        <v>2663200</v>
      </c>
      <c r="T3415">
        <v>189.39</v>
      </c>
    </row>
    <row r="3416" spans="14:20" x14ac:dyDescent="0.2">
      <c r="N3416" s="84">
        <v>41486</v>
      </c>
      <c r="O3416">
        <v>194.49</v>
      </c>
      <c r="P3416">
        <v>196.91</v>
      </c>
      <c r="Q3416">
        <v>194.49</v>
      </c>
      <c r="R3416">
        <v>195.04</v>
      </c>
      <c r="S3416">
        <v>3810000</v>
      </c>
      <c r="T3416">
        <v>188.46</v>
      </c>
    </row>
    <row r="3417" spans="14:20" x14ac:dyDescent="0.2">
      <c r="N3417" s="84">
        <v>41487</v>
      </c>
      <c r="O3417">
        <v>196.65</v>
      </c>
      <c r="P3417">
        <v>197.17</v>
      </c>
      <c r="Q3417">
        <v>195.41</v>
      </c>
      <c r="R3417">
        <v>195.81</v>
      </c>
      <c r="S3417">
        <v>2877700</v>
      </c>
      <c r="T3417">
        <v>189.2</v>
      </c>
    </row>
    <row r="3418" spans="14:20" x14ac:dyDescent="0.2">
      <c r="N3418" s="84">
        <v>41488</v>
      </c>
      <c r="O3418">
        <v>195.5</v>
      </c>
      <c r="P3418">
        <v>195.5</v>
      </c>
      <c r="Q3418">
        <v>193.22</v>
      </c>
      <c r="R3418">
        <v>195.16</v>
      </c>
      <c r="S3418">
        <v>3874000</v>
      </c>
      <c r="T3418">
        <v>188.57</v>
      </c>
    </row>
    <row r="3419" spans="14:20" x14ac:dyDescent="0.2">
      <c r="N3419" s="84">
        <v>41491</v>
      </c>
      <c r="O3419">
        <v>195.16</v>
      </c>
      <c r="P3419">
        <v>195.88</v>
      </c>
      <c r="Q3419">
        <v>194.35</v>
      </c>
      <c r="R3419">
        <v>195.5</v>
      </c>
      <c r="S3419">
        <v>2490900</v>
      </c>
      <c r="T3419">
        <v>188.9</v>
      </c>
    </row>
    <row r="3420" spans="14:20" x14ac:dyDescent="0.2">
      <c r="N3420" s="84">
        <v>41492</v>
      </c>
      <c r="O3420">
        <v>192.26</v>
      </c>
      <c r="P3420">
        <v>192.51</v>
      </c>
      <c r="Q3420">
        <v>190.27</v>
      </c>
      <c r="R3420">
        <v>190.99</v>
      </c>
      <c r="S3420">
        <v>5938500</v>
      </c>
      <c r="T3420">
        <v>184.54</v>
      </c>
    </row>
    <row r="3421" spans="14:20" x14ac:dyDescent="0.2">
      <c r="N3421" s="84">
        <v>41493</v>
      </c>
      <c r="O3421">
        <v>189.6</v>
      </c>
      <c r="P3421">
        <v>189.93</v>
      </c>
      <c r="Q3421">
        <v>188.05</v>
      </c>
      <c r="R3421">
        <v>188.56</v>
      </c>
      <c r="S3421">
        <v>3901700</v>
      </c>
      <c r="T3421">
        <v>183.11</v>
      </c>
    </row>
    <row r="3422" spans="14:20" x14ac:dyDescent="0.2">
      <c r="N3422" s="84">
        <v>41494</v>
      </c>
      <c r="O3422">
        <v>189.45</v>
      </c>
      <c r="P3422">
        <v>189.87</v>
      </c>
      <c r="Q3422">
        <v>186.79</v>
      </c>
      <c r="R3422">
        <v>187.93</v>
      </c>
      <c r="S3422">
        <v>4547600</v>
      </c>
      <c r="T3422">
        <v>182.5</v>
      </c>
    </row>
    <row r="3423" spans="14:20" x14ac:dyDescent="0.2">
      <c r="N3423" s="84">
        <v>41495</v>
      </c>
      <c r="O3423">
        <v>188</v>
      </c>
      <c r="P3423">
        <v>189.16</v>
      </c>
      <c r="Q3423">
        <v>187</v>
      </c>
      <c r="R3423">
        <v>187.82</v>
      </c>
      <c r="S3423">
        <v>3249600</v>
      </c>
      <c r="T3423">
        <v>182.39</v>
      </c>
    </row>
    <row r="3424" spans="14:20" x14ac:dyDescent="0.2">
      <c r="N3424" s="84">
        <v>41498</v>
      </c>
      <c r="O3424">
        <v>186.97</v>
      </c>
      <c r="P3424">
        <v>189.56</v>
      </c>
      <c r="Q3424">
        <v>186.89</v>
      </c>
      <c r="R3424">
        <v>189.09</v>
      </c>
      <c r="S3424">
        <v>3026500</v>
      </c>
      <c r="T3424">
        <v>183.62</v>
      </c>
    </row>
    <row r="3425" spans="14:20" x14ac:dyDescent="0.2">
      <c r="N3425" s="84">
        <v>41499</v>
      </c>
      <c r="O3425">
        <v>189.54</v>
      </c>
      <c r="P3425">
        <v>189.99</v>
      </c>
      <c r="Q3425">
        <v>187.56</v>
      </c>
      <c r="R3425">
        <v>188.42</v>
      </c>
      <c r="S3425">
        <v>3542900</v>
      </c>
      <c r="T3425">
        <v>182.97</v>
      </c>
    </row>
    <row r="3426" spans="14:20" x14ac:dyDescent="0.2">
      <c r="N3426" s="84">
        <v>41500</v>
      </c>
      <c r="O3426">
        <v>188.58</v>
      </c>
      <c r="P3426">
        <v>188.93</v>
      </c>
      <c r="Q3426">
        <v>187.3</v>
      </c>
      <c r="R3426">
        <v>187.53</v>
      </c>
      <c r="S3426">
        <v>2892300</v>
      </c>
      <c r="T3426">
        <v>182.11</v>
      </c>
    </row>
    <row r="3427" spans="14:20" x14ac:dyDescent="0.2">
      <c r="N3427" s="84">
        <v>41501</v>
      </c>
      <c r="O3427">
        <v>186.23</v>
      </c>
      <c r="P3427">
        <v>187</v>
      </c>
      <c r="Q3427">
        <v>185.45</v>
      </c>
      <c r="R3427">
        <v>185.79</v>
      </c>
      <c r="S3427">
        <v>3692400</v>
      </c>
      <c r="T3427">
        <v>180.42</v>
      </c>
    </row>
    <row r="3428" spans="14:20" x14ac:dyDescent="0.2">
      <c r="N3428" s="84">
        <v>41502</v>
      </c>
      <c r="O3428">
        <v>185.54</v>
      </c>
      <c r="P3428">
        <v>186.46</v>
      </c>
      <c r="Q3428">
        <v>185.34</v>
      </c>
      <c r="R3428">
        <v>185.34</v>
      </c>
      <c r="S3428">
        <v>3426400</v>
      </c>
      <c r="T3428">
        <v>179.98</v>
      </c>
    </row>
    <row r="3429" spans="14:20" x14ac:dyDescent="0.2">
      <c r="N3429" s="84">
        <v>41505</v>
      </c>
      <c r="O3429">
        <v>185.3</v>
      </c>
      <c r="P3429">
        <v>186.5</v>
      </c>
      <c r="Q3429">
        <v>183.98</v>
      </c>
      <c r="R3429">
        <v>184.23</v>
      </c>
      <c r="S3429">
        <v>3248900</v>
      </c>
      <c r="T3429">
        <v>178.9</v>
      </c>
    </row>
    <row r="3430" spans="14:20" x14ac:dyDescent="0.2">
      <c r="N3430" s="84">
        <v>41506</v>
      </c>
      <c r="O3430">
        <v>184.37</v>
      </c>
      <c r="P3430">
        <v>185.63</v>
      </c>
      <c r="Q3430">
        <v>183.17</v>
      </c>
      <c r="R3430">
        <v>184.56</v>
      </c>
      <c r="S3430">
        <v>3117800</v>
      </c>
      <c r="T3430">
        <v>179.22</v>
      </c>
    </row>
    <row r="3431" spans="14:20" x14ac:dyDescent="0.2">
      <c r="N3431" s="84">
        <v>41507</v>
      </c>
      <c r="O3431">
        <v>184.67</v>
      </c>
      <c r="P3431">
        <v>186.57</v>
      </c>
      <c r="Q3431">
        <v>184.28</v>
      </c>
      <c r="R3431">
        <v>184.86</v>
      </c>
      <c r="S3431">
        <v>3551000</v>
      </c>
      <c r="T3431">
        <v>179.51</v>
      </c>
    </row>
    <row r="3432" spans="14:20" x14ac:dyDescent="0.2">
      <c r="N3432" s="84">
        <v>41508</v>
      </c>
      <c r="O3432">
        <v>185.65</v>
      </c>
      <c r="P3432">
        <v>186.25</v>
      </c>
      <c r="Q3432">
        <v>184.25</v>
      </c>
      <c r="R3432">
        <v>185.19</v>
      </c>
      <c r="S3432">
        <v>2354300</v>
      </c>
      <c r="T3432">
        <v>179.83</v>
      </c>
    </row>
    <row r="3433" spans="14:20" x14ac:dyDescent="0.2">
      <c r="N3433" s="84">
        <v>41509</v>
      </c>
      <c r="O3433">
        <v>185.34</v>
      </c>
      <c r="P3433">
        <v>185.74</v>
      </c>
      <c r="Q3433">
        <v>184.57</v>
      </c>
      <c r="R3433">
        <v>185.42</v>
      </c>
      <c r="S3433">
        <v>2292700</v>
      </c>
      <c r="T3433">
        <v>180.06</v>
      </c>
    </row>
    <row r="3434" spans="14:20" x14ac:dyDescent="0.2">
      <c r="N3434" s="84">
        <v>41512</v>
      </c>
      <c r="O3434">
        <v>185.27</v>
      </c>
      <c r="P3434">
        <v>187</v>
      </c>
      <c r="Q3434">
        <v>184.68</v>
      </c>
      <c r="R3434">
        <v>184.74</v>
      </c>
      <c r="S3434">
        <v>2170400</v>
      </c>
      <c r="T3434">
        <v>179.4</v>
      </c>
    </row>
    <row r="3435" spans="14:20" x14ac:dyDescent="0.2">
      <c r="N3435" s="84">
        <v>41513</v>
      </c>
      <c r="O3435">
        <v>183.63</v>
      </c>
      <c r="P3435">
        <v>184.5</v>
      </c>
      <c r="Q3435">
        <v>182.57</v>
      </c>
      <c r="R3435">
        <v>182.74</v>
      </c>
      <c r="S3435">
        <v>3190700</v>
      </c>
      <c r="T3435">
        <v>177.46</v>
      </c>
    </row>
    <row r="3436" spans="14:20" x14ac:dyDescent="0.2">
      <c r="N3436" s="84">
        <v>41514</v>
      </c>
      <c r="O3436">
        <v>182.68</v>
      </c>
      <c r="P3436">
        <v>183.47</v>
      </c>
      <c r="Q3436">
        <v>181.1</v>
      </c>
      <c r="R3436">
        <v>182.16</v>
      </c>
      <c r="S3436">
        <v>3979200</v>
      </c>
      <c r="T3436">
        <v>176.89</v>
      </c>
    </row>
    <row r="3437" spans="14:20" x14ac:dyDescent="0.2">
      <c r="N3437" s="84">
        <v>41515</v>
      </c>
      <c r="O3437">
        <v>181.96</v>
      </c>
      <c r="P3437">
        <v>183.7</v>
      </c>
      <c r="Q3437">
        <v>181.44</v>
      </c>
      <c r="R3437">
        <v>182.64</v>
      </c>
      <c r="S3437">
        <v>2980900</v>
      </c>
      <c r="T3437">
        <v>177.36</v>
      </c>
    </row>
    <row r="3438" spans="14:20" x14ac:dyDescent="0.2">
      <c r="N3438" s="84">
        <v>41516</v>
      </c>
      <c r="O3438">
        <v>182.75</v>
      </c>
      <c r="P3438">
        <v>182.99</v>
      </c>
      <c r="Q3438">
        <v>181.51</v>
      </c>
      <c r="R3438">
        <v>182.27</v>
      </c>
      <c r="S3438">
        <v>2731000</v>
      </c>
      <c r="T3438">
        <v>177</v>
      </c>
    </row>
    <row r="3439" spans="14:20" x14ac:dyDescent="0.2">
      <c r="N3439" s="84">
        <v>41520</v>
      </c>
      <c r="O3439">
        <v>183.63</v>
      </c>
      <c r="P3439">
        <v>184.32</v>
      </c>
      <c r="Q3439">
        <v>182.51</v>
      </c>
      <c r="R3439">
        <v>183.96</v>
      </c>
      <c r="S3439">
        <v>3487200</v>
      </c>
      <c r="T3439">
        <v>178.64</v>
      </c>
    </row>
    <row r="3440" spans="14:20" x14ac:dyDescent="0.2">
      <c r="N3440" s="84">
        <v>41521</v>
      </c>
      <c r="O3440">
        <v>183.58</v>
      </c>
      <c r="P3440">
        <v>184.19</v>
      </c>
      <c r="Q3440">
        <v>182.31</v>
      </c>
      <c r="R3440">
        <v>183.13</v>
      </c>
      <c r="S3440">
        <v>2597900</v>
      </c>
      <c r="T3440">
        <v>177.83</v>
      </c>
    </row>
    <row r="3441" spans="14:20" x14ac:dyDescent="0.2">
      <c r="N3441" s="84">
        <v>41522</v>
      </c>
      <c r="O3441">
        <v>183.35</v>
      </c>
      <c r="P3441">
        <v>185</v>
      </c>
      <c r="Q3441">
        <v>183.07</v>
      </c>
      <c r="R3441">
        <v>184.15</v>
      </c>
      <c r="S3441">
        <v>2867600</v>
      </c>
      <c r="T3441">
        <v>178.82</v>
      </c>
    </row>
    <row r="3442" spans="14:20" x14ac:dyDescent="0.2">
      <c r="N3442" s="84">
        <v>41523</v>
      </c>
      <c r="O3442">
        <v>184.65</v>
      </c>
      <c r="P3442">
        <v>184.99</v>
      </c>
      <c r="Q3442">
        <v>182.65</v>
      </c>
      <c r="R3442">
        <v>183.03</v>
      </c>
      <c r="S3442">
        <v>2903500</v>
      </c>
      <c r="T3442">
        <v>177.74</v>
      </c>
    </row>
    <row r="3443" spans="14:20" x14ac:dyDescent="0.2">
      <c r="N3443" s="84">
        <v>41526</v>
      </c>
      <c r="O3443">
        <v>183.68</v>
      </c>
      <c r="P3443">
        <v>185.49</v>
      </c>
      <c r="Q3443">
        <v>183.31</v>
      </c>
      <c r="R3443">
        <v>184.98</v>
      </c>
      <c r="S3443">
        <v>3017200</v>
      </c>
      <c r="T3443">
        <v>179.63</v>
      </c>
    </row>
    <row r="3444" spans="14:20" x14ac:dyDescent="0.2">
      <c r="N3444" s="84">
        <v>41527</v>
      </c>
      <c r="O3444">
        <v>187.2</v>
      </c>
      <c r="P3444">
        <v>187.65</v>
      </c>
      <c r="Q3444">
        <v>186.37</v>
      </c>
      <c r="R3444">
        <v>186.6</v>
      </c>
      <c r="S3444">
        <v>3149600</v>
      </c>
      <c r="T3444">
        <v>181.2</v>
      </c>
    </row>
    <row r="3445" spans="14:20" x14ac:dyDescent="0.2">
      <c r="N3445" s="84">
        <v>41528</v>
      </c>
      <c r="O3445">
        <v>186.83</v>
      </c>
      <c r="P3445">
        <v>190.87</v>
      </c>
      <c r="Q3445">
        <v>186.82</v>
      </c>
      <c r="R3445">
        <v>190.7</v>
      </c>
      <c r="S3445">
        <v>4962900</v>
      </c>
      <c r="T3445">
        <v>185.19</v>
      </c>
    </row>
    <row r="3446" spans="14:20" x14ac:dyDescent="0.2">
      <c r="N3446" s="84">
        <v>41529</v>
      </c>
      <c r="O3446">
        <v>190.96</v>
      </c>
      <c r="P3446">
        <v>191.32</v>
      </c>
      <c r="Q3446">
        <v>189.85</v>
      </c>
      <c r="R3446">
        <v>190.73</v>
      </c>
      <c r="S3446">
        <v>3354800</v>
      </c>
      <c r="T3446">
        <v>185.21</v>
      </c>
    </row>
    <row r="3447" spans="14:20" x14ac:dyDescent="0.2">
      <c r="N3447" s="84">
        <v>41530</v>
      </c>
      <c r="O3447">
        <v>191.21</v>
      </c>
      <c r="P3447">
        <v>193.1</v>
      </c>
      <c r="Q3447">
        <v>191</v>
      </c>
      <c r="R3447">
        <v>192.17</v>
      </c>
      <c r="S3447">
        <v>3710400</v>
      </c>
      <c r="T3447">
        <v>186.61</v>
      </c>
    </row>
    <row r="3448" spans="14:20" x14ac:dyDescent="0.2">
      <c r="N3448" s="84">
        <v>41533</v>
      </c>
      <c r="O3448">
        <v>193.7</v>
      </c>
      <c r="P3448">
        <v>194.81</v>
      </c>
      <c r="Q3448">
        <v>192.61</v>
      </c>
      <c r="R3448">
        <v>193.15</v>
      </c>
      <c r="S3448">
        <v>3902400</v>
      </c>
      <c r="T3448">
        <v>187.56</v>
      </c>
    </row>
    <row r="3449" spans="14:20" x14ac:dyDescent="0.2">
      <c r="N3449" s="84">
        <v>41534</v>
      </c>
      <c r="O3449">
        <v>193.42</v>
      </c>
      <c r="P3449">
        <v>194.15</v>
      </c>
      <c r="Q3449">
        <v>191.83</v>
      </c>
      <c r="R3449">
        <v>192.16</v>
      </c>
      <c r="S3449">
        <v>2930900</v>
      </c>
      <c r="T3449">
        <v>186.6</v>
      </c>
    </row>
    <row r="3450" spans="14:20" x14ac:dyDescent="0.2">
      <c r="N3450" s="84">
        <v>41535</v>
      </c>
      <c r="O3450">
        <v>192.6</v>
      </c>
      <c r="P3450">
        <v>194.89</v>
      </c>
      <c r="Q3450">
        <v>192</v>
      </c>
      <c r="R3450">
        <v>194.42</v>
      </c>
      <c r="S3450">
        <v>3841800</v>
      </c>
      <c r="T3450">
        <v>188.8</v>
      </c>
    </row>
    <row r="3451" spans="14:20" x14ac:dyDescent="0.2">
      <c r="N3451" s="84">
        <v>41536</v>
      </c>
      <c r="O3451">
        <v>194.18</v>
      </c>
      <c r="P3451">
        <v>194.89</v>
      </c>
      <c r="Q3451">
        <v>193.22</v>
      </c>
      <c r="R3451">
        <v>193.39</v>
      </c>
      <c r="S3451">
        <v>3178100</v>
      </c>
      <c r="T3451">
        <v>187.8</v>
      </c>
    </row>
    <row r="3452" spans="14:20" x14ac:dyDescent="0.2">
      <c r="N3452" s="84">
        <v>41537</v>
      </c>
      <c r="O3452">
        <v>193.96</v>
      </c>
      <c r="P3452">
        <v>194.43</v>
      </c>
      <c r="Q3452">
        <v>190.02</v>
      </c>
      <c r="R3452">
        <v>190.02</v>
      </c>
      <c r="S3452">
        <v>8525900</v>
      </c>
      <c r="T3452">
        <v>184.52</v>
      </c>
    </row>
    <row r="3453" spans="14:20" x14ac:dyDescent="0.2">
      <c r="N3453" s="84">
        <v>41540</v>
      </c>
      <c r="O3453">
        <v>190.06</v>
      </c>
      <c r="P3453">
        <v>192.41</v>
      </c>
      <c r="Q3453">
        <v>189.33</v>
      </c>
      <c r="R3453">
        <v>190.99</v>
      </c>
      <c r="S3453">
        <v>3340800</v>
      </c>
      <c r="T3453">
        <v>185.47</v>
      </c>
    </row>
    <row r="3454" spans="14:20" x14ac:dyDescent="0.2">
      <c r="N3454" s="84">
        <v>41541</v>
      </c>
      <c r="O3454">
        <v>190.93</v>
      </c>
      <c r="P3454">
        <v>191.56</v>
      </c>
      <c r="Q3454">
        <v>189.66</v>
      </c>
      <c r="R3454">
        <v>189.97</v>
      </c>
      <c r="S3454">
        <v>3085300</v>
      </c>
      <c r="T3454">
        <v>184.48</v>
      </c>
    </row>
    <row r="3455" spans="14:20" x14ac:dyDescent="0.2">
      <c r="N3455" s="84">
        <v>41542</v>
      </c>
      <c r="O3455">
        <v>190.14</v>
      </c>
      <c r="P3455">
        <v>190.62</v>
      </c>
      <c r="Q3455">
        <v>188.5</v>
      </c>
      <c r="R3455">
        <v>189.47</v>
      </c>
      <c r="S3455">
        <v>2654500</v>
      </c>
      <c r="T3455">
        <v>183.99</v>
      </c>
    </row>
    <row r="3456" spans="14:20" x14ac:dyDescent="0.2">
      <c r="N3456" s="84">
        <v>41543</v>
      </c>
      <c r="O3456">
        <v>190.1</v>
      </c>
      <c r="P3456">
        <v>191.76</v>
      </c>
      <c r="Q3456">
        <v>189.46</v>
      </c>
      <c r="R3456">
        <v>190.22</v>
      </c>
      <c r="S3456">
        <v>2093600</v>
      </c>
      <c r="T3456">
        <v>184.72</v>
      </c>
    </row>
    <row r="3457" spans="14:20" x14ac:dyDescent="0.2">
      <c r="N3457" s="84">
        <v>41544</v>
      </c>
      <c r="O3457">
        <v>188.87</v>
      </c>
      <c r="P3457">
        <v>188.94</v>
      </c>
      <c r="Q3457">
        <v>186.45</v>
      </c>
      <c r="R3457">
        <v>186.92</v>
      </c>
      <c r="S3457">
        <v>3905500</v>
      </c>
      <c r="T3457">
        <v>181.51</v>
      </c>
    </row>
    <row r="3458" spans="14:20" x14ac:dyDescent="0.2">
      <c r="N3458" s="84">
        <v>41547</v>
      </c>
      <c r="O3458">
        <v>185.56</v>
      </c>
      <c r="P3458">
        <v>186.74</v>
      </c>
      <c r="Q3458">
        <v>184.34</v>
      </c>
      <c r="R3458">
        <v>185.18</v>
      </c>
      <c r="S3458">
        <v>3978200</v>
      </c>
      <c r="T3458">
        <v>179.82</v>
      </c>
    </row>
    <row r="3459" spans="14:20" x14ac:dyDescent="0.2">
      <c r="N3459" s="84">
        <v>41548</v>
      </c>
      <c r="O3459">
        <v>185.34</v>
      </c>
      <c r="P3459">
        <v>186.65</v>
      </c>
      <c r="Q3459">
        <v>184.65</v>
      </c>
      <c r="R3459">
        <v>186.38</v>
      </c>
      <c r="S3459">
        <v>2681200</v>
      </c>
      <c r="T3459">
        <v>180.99</v>
      </c>
    </row>
    <row r="3460" spans="14:20" x14ac:dyDescent="0.2">
      <c r="N3460" s="84">
        <v>41549</v>
      </c>
      <c r="O3460">
        <v>185.54</v>
      </c>
      <c r="P3460">
        <v>186.31</v>
      </c>
      <c r="Q3460">
        <v>184.41</v>
      </c>
      <c r="R3460">
        <v>184.96</v>
      </c>
      <c r="S3460">
        <v>3617100</v>
      </c>
      <c r="T3460">
        <v>179.61</v>
      </c>
    </row>
    <row r="3461" spans="14:20" x14ac:dyDescent="0.2">
      <c r="N3461" s="84">
        <v>41550</v>
      </c>
      <c r="O3461">
        <v>184.7</v>
      </c>
      <c r="P3461">
        <v>184.96</v>
      </c>
      <c r="Q3461">
        <v>183</v>
      </c>
      <c r="R3461">
        <v>183.86</v>
      </c>
      <c r="S3461">
        <v>3211800</v>
      </c>
      <c r="T3461">
        <v>178.54</v>
      </c>
    </row>
    <row r="3462" spans="14:20" x14ac:dyDescent="0.2">
      <c r="N3462" s="84">
        <v>41551</v>
      </c>
      <c r="O3462">
        <v>184.17</v>
      </c>
      <c r="P3462">
        <v>185.13</v>
      </c>
      <c r="Q3462">
        <v>183.58</v>
      </c>
      <c r="R3462">
        <v>184.1</v>
      </c>
      <c r="S3462">
        <v>2863600</v>
      </c>
      <c r="T3462">
        <v>178.78</v>
      </c>
    </row>
    <row r="3463" spans="14:20" x14ac:dyDescent="0.2">
      <c r="N3463" s="84">
        <v>41554</v>
      </c>
      <c r="O3463">
        <v>181.85</v>
      </c>
      <c r="P3463">
        <v>183.31</v>
      </c>
      <c r="Q3463">
        <v>181.85</v>
      </c>
      <c r="R3463">
        <v>182.01</v>
      </c>
      <c r="S3463">
        <v>3966400</v>
      </c>
      <c r="T3463">
        <v>176.75</v>
      </c>
    </row>
    <row r="3464" spans="14:20" x14ac:dyDescent="0.2">
      <c r="N3464" s="84">
        <v>41555</v>
      </c>
      <c r="O3464">
        <v>181.89</v>
      </c>
      <c r="P3464">
        <v>181.99</v>
      </c>
      <c r="Q3464">
        <v>178.71</v>
      </c>
      <c r="R3464">
        <v>178.72</v>
      </c>
      <c r="S3464">
        <v>5578300</v>
      </c>
      <c r="T3464">
        <v>173.55</v>
      </c>
    </row>
    <row r="3465" spans="14:20" x14ac:dyDescent="0.2">
      <c r="N3465" s="84">
        <v>41556</v>
      </c>
      <c r="O3465">
        <v>179.37</v>
      </c>
      <c r="P3465">
        <v>181.67</v>
      </c>
      <c r="Q3465">
        <v>179.1</v>
      </c>
      <c r="R3465">
        <v>181.32</v>
      </c>
      <c r="S3465">
        <v>4423500</v>
      </c>
      <c r="T3465">
        <v>176.08</v>
      </c>
    </row>
    <row r="3466" spans="14:20" x14ac:dyDescent="0.2">
      <c r="N3466" s="84">
        <v>41557</v>
      </c>
      <c r="O3466">
        <v>183.17</v>
      </c>
      <c r="P3466">
        <v>184.77</v>
      </c>
      <c r="Q3466">
        <v>182.36</v>
      </c>
      <c r="R3466">
        <v>184.77</v>
      </c>
      <c r="S3466">
        <v>3658900</v>
      </c>
      <c r="T3466">
        <v>179.43</v>
      </c>
    </row>
    <row r="3467" spans="14:20" x14ac:dyDescent="0.2">
      <c r="N3467" s="84">
        <v>41558</v>
      </c>
      <c r="O3467">
        <v>185.25</v>
      </c>
      <c r="P3467">
        <v>186.23</v>
      </c>
      <c r="Q3467">
        <v>184.12</v>
      </c>
      <c r="R3467">
        <v>186.16</v>
      </c>
      <c r="S3467">
        <v>3232600</v>
      </c>
      <c r="T3467">
        <v>180.78</v>
      </c>
    </row>
    <row r="3468" spans="14:20" x14ac:dyDescent="0.2">
      <c r="N3468" s="84">
        <v>41561</v>
      </c>
      <c r="O3468">
        <v>185.41</v>
      </c>
      <c r="P3468">
        <v>186.99</v>
      </c>
      <c r="Q3468">
        <v>184.42</v>
      </c>
      <c r="R3468">
        <v>186.97</v>
      </c>
      <c r="S3468">
        <v>2663100</v>
      </c>
      <c r="T3468">
        <v>181.56</v>
      </c>
    </row>
    <row r="3469" spans="14:20" x14ac:dyDescent="0.2">
      <c r="N3469" s="84">
        <v>41562</v>
      </c>
      <c r="O3469">
        <v>185.74</v>
      </c>
      <c r="P3469">
        <v>185.94</v>
      </c>
      <c r="Q3469">
        <v>184.22</v>
      </c>
      <c r="R3469">
        <v>184.66</v>
      </c>
      <c r="S3469">
        <v>3365100</v>
      </c>
      <c r="T3469">
        <v>179.32</v>
      </c>
    </row>
    <row r="3470" spans="14:20" x14ac:dyDescent="0.2">
      <c r="N3470" s="84">
        <v>41563</v>
      </c>
      <c r="O3470">
        <v>185.42</v>
      </c>
      <c r="P3470">
        <v>186.73</v>
      </c>
      <c r="Q3470">
        <v>184.99</v>
      </c>
      <c r="R3470">
        <v>186.73</v>
      </c>
      <c r="S3470">
        <v>6718000</v>
      </c>
      <c r="T3470">
        <v>181.33</v>
      </c>
    </row>
    <row r="3471" spans="14:20" x14ac:dyDescent="0.2">
      <c r="N3471" s="84">
        <v>41564</v>
      </c>
      <c r="O3471">
        <v>173.84</v>
      </c>
      <c r="P3471">
        <v>177</v>
      </c>
      <c r="Q3471">
        <v>172.57</v>
      </c>
      <c r="R3471">
        <v>174.83</v>
      </c>
      <c r="S3471">
        <v>22368900</v>
      </c>
      <c r="T3471">
        <v>169.77</v>
      </c>
    </row>
    <row r="3472" spans="14:20" x14ac:dyDescent="0.2">
      <c r="N3472" s="84">
        <v>41565</v>
      </c>
      <c r="O3472">
        <v>174.8</v>
      </c>
      <c r="P3472">
        <v>175</v>
      </c>
      <c r="Q3472">
        <v>173.25</v>
      </c>
      <c r="R3472">
        <v>173.78</v>
      </c>
      <c r="S3472">
        <v>10548000</v>
      </c>
      <c r="T3472">
        <v>168.75</v>
      </c>
    </row>
    <row r="3473" spans="14:20" x14ac:dyDescent="0.2">
      <c r="N3473" s="84">
        <v>41568</v>
      </c>
      <c r="O3473">
        <v>174.42</v>
      </c>
      <c r="P3473">
        <v>174.75</v>
      </c>
      <c r="Q3473">
        <v>172.63</v>
      </c>
      <c r="R3473">
        <v>172.86</v>
      </c>
      <c r="S3473">
        <v>7098700</v>
      </c>
      <c r="T3473">
        <v>167.86</v>
      </c>
    </row>
    <row r="3474" spans="14:20" x14ac:dyDescent="0.2">
      <c r="N3474" s="84">
        <v>41569</v>
      </c>
      <c r="O3474">
        <v>173.35</v>
      </c>
      <c r="P3474">
        <v>175.57</v>
      </c>
      <c r="Q3474">
        <v>172.95</v>
      </c>
      <c r="R3474">
        <v>174.97</v>
      </c>
      <c r="S3474">
        <v>6977300</v>
      </c>
      <c r="T3474">
        <v>169.91</v>
      </c>
    </row>
    <row r="3475" spans="14:20" x14ac:dyDescent="0.2">
      <c r="N3475" s="84">
        <v>41570</v>
      </c>
      <c r="O3475">
        <v>175.09</v>
      </c>
      <c r="P3475">
        <v>175.99</v>
      </c>
      <c r="Q3475">
        <v>174.4</v>
      </c>
      <c r="R3475">
        <v>175.77</v>
      </c>
      <c r="S3475">
        <v>5409400</v>
      </c>
      <c r="T3475">
        <v>170.69</v>
      </c>
    </row>
    <row r="3476" spans="14:20" x14ac:dyDescent="0.2">
      <c r="N3476" s="84">
        <v>41571</v>
      </c>
      <c r="O3476">
        <v>176.43</v>
      </c>
      <c r="P3476">
        <v>177.89</v>
      </c>
      <c r="Q3476">
        <v>176.25</v>
      </c>
      <c r="R3476">
        <v>177.8</v>
      </c>
      <c r="S3476">
        <v>5533300</v>
      </c>
      <c r="T3476">
        <v>172.66</v>
      </c>
    </row>
    <row r="3477" spans="14:20" x14ac:dyDescent="0.2">
      <c r="N3477" s="84">
        <v>41572</v>
      </c>
      <c r="O3477">
        <v>178.43</v>
      </c>
      <c r="P3477">
        <v>179.1</v>
      </c>
      <c r="Q3477">
        <v>176.26</v>
      </c>
      <c r="R3477">
        <v>176.85</v>
      </c>
      <c r="S3477">
        <v>4842800</v>
      </c>
      <c r="T3477">
        <v>171.74</v>
      </c>
    </row>
    <row r="3478" spans="14:20" x14ac:dyDescent="0.2">
      <c r="N3478" s="84">
        <v>41575</v>
      </c>
      <c r="O3478">
        <v>177.04</v>
      </c>
      <c r="P3478">
        <v>177.89</v>
      </c>
      <c r="Q3478">
        <v>176.2</v>
      </c>
      <c r="R3478">
        <v>177.35</v>
      </c>
      <c r="S3478">
        <v>3712700</v>
      </c>
      <c r="T3478">
        <v>172.22</v>
      </c>
    </row>
    <row r="3479" spans="14:20" x14ac:dyDescent="0.2">
      <c r="N3479" s="84">
        <v>41576</v>
      </c>
      <c r="O3479">
        <v>177.62</v>
      </c>
      <c r="P3479">
        <v>182.32</v>
      </c>
      <c r="Q3479">
        <v>177.5</v>
      </c>
      <c r="R3479">
        <v>182.12</v>
      </c>
      <c r="S3479">
        <v>8904600</v>
      </c>
      <c r="T3479">
        <v>176.85</v>
      </c>
    </row>
    <row r="3480" spans="14:20" x14ac:dyDescent="0.2">
      <c r="N3480" s="84">
        <v>41577</v>
      </c>
      <c r="O3480">
        <v>181.69</v>
      </c>
      <c r="P3480">
        <v>182.18</v>
      </c>
      <c r="Q3480">
        <v>179.86</v>
      </c>
      <c r="R3480">
        <v>180.15</v>
      </c>
      <c r="S3480">
        <v>5273700</v>
      </c>
      <c r="T3480">
        <v>174.94</v>
      </c>
    </row>
    <row r="3481" spans="14:20" x14ac:dyDescent="0.2">
      <c r="N3481" s="84">
        <v>41578</v>
      </c>
      <c r="O3481">
        <v>179.65</v>
      </c>
      <c r="P3481">
        <v>181.67</v>
      </c>
      <c r="Q3481">
        <v>179.04</v>
      </c>
      <c r="R3481">
        <v>179.21</v>
      </c>
      <c r="S3481">
        <v>4318100</v>
      </c>
      <c r="T3481">
        <v>174.03</v>
      </c>
    </row>
    <row r="3482" spans="14:20" x14ac:dyDescent="0.2">
      <c r="N3482" s="84">
        <v>41579</v>
      </c>
      <c r="O3482">
        <v>179.81</v>
      </c>
      <c r="P3482">
        <v>180.34</v>
      </c>
      <c r="Q3482">
        <v>178.88</v>
      </c>
      <c r="R3482">
        <v>179.23</v>
      </c>
      <c r="S3482">
        <v>3644500</v>
      </c>
      <c r="T3482">
        <v>174.05</v>
      </c>
    </row>
    <row r="3483" spans="14:20" x14ac:dyDescent="0.2">
      <c r="N3483" s="84">
        <v>41582</v>
      </c>
      <c r="O3483">
        <v>179.9</v>
      </c>
      <c r="P3483">
        <v>180.8</v>
      </c>
      <c r="Q3483">
        <v>179.34</v>
      </c>
      <c r="R3483">
        <v>180.27</v>
      </c>
      <c r="S3483">
        <v>3483300</v>
      </c>
      <c r="T3483">
        <v>175.06</v>
      </c>
    </row>
    <row r="3484" spans="14:20" x14ac:dyDescent="0.2">
      <c r="N3484" s="84">
        <v>41583</v>
      </c>
      <c r="O3484">
        <v>179.54</v>
      </c>
      <c r="P3484">
        <v>179.8</v>
      </c>
      <c r="Q3484">
        <v>177.71</v>
      </c>
      <c r="R3484">
        <v>177.85</v>
      </c>
      <c r="S3484">
        <v>6096800</v>
      </c>
      <c r="T3484">
        <v>172.71</v>
      </c>
    </row>
    <row r="3485" spans="14:20" x14ac:dyDescent="0.2">
      <c r="N3485" s="84">
        <v>41584</v>
      </c>
      <c r="O3485">
        <v>177.91</v>
      </c>
      <c r="P3485">
        <v>179.75</v>
      </c>
      <c r="Q3485">
        <v>177.78</v>
      </c>
      <c r="R3485">
        <v>179.19</v>
      </c>
      <c r="S3485">
        <v>4560700</v>
      </c>
      <c r="T3485">
        <v>174.94</v>
      </c>
    </row>
    <row r="3486" spans="14:20" x14ac:dyDescent="0.2">
      <c r="N3486" s="84">
        <v>41585</v>
      </c>
      <c r="O3486">
        <v>179.6</v>
      </c>
      <c r="P3486">
        <v>181.39</v>
      </c>
      <c r="Q3486">
        <v>179.6</v>
      </c>
      <c r="R3486">
        <v>180</v>
      </c>
      <c r="S3486">
        <v>5219500</v>
      </c>
      <c r="T3486">
        <v>175.73</v>
      </c>
    </row>
    <row r="3487" spans="14:20" x14ac:dyDescent="0.2">
      <c r="N3487" s="84">
        <v>41586</v>
      </c>
      <c r="O3487">
        <v>178.83</v>
      </c>
      <c r="P3487">
        <v>180.08</v>
      </c>
      <c r="Q3487">
        <v>177.35</v>
      </c>
      <c r="R3487">
        <v>179.99</v>
      </c>
      <c r="S3487">
        <v>6275000</v>
      </c>
      <c r="T3487">
        <v>175.72</v>
      </c>
    </row>
    <row r="3488" spans="14:20" x14ac:dyDescent="0.2">
      <c r="N3488" s="84">
        <v>41589</v>
      </c>
      <c r="O3488">
        <v>180.19</v>
      </c>
      <c r="P3488">
        <v>183.39</v>
      </c>
      <c r="Q3488">
        <v>180.04</v>
      </c>
      <c r="R3488">
        <v>182.88</v>
      </c>
      <c r="S3488">
        <v>5222300</v>
      </c>
      <c r="T3488">
        <v>178.54</v>
      </c>
    </row>
    <row r="3489" spans="14:20" x14ac:dyDescent="0.2">
      <c r="N3489" s="84">
        <v>41590</v>
      </c>
      <c r="O3489">
        <v>182.53</v>
      </c>
      <c r="P3489">
        <v>184.05</v>
      </c>
      <c r="Q3489">
        <v>182.26</v>
      </c>
      <c r="R3489">
        <v>183.07</v>
      </c>
      <c r="S3489">
        <v>4258500</v>
      </c>
      <c r="T3489">
        <v>178.73</v>
      </c>
    </row>
    <row r="3490" spans="14:20" x14ac:dyDescent="0.2">
      <c r="N3490" s="84">
        <v>41591</v>
      </c>
      <c r="O3490">
        <v>182.27</v>
      </c>
      <c r="P3490">
        <v>183.55</v>
      </c>
      <c r="Q3490">
        <v>181.59</v>
      </c>
      <c r="R3490">
        <v>183.55</v>
      </c>
      <c r="S3490">
        <v>4704400</v>
      </c>
      <c r="T3490">
        <v>179.2</v>
      </c>
    </row>
    <row r="3491" spans="14:20" x14ac:dyDescent="0.2">
      <c r="N3491" s="84">
        <v>41592</v>
      </c>
      <c r="O3491">
        <v>180.48</v>
      </c>
      <c r="P3491">
        <v>183.2</v>
      </c>
      <c r="Q3491">
        <v>179.66</v>
      </c>
      <c r="R3491">
        <v>182.21</v>
      </c>
      <c r="S3491">
        <v>6321500</v>
      </c>
      <c r="T3491">
        <v>177.89</v>
      </c>
    </row>
    <row r="3492" spans="14:20" x14ac:dyDescent="0.2">
      <c r="N3492" s="84">
        <v>41593</v>
      </c>
      <c r="O3492">
        <v>182.38</v>
      </c>
      <c r="P3492">
        <v>183.28</v>
      </c>
      <c r="Q3492">
        <v>181.16</v>
      </c>
      <c r="R3492">
        <v>183.19</v>
      </c>
      <c r="S3492">
        <v>5176100</v>
      </c>
      <c r="T3492">
        <v>178.85</v>
      </c>
    </row>
    <row r="3493" spans="14:20" x14ac:dyDescent="0.2">
      <c r="N3493" s="84">
        <v>41596</v>
      </c>
      <c r="O3493">
        <v>183.52</v>
      </c>
      <c r="P3493">
        <v>184.99</v>
      </c>
      <c r="Q3493">
        <v>183.27</v>
      </c>
      <c r="R3493">
        <v>184.47</v>
      </c>
      <c r="S3493">
        <v>5344900</v>
      </c>
      <c r="T3493">
        <v>180.1</v>
      </c>
    </row>
    <row r="3494" spans="14:20" x14ac:dyDescent="0.2">
      <c r="N3494" s="84">
        <v>41597</v>
      </c>
      <c r="O3494">
        <v>184.63</v>
      </c>
      <c r="P3494">
        <v>186.2</v>
      </c>
      <c r="Q3494">
        <v>184.15</v>
      </c>
      <c r="R3494">
        <v>185.25</v>
      </c>
      <c r="S3494">
        <v>4577000</v>
      </c>
      <c r="T3494">
        <v>180.86</v>
      </c>
    </row>
    <row r="3495" spans="14:20" x14ac:dyDescent="0.2">
      <c r="N3495" s="84">
        <v>41598</v>
      </c>
      <c r="O3495">
        <v>185.22</v>
      </c>
      <c r="P3495">
        <v>186.24</v>
      </c>
      <c r="Q3495">
        <v>184.65</v>
      </c>
      <c r="R3495">
        <v>185.19</v>
      </c>
      <c r="S3495">
        <v>3645800</v>
      </c>
      <c r="T3495">
        <v>180.8</v>
      </c>
    </row>
    <row r="3496" spans="14:20" x14ac:dyDescent="0.2">
      <c r="N3496" s="84">
        <v>41599</v>
      </c>
      <c r="O3496">
        <v>185.54</v>
      </c>
      <c r="P3496">
        <v>185.75</v>
      </c>
      <c r="Q3496">
        <v>183.41</v>
      </c>
      <c r="R3496">
        <v>184.13</v>
      </c>
      <c r="S3496">
        <v>4459500</v>
      </c>
      <c r="T3496">
        <v>179.77</v>
      </c>
    </row>
    <row r="3497" spans="14:20" x14ac:dyDescent="0.2">
      <c r="N3497" s="84">
        <v>41600</v>
      </c>
      <c r="O3497">
        <v>183.5</v>
      </c>
      <c r="P3497">
        <v>184.99</v>
      </c>
      <c r="Q3497">
        <v>179.92</v>
      </c>
      <c r="R3497">
        <v>181.3</v>
      </c>
      <c r="S3497">
        <v>7610200</v>
      </c>
      <c r="T3497">
        <v>177</v>
      </c>
    </row>
    <row r="3498" spans="14:20" x14ac:dyDescent="0.2">
      <c r="N3498" s="84">
        <v>41603</v>
      </c>
      <c r="O3498">
        <v>180.25</v>
      </c>
      <c r="P3498">
        <v>180.75</v>
      </c>
      <c r="Q3498">
        <v>177.82</v>
      </c>
      <c r="R3498">
        <v>178.94</v>
      </c>
      <c r="S3498">
        <v>7161900</v>
      </c>
      <c r="T3498">
        <v>174.7</v>
      </c>
    </row>
    <row r="3499" spans="14:20" x14ac:dyDescent="0.2">
      <c r="N3499" s="84">
        <v>41604</v>
      </c>
      <c r="O3499">
        <v>178.67</v>
      </c>
      <c r="P3499">
        <v>178.94</v>
      </c>
      <c r="Q3499">
        <v>177.31</v>
      </c>
      <c r="R3499">
        <v>177.31</v>
      </c>
      <c r="S3499">
        <v>5756000</v>
      </c>
      <c r="T3499">
        <v>173.11</v>
      </c>
    </row>
    <row r="3500" spans="14:20" x14ac:dyDescent="0.2">
      <c r="N3500" s="84">
        <v>41605</v>
      </c>
      <c r="O3500">
        <v>177.83</v>
      </c>
      <c r="P3500">
        <v>180.18</v>
      </c>
      <c r="Q3500">
        <v>177.82</v>
      </c>
      <c r="R3500">
        <v>178.97</v>
      </c>
      <c r="S3500">
        <v>4596500</v>
      </c>
      <c r="T3500">
        <v>174.73</v>
      </c>
    </row>
    <row r="3501" spans="14:20" x14ac:dyDescent="0.2">
      <c r="N3501" s="84">
        <v>41607</v>
      </c>
      <c r="O3501">
        <v>179.21</v>
      </c>
      <c r="P3501">
        <v>180.76</v>
      </c>
      <c r="Q3501">
        <v>179</v>
      </c>
      <c r="R3501">
        <v>179.68</v>
      </c>
      <c r="S3501">
        <v>2870500</v>
      </c>
      <c r="T3501">
        <v>175.42</v>
      </c>
    </row>
    <row r="3502" spans="14:20" x14ac:dyDescent="0.2">
      <c r="N3502" s="84">
        <v>41610</v>
      </c>
      <c r="O3502">
        <v>179.46</v>
      </c>
      <c r="P3502">
        <v>179.59</v>
      </c>
      <c r="Q3502">
        <v>177.12</v>
      </c>
      <c r="R3502">
        <v>177.48</v>
      </c>
      <c r="S3502">
        <v>4560000</v>
      </c>
      <c r="T3502">
        <v>173.27</v>
      </c>
    </row>
    <row r="3503" spans="14:20" x14ac:dyDescent="0.2">
      <c r="N3503" s="84">
        <v>41611</v>
      </c>
      <c r="O3503">
        <v>177</v>
      </c>
      <c r="P3503">
        <v>178.23</v>
      </c>
      <c r="Q3503">
        <v>175.64</v>
      </c>
      <c r="R3503">
        <v>176.08</v>
      </c>
      <c r="S3503">
        <v>5864000</v>
      </c>
      <c r="T3503">
        <v>171.91</v>
      </c>
    </row>
    <row r="3504" spans="14:20" x14ac:dyDescent="0.2">
      <c r="N3504" s="84">
        <v>41612</v>
      </c>
      <c r="O3504">
        <v>175.37</v>
      </c>
      <c r="P3504">
        <v>177.5</v>
      </c>
      <c r="Q3504">
        <v>175.16</v>
      </c>
      <c r="R3504">
        <v>175.74</v>
      </c>
      <c r="S3504">
        <v>5267400</v>
      </c>
      <c r="T3504">
        <v>171.57</v>
      </c>
    </row>
    <row r="3505" spans="14:20" x14ac:dyDescent="0.2">
      <c r="N3505" s="84">
        <v>41613</v>
      </c>
      <c r="O3505">
        <v>176.15</v>
      </c>
      <c r="P3505">
        <v>176.86</v>
      </c>
      <c r="Q3505">
        <v>175.28</v>
      </c>
      <c r="R3505">
        <v>176.08</v>
      </c>
      <c r="S3505">
        <v>4384900</v>
      </c>
      <c r="T3505">
        <v>171.91</v>
      </c>
    </row>
    <row r="3506" spans="14:20" x14ac:dyDescent="0.2">
      <c r="N3506" s="84">
        <v>41614</v>
      </c>
      <c r="O3506">
        <v>176.7</v>
      </c>
      <c r="P3506">
        <v>178</v>
      </c>
      <c r="Q3506">
        <v>176.01</v>
      </c>
      <c r="R3506">
        <v>177.67</v>
      </c>
      <c r="S3506">
        <v>4739800</v>
      </c>
      <c r="T3506">
        <v>173.46</v>
      </c>
    </row>
    <row r="3507" spans="14:20" x14ac:dyDescent="0.2">
      <c r="N3507" s="84">
        <v>41617</v>
      </c>
      <c r="O3507">
        <v>177.99</v>
      </c>
      <c r="P3507">
        <v>178.15</v>
      </c>
      <c r="Q3507">
        <v>176.83</v>
      </c>
      <c r="R3507">
        <v>177.46</v>
      </c>
      <c r="S3507">
        <v>3796600</v>
      </c>
      <c r="T3507">
        <v>173.25</v>
      </c>
    </row>
    <row r="3508" spans="14:20" x14ac:dyDescent="0.2">
      <c r="N3508" s="84">
        <v>41618</v>
      </c>
      <c r="O3508">
        <v>176.9</v>
      </c>
      <c r="P3508">
        <v>177.67</v>
      </c>
      <c r="Q3508">
        <v>176.06</v>
      </c>
      <c r="R3508">
        <v>177.12</v>
      </c>
      <c r="S3508">
        <v>4127800</v>
      </c>
      <c r="T3508">
        <v>172.92</v>
      </c>
    </row>
    <row r="3509" spans="14:20" x14ac:dyDescent="0.2">
      <c r="N3509" s="84">
        <v>41619</v>
      </c>
      <c r="O3509">
        <v>177</v>
      </c>
      <c r="P3509">
        <v>177.76</v>
      </c>
      <c r="Q3509">
        <v>175.1</v>
      </c>
      <c r="R3509">
        <v>175.2</v>
      </c>
      <c r="S3509">
        <v>4090400</v>
      </c>
      <c r="T3509">
        <v>171.05</v>
      </c>
    </row>
    <row r="3510" spans="14:20" x14ac:dyDescent="0.2">
      <c r="N3510" s="84">
        <v>41620</v>
      </c>
      <c r="O3510">
        <v>175.06</v>
      </c>
      <c r="P3510">
        <v>175.8</v>
      </c>
      <c r="Q3510">
        <v>173.3</v>
      </c>
      <c r="R3510">
        <v>173.37</v>
      </c>
      <c r="S3510">
        <v>5671600</v>
      </c>
      <c r="T3510">
        <v>169.26</v>
      </c>
    </row>
    <row r="3511" spans="14:20" x14ac:dyDescent="0.2">
      <c r="N3511" s="84">
        <v>41621</v>
      </c>
      <c r="O3511">
        <v>173.52</v>
      </c>
      <c r="P3511">
        <v>174.38</v>
      </c>
      <c r="Q3511">
        <v>172.73</v>
      </c>
      <c r="R3511">
        <v>172.8</v>
      </c>
      <c r="S3511">
        <v>4184400</v>
      </c>
      <c r="T3511">
        <v>168.7</v>
      </c>
    </row>
    <row r="3512" spans="14:20" x14ac:dyDescent="0.2">
      <c r="N3512" s="84">
        <v>41624</v>
      </c>
      <c r="O3512">
        <v>173.22</v>
      </c>
      <c r="P3512">
        <v>178.35</v>
      </c>
      <c r="Q3512">
        <v>172.73</v>
      </c>
      <c r="R3512">
        <v>177.85</v>
      </c>
      <c r="S3512">
        <v>7517000</v>
      </c>
      <c r="T3512">
        <v>173.63</v>
      </c>
    </row>
    <row r="3513" spans="14:20" x14ac:dyDescent="0.2">
      <c r="N3513" s="84">
        <v>41625</v>
      </c>
      <c r="O3513">
        <v>177.36</v>
      </c>
      <c r="P3513">
        <v>177.49</v>
      </c>
      <c r="Q3513">
        <v>175.12</v>
      </c>
      <c r="R3513">
        <v>175.76</v>
      </c>
      <c r="S3513">
        <v>5471900</v>
      </c>
      <c r="T3513">
        <v>171.59</v>
      </c>
    </row>
    <row r="3514" spans="14:20" x14ac:dyDescent="0.2">
      <c r="N3514" s="84">
        <v>41626</v>
      </c>
      <c r="O3514">
        <v>176.45</v>
      </c>
      <c r="P3514">
        <v>178.74</v>
      </c>
      <c r="Q3514">
        <v>174.85</v>
      </c>
      <c r="R3514">
        <v>178.7</v>
      </c>
      <c r="S3514">
        <v>5697700</v>
      </c>
      <c r="T3514">
        <v>174.46</v>
      </c>
    </row>
    <row r="3515" spans="14:20" x14ac:dyDescent="0.2">
      <c r="N3515" s="84">
        <v>41627</v>
      </c>
      <c r="O3515">
        <v>177.88</v>
      </c>
      <c r="P3515">
        <v>180.54</v>
      </c>
      <c r="Q3515">
        <v>177.88</v>
      </c>
      <c r="R3515">
        <v>180.22</v>
      </c>
      <c r="S3515">
        <v>5927000</v>
      </c>
      <c r="T3515">
        <v>175.95</v>
      </c>
    </row>
    <row r="3516" spans="14:20" x14ac:dyDescent="0.2">
      <c r="N3516" s="84">
        <v>41628</v>
      </c>
      <c r="O3516">
        <v>180.12</v>
      </c>
      <c r="P3516">
        <v>182</v>
      </c>
      <c r="Q3516">
        <v>180.02</v>
      </c>
      <c r="R3516">
        <v>180.02</v>
      </c>
      <c r="S3516">
        <v>7653500</v>
      </c>
      <c r="T3516">
        <v>175.75</v>
      </c>
    </row>
    <row r="3517" spans="14:20" x14ac:dyDescent="0.2">
      <c r="N3517" s="84">
        <v>41631</v>
      </c>
      <c r="O3517">
        <v>181.05</v>
      </c>
      <c r="P3517">
        <v>182.93</v>
      </c>
      <c r="Q3517">
        <v>180.61</v>
      </c>
      <c r="R3517">
        <v>182.23</v>
      </c>
      <c r="S3517">
        <v>4079900</v>
      </c>
      <c r="T3517">
        <v>177.91</v>
      </c>
    </row>
    <row r="3518" spans="14:20" x14ac:dyDescent="0.2">
      <c r="N3518" s="84">
        <v>41632</v>
      </c>
      <c r="O3518">
        <v>181.96</v>
      </c>
      <c r="P3518">
        <v>183.5</v>
      </c>
      <c r="Q3518">
        <v>181.91</v>
      </c>
      <c r="R3518">
        <v>183.22</v>
      </c>
      <c r="S3518">
        <v>1613600</v>
      </c>
      <c r="T3518">
        <v>178.88</v>
      </c>
    </row>
    <row r="3519" spans="14:20" x14ac:dyDescent="0.2">
      <c r="N3519" s="84">
        <v>41634</v>
      </c>
      <c r="O3519">
        <v>183.56</v>
      </c>
      <c r="P3519">
        <v>185.56</v>
      </c>
      <c r="Q3519">
        <v>183.51</v>
      </c>
      <c r="R3519">
        <v>185.35</v>
      </c>
      <c r="S3519">
        <v>3325700</v>
      </c>
      <c r="T3519">
        <v>180.96</v>
      </c>
    </row>
    <row r="3520" spans="14:20" x14ac:dyDescent="0.2">
      <c r="N3520" s="84">
        <v>41635</v>
      </c>
      <c r="O3520">
        <v>185.84</v>
      </c>
      <c r="P3520">
        <v>186.5</v>
      </c>
      <c r="Q3520">
        <v>184.56</v>
      </c>
      <c r="R3520">
        <v>185.08</v>
      </c>
      <c r="S3520">
        <v>3381600</v>
      </c>
      <c r="T3520">
        <v>180.69</v>
      </c>
    </row>
    <row r="3521" spans="14:20" x14ac:dyDescent="0.2">
      <c r="N3521" s="84">
        <v>41638</v>
      </c>
      <c r="O3521">
        <v>185.32</v>
      </c>
      <c r="P3521">
        <v>186.7</v>
      </c>
      <c r="Q3521">
        <v>184.67</v>
      </c>
      <c r="R3521">
        <v>186.41</v>
      </c>
      <c r="S3521">
        <v>3018600</v>
      </c>
      <c r="T3521">
        <v>181.99</v>
      </c>
    </row>
    <row r="3522" spans="14:20" x14ac:dyDescent="0.2">
      <c r="N3522" s="84">
        <v>41639</v>
      </c>
      <c r="O3522">
        <v>186.49</v>
      </c>
      <c r="P3522">
        <v>187.79</v>
      </c>
      <c r="Q3522">
        <v>186.3</v>
      </c>
      <c r="R3522">
        <v>187.57</v>
      </c>
      <c r="S3522">
        <v>3619700</v>
      </c>
      <c r="T3522">
        <v>183.12</v>
      </c>
    </row>
    <row r="3523" spans="14:20" x14ac:dyDescent="0.2">
      <c r="N3523" s="84">
        <v>41641</v>
      </c>
      <c r="O3523">
        <v>187.21</v>
      </c>
      <c r="P3523">
        <v>187.4</v>
      </c>
      <c r="Q3523">
        <v>185.2</v>
      </c>
      <c r="R3523">
        <v>185.53</v>
      </c>
      <c r="S3523">
        <v>4546500</v>
      </c>
      <c r="T3523">
        <v>181.13</v>
      </c>
    </row>
    <row r="3524" spans="14:20" x14ac:dyDescent="0.2">
      <c r="N3524" s="84">
        <v>41642</v>
      </c>
      <c r="O3524">
        <v>185.83</v>
      </c>
      <c r="P3524">
        <v>187.35</v>
      </c>
      <c r="Q3524">
        <v>185.3</v>
      </c>
      <c r="R3524">
        <v>186.64</v>
      </c>
      <c r="S3524">
        <v>4063200</v>
      </c>
      <c r="T3524">
        <v>182.22</v>
      </c>
    </row>
    <row r="3525" spans="14:20" x14ac:dyDescent="0.2">
      <c r="N3525" s="84">
        <v>41645</v>
      </c>
      <c r="O3525">
        <v>187.15</v>
      </c>
      <c r="P3525">
        <v>187.36</v>
      </c>
      <c r="Q3525">
        <v>185.3</v>
      </c>
      <c r="R3525">
        <v>186</v>
      </c>
      <c r="S3525">
        <v>4067800</v>
      </c>
      <c r="T3525">
        <v>181.59</v>
      </c>
    </row>
    <row r="3526" spans="14:20" x14ac:dyDescent="0.2">
      <c r="N3526" s="84">
        <v>41646</v>
      </c>
      <c r="O3526">
        <v>186.39</v>
      </c>
      <c r="P3526">
        <v>190.35</v>
      </c>
      <c r="Q3526">
        <v>186.38</v>
      </c>
      <c r="R3526">
        <v>189.71</v>
      </c>
      <c r="S3526">
        <v>5932300</v>
      </c>
      <c r="T3526">
        <v>185.21</v>
      </c>
    </row>
    <row r="3527" spans="14:20" x14ac:dyDescent="0.2">
      <c r="N3527" s="84">
        <v>41647</v>
      </c>
      <c r="O3527">
        <v>189.33</v>
      </c>
      <c r="P3527">
        <v>189.42</v>
      </c>
      <c r="Q3527">
        <v>187.26</v>
      </c>
      <c r="R3527">
        <v>187.97</v>
      </c>
      <c r="S3527">
        <v>4603700</v>
      </c>
      <c r="T3527">
        <v>183.51</v>
      </c>
    </row>
    <row r="3528" spans="14:20" x14ac:dyDescent="0.2">
      <c r="N3528" s="84">
        <v>41648</v>
      </c>
      <c r="O3528">
        <v>189.02</v>
      </c>
      <c r="P3528">
        <v>189.5</v>
      </c>
      <c r="Q3528">
        <v>186.55</v>
      </c>
      <c r="R3528">
        <v>187.38</v>
      </c>
      <c r="S3528">
        <v>4321300</v>
      </c>
      <c r="T3528">
        <v>182.94</v>
      </c>
    </row>
    <row r="3529" spans="14:20" x14ac:dyDescent="0.2">
      <c r="N3529" s="84">
        <v>41649</v>
      </c>
      <c r="O3529">
        <v>188.31</v>
      </c>
      <c r="P3529">
        <v>188.57</v>
      </c>
      <c r="Q3529">
        <v>186.28</v>
      </c>
      <c r="R3529">
        <v>187.26</v>
      </c>
      <c r="S3529">
        <v>4022400</v>
      </c>
      <c r="T3529">
        <v>182.82</v>
      </c>
    </row>
    <row r="3530" spans="14:20" x14ac:dyDescent="0.2">
      <c r="N3530" s="84">
        <v>41652</v>
      </c>
      <c r="O3530">
        <v>186.26</v>
      </c>
      <c r="P3530">
        <v>186.95</v>
      </c>
      <c r="Q3530">
        <v>183.86</v>
      </c>
      <c r="R3530">
        <v>184.16</v>
      </c>
      <c r="S3530">
        <v>5784700</v>
      </c>
      <c r="T3530">
        <v>179.79</v>
      </c>
    </row>
    <row r="3531" spans="14:20" x14ac:dyDescent="0.2">
      <c r="N3531" s="84">
        <v>41653</v>
      </c>
      <c r="O3531">
        <v>185.06</v>
      </c>
      <c r="P3531">
        <v>186.43</v>
      </c>
      <c r="Q3531">
        <v>183.88</v>
      </c>
      <c r="R3531">
        <v>185.92</v>
      </c>
      <c r="S3531">
        <v>4619200</v>
      </c>
      <c r="T3531">
        <v>181.51</v>
      </c>
    </row>
    <row r="3532" spans="14:20" x14ac:dyDescent="0.2">
      <c r="N3532" s="84">
        <v>41654</v>
      </c>
      <c r="O3532">
        <v>185.82</v>
      </c>
      <c r="P3532">
        <v>188.65</v>
      </c>
      <c r="Q3532">
        <v>185.49</v>
      </c>
      <c r="R3532">
        <v>187.74</v>
      </c>
      <c r="S3532">
        <v>4816500</v>
      </c>
      <c r="T3532">
        <v>183.29</v>
      </c>
    </row>
    <row r="3533" spans="14:20" x14ac:dyDescent="0.2">
      <c r="N3533" s="84">
        <v>41655</v>
      </c>
      <c r="O3533">
        <v>187.53</v>
      </c>
      <c r="P3533">
        <v>188.99</v>
      </c>
      <c r="Q3533">
        <v>186.8</v>
      </c>
      <c r="R3533">
        <v>188.76</v>
      </c>
      <c r="S3533">
        <v>4770300</v>
      </c>
      <c r="T3533">
        <v>184.29</v>
      </c>
    </row>
    <row r="3534" spans="14:20" x14ac:dyDescent="0.2">
      <c r="N3534" s="84">
        <v>41656</v>
      </c>
      <c r="O3534">
        <v>188.04</v>
      </c>
      <c r="P3534">
        <v>190.81</v>
      </c>
      <c r="Q3534">
        <v>187.86</v>
      </c>
      <c r="R3534">
        <v>190.09</v>
      </c>
      <c r="S3534">
        <v>7644600</v>
      </c>
      <c r="T3534">
        <v>185.58</v>
      </c>
    </row>
    <row r="3535" spans="14:20" x14ac:dyDescent="0.2">
      <c r="N3535" s="84">
        <v>41660</v>
      </c>
      <c r="O3535">
        <v>190.23</v>
      </c>
      <c r="P3535">
        <v>190.39</v>
      </c>
      <c r="Q3535">
        <v>186.79</v>
      </c>
      <c r="R3535">
        <v>188.43</v>
      </c>
      <c r="S3535">
        <v>11076300</v>
      </c>
      <c r="T3535">
        <v>183.96</v>
      </c>
    </row>
    <row r="3536" spans="14:20" x14ac:dyDescent="0.2">
      <c r="N3536" s="84">
        <v>41661</v>
      </c>
      <c r="O3536">
        <v>181.28</v>
      </c>
      <c r="P3536">
        <v>183.5</v>
      </c>
      <c r="Q3536">
        <v>179.67</v>
      </c>
      <c r="R3536">
        <v>182.25</v>
      </c>
      <c r="S3536">
        <v>13796100</v>
      </c>
      <c r="T3536">
        <v>177.93</v>
      </c>
    </row>
    <row r="3537" spans="14:20" x14ac:dyDescent="0.2">
      <c r="N3537" s="84">
        <v>41662</v>
      </c>
      <c r="O3537">
        <v>181.43</v>
      </c>
      <c r="P3537">
        <v>183.72</v>
      </c>
      <c r="Q3537">
        <v>180.71</v>
      </c>
      <c r="R3537">
        <v>182.73</v>
      </c>
      <c r="S3537">
        <v>6973900</v>
      </c>
      <c r="T3537">
        <v>178.4</v>
      </c>
    </row>
    <row r="3538" spans="14:20" x14ac:dyDescent="0.2">
      <c r="N3538" s="84">
        <v>41663</v>
      </c>
      <c r="O3538">
        <v>181.25</v>
      </c>
      <c r="P3538">
        <v>182.81</v>
      </c>
      <c r="Q3538">
        <v>179.64</v>
      </c>
      <c r="R3538">
        <v>179.64</v>
      </c>
      <c r="S3538">
        <v>6890600</v>
      </c>
      <c r="T3538">
        <v>175.38</v>
      </c>
    </row>
    <row r="3539" spans="14:20" x14ac:dyDescent="0.2">
      <c r="N3539" s="84">
        <v>41666</v>
      </c>
      <c r="O3539">
        <v>179.61</v>
      </c>
      <c r="P3539">
        <v>179.65</v>
      </c>
      <c r="Q3539">
        <v>177.66</v>
      </c>
      <c r="R3539">
        <v>177.9</v>
      </c>
      <c r="S3539">
        <v>5208600</v>
      </c>
      <c r="T3539">
        <v>173.68</v>
      </c>
    </row>
    <row r="3540" spans="14:20" x14ac:dyDescent="0.2">
      <c r="N3540" s="84">
        <v>41667</v>
      </c>
      <c r="O3540">
        <v>178.05</v>
      </c>
      <c r="P3540">
        <v>178.45</v>
      </c>
      <c r="Q3540">
        <v>176.16</v>
      </c>
      <c r="R3540">
        <v>176.85</v>
      </c>
      <c r="S3540">
        <v>5333300</v>
      </c>
      <c r="T3540">
        <v>172.66</v>
      </c>
    </row>
    <row r="3541" spans="14:20" x14ac:dyDescent="0.2">
      <c r="N3541" s="84">
        <v>41668</v>
      </c>
      <c r="O3541">
        <v>175.98</v>
      </c>
      <c r="P3541">
        <v>178.53</v>
      </c>
      <c r="Q3541">
        <v>175.89</v>
      </c>
      <c r="R3541">
        <v>176.4</v>
      </c>
      <c r="S3541">
        <v>4970900</v>
      </c>
      <c r="T3541">
        <v>172.22</v>
      </c>
    </row>
    <row r="3542" spans="14:20" x14ac:dyDescent="0.2">
      <c r="N3542" s="84">
        <v>41669</v>
      </c>
      <c r="O3542">
        <v>177.17</v>
      </c>
      <c r="P3542">
        <v>177.86</v>
      </c>
      <c r="Q3542">
        <v>176.36</v>
      </c>
      <c r="R3542">
        <v>177.36</v>
      </c>
      <c r="S3542">
        <v>4853700</v>
      </c>
      <c r="T3542">
        <v>173.16</v>
      </c>
    </row>
    <row r="3543" spans="14:20" x14ac:dyDescent="0.2">
      <c r="N3543" s="84">
        <v>41670</v>
      </c>
      <c r="O3543">
        <v>176.11</v>
      </c>
      <c r="P3543">
        <v>177.84</v>
      </c>
      <c r="Q3543">
        <v>175.34</v>
      </c>
      <c r="R3543">
        <v>176.68</v>
      </c>
      <c r="S3543">
        <v>5193400</v>
      </c>
      <c r="T3543">
        <v>172.49</v>
      </c>
    </row>
    <row r="3544" spans="14:20" x14ac:dyDescent="0.2">
      <c r="N3544" s="84">
        <v>41673</v>
      </c>
      <c r="O3544">
        <v>176.02</v>
      </c>
      <c r="P3544">
        <v>176.02</v>
      </c>
      <c r="Q3544">
        <v>172.72</v>
      </c>
      <c r="R3544">
        <v>172.9</v>
      </c>
      <c r="S3544">
        <v>7186800</v>
      </c>
      <c r="T3544">
        <v>168.8</v>
      </c>
    </row>
    <row r="3545" spans="14:20" x14ac:dyDescent="0.2">
      <c r="N3545" s="84">
        <v>41674</v>
      </c>
      <c r="O3545">
        <v>173.53</v>
      </c>
      <c r="P3545">
        <v>173.75</v>
      </c>
      <c r="Q3545">
        <v>172.36</v>
      </c>
      <c r="R3545">
        <v>172.84</v>
      </c>
      <c r="S3545">
        <v>4349800</v>
      </c>
      <c r="T3545">
        <v>168.74</v>
      </c>
    </row>
    <row r="3546" spans="14:20" x14ac:dyDescent="0.2">
      <c r="N3546" s="84">
        <v>41675</v>
      </c>
      <c r="O3546">
        <v>172.19</v>
      </c>
      <c r="P3546">
        <v>174.97</v>
      </c>
      <c r="Q3546">
        <v>172.19</v>
      </c>
      <c r="R3546">
        <v>174.24</v>
      </c>
      <c r="S3546">
        <v>4712300</v>
      </c>
      <c r="T3546">
        <v>170.11</v>
      </c>
    </row>
    <row r="3547" spans="14:20" x14ac:dyDescent="0.2">
      <c r="N3547" s="84">
        <v>41676</v>
      </c>
      <c r="O3547">
        <v>173.97</v>
      </c>
      <c r="P3547">
        <v>174.85</v>
      </c>
      <c r="Q3547">
        <v>173.79</v>
      </c>
      <c r="R3547">
        <v>174.67</v>
      </c>
      <c r="S3547">
        <v>4292200</v>
      </c>
      <c r="T3547">
        <v>171.46</v>
      </c>
    </row>
    <row r="3548" spans="14:20" x14ac:dyDescent="0.2">
      <c r="N3548" s="84">
        <v>41677</v>
      </c>
      <c r="O3548">
        <v>175.64</v>
      </c>
      <c r="P3548">
        <v>177.56</v>
      </c>
      <c r="Q3548">
        <v>175.07</v>
      </c>
      <c r="R3548">
        <v>177.25</v>
      </c>
      <c r="S3548">
        <v>4692900</v>
      </c>
      <c r="T3548">
        <v>174</v>
      </c>
    </row>
    <row r="3549" spans="14:20" x14ac:dyDescent="0.2">
      <c r="N3549" s="84">
        <v>41680</v>
      </c>
      <c r="O3549">
        <v>176.97</v>
      </c>
      <c r="P3549">
        <v>177.65</v>
      </c>
      <c r="Q3549">
        <v>176.25</v>
      </c>
      <c r="R3549">
        <v>177.14</v>
      </c>
      <c r="S3549">
        <v>3540400</v>
      </c>
      <c r="T3549">
        <v>173.89</v>
      </c>
    </row>
    <row r="3550" spans="14:20" x14ac:dyDescent="0.2">
      <c r="N3550" s="84">
        <v>41681</v>
      </c>
      <c r="O3550">
        <v>176.81</v>
      </c>
      <c r="P3550">
        <v>180.39</v>
      </c>
      <c r="Q3550">
        <v>176.8</v>
      </c>
      <c r="R3550">
        <v>179.7</v>
      </c>
      <c r="S3550">
        <v>4647300</v>
      </c>
      <c r="T3550">
        <v>176.4</v>
      </c>
    </row>
    <row r="3551" spans="14:20" x14ac:dyDescent="0.2">
      <c r="N3551" s="84">
        <v>41682</v>
      </c>
      <c r="O3551">
        <v>179.52</v>
      </c>
      <c r="P3551">
        <v>181.25</v>
      </c>
      <c r="Q3551">
        <v>179.26</v>
      </c>
      <c r="R3551">
        <v>180.24</v>
      </c>
      <c r="S3551">
        <v>3983000</v>
      </c>
      <c r="T3551">
        <v>176.93</v>
      </c>
    </row>
    <row r="3552" spans="14:20" x14ac:dyDescent="0.2">
      <c r="N3552" s="84">
        <v>41683</v>
      </c>
      <c r="O3552">
        <v>178.22</v>
      </c>
      <c r="P3552">
        <v>182.36</v>
      </c>
      <c r="Q3552">
        <v>177.86</v>
      </c>
      <c r="R3552">
        <v>181.84</v>
      </c>
      <c r="S3552">
        <v>4482000</v>
      </c>
      <c r="T3552">
        <v>178.5</v>
      </c>
    </row>
    <row r="3553" spans="14:20" x14ac:dyDescent="0.2">
      <c r="N3553" s="84">
        <v>41684</v>
      </c>
      <c r="O3553">
        <v>181.26</v>
      </c>
      <c r="P3553">
        <v>184.43</v>
      </c>
      <c r="Q3553">
        <v>180.99</v>
      </c>
      <c r="R3553">
        <v>183.69</v>
      </c>
      <c r="S3553">
        <v>4659900</v>
      </c>
      <c r="T3553">
        <v>180.32</v>
      </c>
    </row>
    <row r="3554" spans="14:20" x14ac:dyDescent="0.2">
      <c r="N3554" s="84">
        <v>41688</v>
      </c>
      <c r="O3554">
        <v>183.18</v>
      </c>
      <c r="P3554">
        <v>184</v>
      </c>
      <c r="Q3554">
        <v>182.32</v>
      </c>
      <c r="R3554">
        <v>183.19</v>
      </c>
      <c r="S3554">
        <v>4435200</v>
      </c>
      <c r="T3554">
        <v>179.83</v>
      </c>
    </row>
    <row r="3555" spans="14:20" x14ac:dyDescent="0.2">
      <c r="N3555" s="84">
        <v>41689</v>
      </c>
      <c r="O3555">
        <v>182.74</v>
      </c>
      <c r="P3555">
        <v>185.65</v>
      </c>
      <c r="Q3555">
        <v>182.41</v>
      </c>
      <c r="R3555">
        <v>182.95</v>
      </c>
      <c r="S3555">
        <v>4671500</v>
      </c>
      <c r="T3555">
        <v>179.59</v>
      </c>
    </row>
    <row r="3556" spans="14:20" x14ac:dyDescent="0.2">
      <c r="N3556" s="84">
        <v>41690</v>
      </c>
      <c r="O3556">
        <v>182.96</v>
      </c>
      <c r="P3556">
        <v>184.86</v>
      </c>
      <c r="Q3556">
        <v>182.79</v>
      </c>
      <c r="R3556">
        <v>184.26</v>
      </c>
      <c r="S3556">
        <v>4968200</v>
      </c>
      <c r="T3556">
        <v>180.88</v>
      </c>
    </row>
    <row r="3557" spans="14:20" x14ac:dyDescent="0.2">
      <c r="N3557" s="84">
        <v>41691</v>
      </c>
      <c r="O3557">
        <v>184.25</v>
      </c>
      <c r="P3557">
        <v>185.71</v>
      </c>
      <c r="Q3557">
        <v>182.62</v>
      </c>
      <c r="R3557">
        <v>182.79</v>
      </c>
      <c r="S3557">
        <v>5699300</v>
      </c>
      <c r="T3557">
        <v>179.44</v>
      </c>
    </row>
    <row r="3558" spans="14:20" x14ac:dyDescent="0.2">
      <c r="N3558" s="84">
        <v>41694</v>
      </c>
      <c r="O3558">
        <v>182.82</v>
      </c>
      <c r="P3558">
        <v>185.16</v>
      </c>
      <c r="Q3558">
        <v>182.82</v>
      </c>
      <c r="R3558">
        <v>183.45</v>
      </c>
      <c r="S3558">
        <v>4595300</v>
      </c>
      <c r="T3558">
        <v>180.08</v>
      </c>
    </row>
    <row r="3559" spans="14:20" x14ac:dyDescent="0.2">
      <c r="N3559" s="84">
        <v>41695</v>
      </c>
      <c r="O3559">
        <v>183.52</v>
      </c>
      <c r="P3559">
        <v>184.6</v>
      </c>
      <c r="Q3559">
        <v>182.88</v>
      </c>
      <c r="R3559">
        <v>183.23</v>
      </c>
      <c r="S3559">
        <v>3902300</v>
      </c>
      <c r="T3559">
        <v>179.87</v>
      </c>
    </row>
    <row r="3560" spans="14:20" x14ac:dyDescent="0.2">
      <c r="N3560" s="84">
        <v>41696</v>
      </c>
      <c r="O3560">
        <v>183.94</v>
      </c>
      <c r="P3560">
        <v>185.28</v>
      </c>
      <c r="Q3560">
        <v>183.56</v>
      </c>
      <c r="R3560">
        <v>184.06</v>
      </c>
      <c r="S3560">
        <v>3740700</v>
      </c>
      <c r="T3560">
        <v>180.68</v>
      </c>
    </row>
    <row r="3561" spans="14:20" x14ac:dyDescent="0.2">
      <c r="N3561" s="84">
        <v>41697</v>
      </c>
      <c r="O3561">
        <v>183.83</v>
      </c>
      <c r="P3561">
        <v>185.95</v>
      </c>
      <c r="Q3561">
        <v>183.81</v>
      </c>
      <c r="R3561">
        <v>185.27</v>
      </c>
      <c r="S3561">
        <v>3827800</v>
      </c>
      <c r="T3561">
        <v>181.87</v>
      </c>
    </row>
    <row r="3562" spans="14:20" x14ac:dyDescent="0.2">
      <c r="N3562" s="84">
        <v>41698</v>
      </c>
      <c r="O3562">
        <v>185.38</v>
      </c>
      <c r="P3562">
        <v>186.12</v>
      </c>
      <c r="Q3562">
        <v>183.65</v>
      </c>
      <c r="R3562">
        <v>185.17</v>
      </c>
      <c r="S3562">
        <v>4667900</v>
      </c>
      <c r="T3562">
        <v>181.77</v>
      </c>
    </row>
    <row r="3563" spans="14:20" x14ac:dyDescent="0.2">
      <c r="N3563" s="84">
        <v>41701</v>
      </c>
      <c r="O3563">
        <v>183.33</v>
      </c>
      <c r="P3563">
        <v>184.64</v>
      </c>
      <c r="Q3563">
        <v>182.82</v>
      </c>
      <c r="R3563">
        <v>184.26</v>
      </c>
      <c r="S3563">
        <v>3950100</v>
      </c>
      <c r="T3563">
        <v>180.88</v>
      </c>
    </row>
    <row r="3564" spans="14:20" x14ac:dyDescent="0.2">
      <c r="N3564" s="84">
        <v>41702</v>
      </c>
      <c r="O3564">
        <v>185.81</v>
      </c>
      <c r="P3564">
        <v>187.16</v>
      </c>
      <c r="Q3564">
        <v>185.68</v>
      </c>
      <c r="R3564">
        <v>186.44</v>
      </c>
      <c r="S3564">
        <v>4733000</v>
      </c>
      <c r="T3564">
        <v>183.02</v>
      </c>
    </row>
    <row r="3565" spans="14:20" x14ac:dyDescent="0.2">
      <c r="N3565" s="84">
        <v>41703</v>
      </c>
      <c r="O3565">
        <v>186.57</v>
      </c>
      <c r="P3565">
        <v>187.95</v>
      </c>
      <c r="Q3565">
        <v>186.4</v>
      </c>
      <c r="R3565">
        <v>187.14</v>
      </c>
      <c r="S3565">
        <v>3485200</v>
      </c>
      <c r="T3565">
        <v>183.71</v>
      </c>
    </row>
    <row r="3566" spans="14:20" x14ac:dyDescent="0.2">
      <c r="N3566" s="84">
        <v>41704</v>
      </c>
      <c r="O3566">
        <v>187.37</v>
      </c>
      <c r="P3566">
        <v>188.39</v>
      </c>
      <c r="Q3566">
        <v>186.9</v>
      </c>
      <c r="R3566">
        <v>187.64</v>
      </c>
      <c r="S3566">
        <v>3817300</v>
      </c>
      <c r="T3566">
        <v>184.2</v>
      </c>
    </row>
    <row r="3567" spans="14:20" x14ac:dyDescent="0.2">
      <c r="N3567" s="84">
        <v>41705</v>
      </c>
      <c r="O3567">
        <v>188.35</v>
      </c>
      <c r="P3567">
        <v>188.92</v>
      </c>
      <c r="Q3567">
        <v>187.18</v>
      </c>
      <c r="R3567">
        <v>187.68</v>
      </c>
      <c r="S3567">
        <v>4117800</v>
      </c>
      <c r="T3567">
        <v>184.24</v>
      </c>
    </row>
    <row r="3568" spans="14:20" x14ac:dyDescent="0.2">
      <c r="N3568" s="84">
        <v>41708</v>
      </c>
      <c r="O3568">
        <v>187.55</v>
      </c>
      <c r="P3568">
        <v>188.37</v>
      </c>
      <c r="Q3568">
        <v>185.85</v>
      </c>
      <c r="R3568">
        <v>186.39</v>
      </c>
      <c r="S3568">
        <v>4591200</v>
      </c>
      <c r="T3568">
        <v>182.97</v>
      </c>
    </row>
    <row r="3569" spans="14:20" x14ac:dyDescent="0.2">
      <c r="N3569" s="84">
        <v>41709</v>
      </c>
      <c r="O3569">
        <v>187.41</v>
      </c>
      <c r="P3569">
        <v>188.45</v>
      </c>
      <c r="Q3569">
        <v>186.04</v>
      </c>
      <c r="R3569">
        <v>186.76</v>
      </c>
      <c r="S3569">
        <v>4229500</v>
      </c>
      <c r="T3569">
        <v>183.33</v>
      </c>
    </row>
    <row r="3570" spans="14:20" x14ac:dyDescent="0.2">
      <c r="N3570" s="84">
        <v>41710</v>
      </c>
      <c r="O3570">
        <v>186.01</v>
      </c>
      <c r="P3570">
        <v>187.45</v>
      </c>
      <c r="Q3570">
        <v>185.89</v>
      </c>
      <c r="R3570">
        <v>186.22</v>
      </c>
      <c r="S3570">
        <v>4833000</v>
      </c>
      <c r="T3570">
        <v>182.8</v>
      </c>
    </row>
    <row r="3571" spans="14:20" x14ac:dyDescent="0.2">
      <c r="N3571" s="84">
        <v>41711</v>
      </c>
      <c r="O3571">
        <v>186.41</v>
      </c>
      <c r="P3571">
        <v>187</v>
      </c>
      <c r="Q3571">
        <v>183.71</v>
      </c>
      <c r="R3571">
        <v>183.9</v>
      </c>
      <c r="S3571">
        <v>4913200</v>
      </c>
      <c r="T3571">
        <v>180.53</v>
      </c>
    </row>
    <row r="3572" spans="14:20" x14ac:dyDescent="0.2">
      <c r="N3572" s="84">
        <v>41712</v>
      </c>
      <c r="O3572">
        <v>183.89</v>
      </c>
      <c r="P3572">
        <v>184.29</v>
      </c>
      <c r="Q3572">
        <v>182.21</v>
      </c>
      <c r="R3572">
        <v>182.21</v>
      </c>
      <c r="S3572">
        <v>5490300</v>
      </c>
      <c r="T3572">
        <v>178.87</v>
      </c>
    </row>
    <row r="3573" spans="14:20" x14ac:dyDescent="0.2">
      <c r="N3573" s="84">
        <v>41715</v>
      </c>
      <c r="O3573">
        <v>182.66</v>
      </c>
      <c r="P3573">
        <v>186.35</v>
      </c>
      <c r="Q3573">
        <v>182.66</v>
      </c>
      <c r="R3573">
        <v>185.81</v>
      </c>
      <c r="S3573">
        <v>4938100</v>
      </c>
      <c r="T3573">
        <v>182.4</v>
      </c>
    </row>
    <row r="3574" spans="14:20" x14ac:dyDescent="0.2">
      <c r="N3574" s="84">
        <v>41716</v>
      </c>
      <c r="O3574">
        <v>185.99</v>
      </c>
      <c r="P3574">
        <v>187.9</v>
      </c>
      <c r="Q3574">
        <v>185.54</v>
      </c>
      <c r="R3574">
        <v>186.81</v>
      </c>
      <c r="S3574">
        <v>3961300</v>
      </c>
      <c r="T3574">
        <v>183.38</v>
      </c>
    </row>
    <row r="3575" spans="14:20" x14ac:dyDescent="0.2">
      <c r="N3575" s="84">
        <v>41717</v>
      </c>
      <c r="O3575">
        <v>185.6</v>
      </c>
      <c r="P3575">
        <v>186.7</v>
      </c>
      <c r="Q3575">
        <v>183.5</v>
      </c>
      <c r="R3575">
        <v>184.71</v>
      </c>
      <c r="S3575">
        <v>4323900</v>
      </c>
      <c r="T3575">
        <v>181.32</v>
      </c>
    </row>
    <row r="3576" spans="14:20" x14ac:dyDescent="0.2">
      <c r="N3576" s="84">
        <v>41718</v>
      </c>
      <c r="O3576">
        <v>184.47</v>
      </c>
      <c r="P3576">
        <v>188.26</v>
      </c>
      <c r="Q3576">
        <v>184.17</v>
      </c>
      <c r="R3576">
        <v>187.9</v>
      </c>
      <c r="S3576">
        <v>5062600</v>
      </c>
      <c r="T3576">
        <v>184.45</v>
      </c>
    </row>
    <row r="3577" spans="14:20" x14ac:dyDescent="0.2">
      <c r="N3577" s="84">
        <v>41719</v>
      </c>
      <c r="O3577">
        <v>188.5</v>
      </c>
      <c r="P3577">
        <v>188.7</v>
      </c>
      <c r="Q3577">
        <v>186.4</v>
      </c>
      <c r="R3577">
        <v>186.67</v>
      </c>
      <c r="S3577">
        <v>12535200</v>
      </c>
      <c r="T3577">
        <v>183.24</v>
      </c>
    </row>
    <row r="3578" spans="14:20" x14ac:dyDescent="0.2">
      <c r="N3578" s="84">
        <v>41722</v>
      </c>
      <c r="O3578">
        <v>187.43</v>
      </c>
      <c r="P3578">
        <v>189.44</v>
      </c>
      <c r="Q3578">
        <v>187.37</v>
      </c>
      <c r="R3578">
        <v>188.25</v>
      </c>
      <c r="S3578">
        <v>5738500</v>
      </c>
      <c r="T3578">
        <v>184.8</v>
      </c>
    </row>
    <row r="3579" spans="14:20" x14ac:dyDescent="0.2">
      <c r="N3579" s="84">
        <v>41723</v>
      </c>
      <c r="O3579">
        <v>188.76</v>
      </c>
      <c r="P3579">
        <v>195.4</v>
      </c>
      <c r="Q3579">
        <v>188.7</v>
      </c>
      <c r="R3579">
        <v>195.04</v>
      </c>
      <c r="S3579">
        <v>10912700</v>
      </c>
      <c r="T3579">
        <v>191.46</v>
      </c>
    </row>
    <row r="3580" spans="14:20" x14ac:dyDescent="0.2">
      <c r="N3580" s="84">
        <v>41724</v>
      </c>
      <c r="O3580">
        <v>194.98</v>
      </c>
      <c r="P3580">
        <v>195.63</v>
      </c>
      <c r="Q3580">
        <v>191.96</v>
      </c>
      <c r="R3580">
        <v>192.62</v>
      </c>
      <c r="S3580">
        <v>6851700</v>
      </c>
      <c r="T3580">
        <v>189.08</v>
      </c>
    </row>
    <row r="3581" spans="14:20" x14ac:dyDescent="0.2">
      <c r="N3581" s="84">
        <v>41725</v>
      </c>
      <c r="O3581">
        <v>191.91</v>
      </c>
      <c r="P3581">
        <v>192.67</v>
      </c>
      <c r="Q3581">
        <v>189.32</v>
      </c>
      <c r="R3581">
        <v>189.83</v>
      </c>
      <c r="S3581">
        <v>6767700</v>
      </c>
      <c r="T3581">
        <v>186.35</v>
      </c>
    </row>
    <row r="3582" spans="14:20" x14ac:dyDescent="0.2">
      <c r="N3582" s="84">
        <v>41726</v>
      </c>
      <c r="O3582">
        <v>189.94</v>
      </c>
      <c r="P3582">
        <v>192.62</v>
      </c>
      <c r="Q3582">
        <v>189.11</v>
      </c>
      <c r="R3582">
        <v>190.45</v>
      </c>
      <c r="S3582">
        <v>5194400</v>
      </c>
      <c r="T3582">
        <v>186.95</v>
      </c>
    </row>
    <row r="3583" spans="14:20" x14ac:dyDescent="0.2">
      <c r="N3583" s="84">
        <v>41729</v>
      </c>
      <c r="O3583">
        <v>191.64</v>
      </c>
      <c r="P3583">
        <v>193.77</v>
      </c>
      <c r="Q3583">
        <v>191.4</v>
      </c>
      <c r="R3583">
        <v>192.49</v>
      </c>
      <c r="S3583">
        <v>8537300</v>
      </c>
      <c r="T3583">
        <v>188.96</v>
      </c>
    </row>
    <row r="3584" spans="14:20" x14ac:dyDescent="0.2">
      <c r="N3584" s="84">
        <v>41730</v>
      </c>
      <c r="O3584">
        <v>193.12</v>
      </c>
      <c r="P3584">
        <v>195.13</v>
      </c>
      <c r="Q3584">
        <v>192.78</v>
      </c>
      <c r="R3584">
        <v>194.5</v>
      </c>
      <c r="S3584">
        <v>5394100</v>
      </c>
      <c r="T3584">
        <v>190.93</v>
      </c>
    </row>
    <row r="3585" spans="14:20" x14ac:dyDescent="0.2">
      <c r="N3585" s="84">
        <v>41731</v>
      </c>
      <c r="O3585">
        <v>194.24</v>
      </c>
      <c r="P3585">
        <v>194.5</v>
      </c>
      <c r="Q3585">
        <v>192.49</v>
      </c>
      <c r="R3585">
        <v>193.55</v>
      </c>
      <c r="S3585">
        <v>4924100</v>
      </c>
      <c r="T3585">
        <v>190</v>
      </c>
    </row>
    <row r="3586" spans="14:20" x14ac:dyDescent="0.2">
      <c r="N3586" s="84">
        <v>41732</v>
      </c>
      <c r="O3586">
        <v>193.2</v>
      </c>
      <c r="P3586">
        <v>193.38</v>
      </c>
      <c r="Q3586">
        <v>192.35</v>
      </c>
      <c r="R3586">
        <v>192.69</v>
      </c>
      <c r="S3586">
        <v>4091100</v>
      </c>
      <c r="T3586">
        <v>189.15</v>
      </c>
    </row>
    <row r="3587" spans="14:20" x14ac:dyDescent="0.2">
      <c r="N3587" s="84">
        <v>41733</v>
      </c>
      <c r="O3587">
        <v>193.12</v>
      </c>
      <c r="P3587">
        <v>193.97</v>
      </c>
      <c r="Q3587">
        <v>191.28</v>
      </c>
      <c r="R3587">
        <v>191.77</v>
      </c>
      <c r="S3587">
        <v>6089900</v>
      </c>
      <c r="T3587">
        <v>188.25</v>
      </c>
    </row>
    <row r="3588" spans="14:20" x14ac:dyDescent="0.2">
      <c r="N3588" s="84">
        <v>41736</v>
      </c>
      <c r="O3588">
        <v>191.72</v>
      </c>
      <c r="P3588">
        <v>195.31</v>
      </c>
      <c r="Q3588">
        <v>191.57</v>
      </c>
      <c r="R3588">
        <v>194.52</v>
      </c>
      <c r="S3588">
        <v>6740500</v>
      </c>
      <c r="T3588">
        <v>190.95</v>
      </c>
    </row>
    <row r="3589" spans="14:20" x14ac:dyDescent="0.2">
      <c r="N3589" s="84">
        <v>41737</v>
      </c>
      <c r="O3589">
        <v>193.89</v>
      </c>
      <c r="P3589">
        <v>194.17</v>
      </c>
      <c r="Q3589">
        <v>192.69</v>
      </c>
      <c r="R3589">
        <v>193.29</v>
      </c>
      <c r="S3589">
        <v>5125000</v>
      </c>
      <c r="T3589">
        <v>189.74</v>
      </c>
    </row>
    <row r="3590" spans="14:20" x14ac:dyDescent="0.2">
      <c r="N3590" s="84">
        <v>41738</v>
      </c>
      <c r="O3590">
        <v>193.88</v>
      </c>
      <c r="P3590">
        <v>197</v>
      </c>
      <c r="Q3590">
        <v>193.6</v>
      </c>
      <c r="R3590">
        <v>196.64</v>
      </c>
      <c r="S3590">
        <v>5480100</v>
      </c>
      <c r="T3590">
        <v>193.03</v>
      </c>
    </row>
    <row r="3591" spans="14:20" x14ac:dyDescent="0.2">
      <c r="N3591" s="84">
        <v>41739</v>
      </c>
      <c r="O3591">
        <v>196.06</v>
      </c>
      <c r="P3591">
        <v>199.21</v>
      </c>
      <c r="Q3591">
        <v>195.66</v>
      </c>
      <c r="R3591">
        <v>195.68</v>
      </c>
      <c r="S3591">
        <v>8417900</v>
      </c>
      <c r="T3591">
        <v>192.09</v>
      </c>
    </row>
    <row r="3592" spans="14:20" x14ac:dyDescent="0.2">
      <c r="N3592" s="84">
        <v>41740</v>
      </c>
      <c r="O3592">
        <v>195.04</v>
      </c>
      <c r="P3592">
        <v>197</v>
      </c>
      <c r="Q3592">
        <v>194.27</v>
      </c>
      <c r="R3592">
        <v>195.19</v>
      </c>
      <c r="S3592">
        <v>4835000</v>
      </c>
      <c r="T3592">
        <v>191.61</v>
      </c>
    </row>
    <row r="3593" spans="14:20" x14ac:dyDescent="0.2">
      <c r="N3593" s="84">
        <v>41743</v>
      </c>
      <c r="O3593">
        <v>196.24</v>
      </c>
      <c r="P3593">
        <v>198.24</v>
      </c>
      <c r="Q3593">
        <v>195.88</v>
      </c>
      <c r="R3593">
        <v>197.77</v>
      </c>
      <c r="S3593">
        <v>5431100</v>
      </c>
      <c r="T3593">
        <v>194.14</v>
      </c>
    </row>
    <row r="3594" spans="14:20" x14ac:dyDescent="0.2">
      <c r="N3594" s="84">
        <v>41744</v>
      </c>
      <c r="O3594">
        <v>195.98</v>
      </c>
      <c r="P3594">
        <v>197.41</v>
      </c>
      <c r="Q3594">
        <v>195.42</v>
      </c>
      <c r="R3594">
        <v>197.02</v>
      </c>
      <c r="S3594">
        <v>5351300</v>
      </c>
      <c r="T3594">
        <v>193.4</v>
      </c>
    </row>
    <row r="3595" spans="14:20" x14ac:dyDescent="0.2">
      <c r="N3595" s="84">
        <v>41745</v>
      </c>
      <c r="O3595">
        <v>198.05</v>
      </c>
      <c r="P3595">
        <v>198.71</v>
      </c>
      <c r="Q3595">
        <v>195</v>
      </c>
      <c r="R3595">
        <v>196.4</v>
      </c>
      <c r="S3595">
        <v>8527300</v>
      </c>
      <c r="T3595">
        <v>192.8</v>
      </c>
    </row>
    <row r="3596" spans="14:20" x14ac:dyDescent="0.2">
      <c r="N3596" s="84">
        <v>41746</v>
      </c>
      <c r="O3596">
        <v>187.25</v>
      </c>
      <c r="P3596">
        <v>190.7</v>
      </c>
      <c r="Q3596">
        <v>187.01</v>
      </c>
      <c r="R3596">
        <v>190.01</v>
      </c>
      <c r="S3596">
        <v>11255500</v>
      </c>
      <c r="T3596">
        <v>186.52</v>
      </c>
    </row>
    <row r="3597" spans="14:20" x14ac:dyDescent="0.2">
      <c r="N3597" s="84">
        <v>41750</v>
      </c>
      <c r="O3597">
        <v>189.8</v>
      </c>
      <c r="P3597">
        <v>192.81</v>
      </c>
      <c r="Q3597">
        <v>189.74</v>
      </c>
      <c r="R3597">
        <v>192.27</v>
      </c>
      <c r="S3597">
        <v>5419700</v>
      </c>
      <c r="T3597">
        <v>188.74</v>
      </c>
    </row>
    <row r="3598" spans="14:20" x14ac:dyDescent="0.2">
      <c r="N3598" s="84">
        <v>41751</v>
      </c>
      <c r="O3598">
        <v>192.01</v>
      </c>
      <c r="P3598">
        <v>193</v>
      </c>
      <c r="Q3598">
        <v>191.2</v>
      </c>
      <c r="R3598">
        <v>192.15</v>
      </c>
      <c r="S3598">
        <v>3878600</v>
      </c>
      <c r="T3598">
        <v>188.62</v>
      </c>
    </row>
    <row r="3599" spans="14:20" x14ac:dyDescent="0.2">
      <c r="N3599" s="84">
        <v>41752</v>
      </c>
      <c r="O3599">
        <v>191.79</v>
      </c>
      <c r="P3599">
        <v>192.41</v>
      </c>
      <c r="Q3599">
        <v>190.11</v>
      </c>
      <c r="R3599">
        <v>191.73</v>
      </c>
      <c r="S3599">
        <v>4736400</v>
      </c>
      <c r="T3599">
        <v>188.21</v>
      </c>
    </row>
    <row r="3600" spans="14:20" x14ac:dyDescent="0.2">
      <c r="N3600" s="84">
        <v>41753</v>
      </c>
      <c r="O3600">
        <v>192.22</v>
      </c>
      <c r="P3600">
        <v>192.22</v>
      </c>
      <c r="Q3600">
        <v>190.03</v>
      </c>
      <c r="R3600">
        <v>190.22</v>
      </c>
      <c r="S3600">
        <v>4407100</v>
      </c>
      <c r="T3600">
        <v>186.73</v>
      </c>
    </row>
    <row r="3601" spans="14:20" x14ac:dyDescent="0.2">
      <c r="N3601" s="84">
        <v>41754</v>
      </c>
      <c r="O3601">
        <v>190.54</v>
      </c>
      <c r="P3601">
        <v>190.67</v>
      </c>
      <c r="Q3601">
        <v>189.11</v>
      </c>
      <c r="R3601">
        <v>189.63</v>
      </c>
      <c r="S3601">
        <v>3871000</v>
      </c>
      <c r="T3601">
        <v>186.15</v>
      </c>
    </row>
    <row r="3602" spans="14:20" x14ac:dyDescent="0.2">
      <c r="N3602" s="84">
        <v>41757</v>
      </c>
      <c r="O3602">
        <v>191.14</v>
      </c>
      <c r="P3602">
        <v>193.99</v>
      </c>
      <c r="Q3602">
        <v>190.58</v>
      </c>
      <c r="R3602">
        <v>193.14</v>
      </c>
      <c r="S3602">
        <v>5638300</v>
      </c>
      <c r="T3602">
        <v>189.6</v>
      </c>
    </row>
    <row r="3603" spans="14:20" x14ac:dyDescent="0.2">
      <c r="N3603" s="84">
        <v>41758</v>
      </c>
      <c r="O3603">
        <v>193.59</v>
      </c>
      <c r="P3603">
        <v>195.94</v>
      </c>
      <c r="Q3603">
        <v>193.41</v>
      </c>
      <c r="R3603">
        <v>195.11</v>
      </c>
      <c r="S3603">
        <v>4626300</v>
      </c>
      <c r="T3603">
        <v>191.53</v>
      </c>
    </row>
    <row r="3604" spans="14:20" x14ac:dyDescent="0.2">
      <c r="N3604" s="84">
        <v>41759</v>
      </c>
      <c r="O3604">
        <v>194.38</v>
      </c>
      <c r="P3604">
        <v>196.86</v>
      </c>
      <c r="Q3604">
        <v>194.35</v>
      </c>
      <c r="R3604">
        <v>196.47</v>
      </c>
      <c r="S3604">
        <v>4206800</v>
      </c>
      <c r="T3604">
        <v>192.86</v>
      </c>
    </row>
    <row r="3605" spans="14:20" x14ac:dyDescent="0.2">
      <c r="N3605" s="84">
        <v>41760</v>
      </c>
      <c r="O3605">
        <v>196.31</v>
      </c>
      <c r="P3605">
        <v>196.74</v>
      </c>
      <c r="Q3605">
        <v>193.15</v>
      </c>
      <c r="R3605">
        <v>193.53</v>
      </c>
      <c r="S3605">
        <v>3674000</v>
      </c>
      <c r="T3605">
        <v>189.98</v>
      </c>
    </row>
    <row r="3606" spans="14:20" x14ac:dyDescent="0.2">
      <c r="N3606" s="84">
        <v>41761</v>
      </c>
      <c r="O3606">
        <v>193.75</v>
      </c>
      <c r="P3606">
        <v>193.84</v>
      </c>
      <c r="Q3606">
        <v>191.25</v>
      </c>
      <c r="R3606">
        <v>191.44</v>
      </c>
      <c r="S3606">
        <v>3049900</v>
      </c>
      <c r="T3606">
        <v>187.93</v>
      </c>
    </row>
    <row r="3607" spans="14:20" x14ac:dyDescent="0.2">
      <c r="N3607" s="84">
        <v>41764</v>
      </c>
      <c r="O3607">
        <v>191.05</v>
      </c>
      <c r="P3607">
        <v>191.49</v>
      </c>
      <c r="Q3607">
        <v>189.8</v>
      </c>
      <c r="R3607">
        <v>191.26</v>
      </c>
      <c r="S3607">
        <v>2222100</v>
      </c>
      <c r="T3607">
        <v>187.75</v>
      </c>
    </row>
    <row r="3608" spans="14:20" x14ac:dyDescent="0.2">
      <c r="N3608" s="84">
        <v>41765</v>
      </c>
      <c r="O3608">
        <v>190.93</v>
      </c>
      <c r="P3608">
        <v>190.95</v>
      </c>
      <c r="Q3608">
        <v>189.25</v>
      </c>
      <c r="R3608">
        <v>190.03</v>
      </c>
      <c r="S3608">
        <v>3188700</v>
      </c>
      <c r="T3608">
        <v>186.54</v>
      </c>
    </row>
    <row r="3609" spans="14:20" x14ac:dyDescent="0.2">
      <c r="N3609" s="84">
        <v>41766</v>
      </c>
      <c r="O3609">
        <v>189.34</v>
      </c>
      <c r="P3609">
        <v>190.3</v>
      </c>
      <c r="Q3609">
        <v>186.93</v>
      </c>
      <c r="R3609">
        <v>189.3</v>
      </c>
      <c r="S3609">
        <v>3821000</v>
      </c>
      <c r="T3609">
        <v>186.91</v>
      </c>
    </row>
    <row r="3610" spans="14:20" x14ac:dyDescent="0.2">
      <c r="N3610" s="84">
        <v>41767</v>
      </c>
      <c r="O3610">
        <v>189.16</v>
      </c>
      <c r="P3610">
        <v>190.57</v>
      </c>
      <c r="Q3610">
        <v>188.23</v>
      </c>
      <c r="R3610">
        <v>188.91</v>
      </c>
      <c r="S3610">
        <v>2431900</v>
      </c>
      <c r="T3610">
        <v>186.52</v>
      </c>
    </row>
    <row r="3611" spans="14:20" x14ac:dyDescent="0.2">
      <c r="N3611" s="84">
        <v>41768</v>
      </c>
      <c r="O3611">
        <v>188.98</v>
      </c>
      <c r="P3611">
        <v>190.59</v>
      </c>
      <c r="Q3611">
        <v>188.37</v>
      </c>
      <c r="R3611">
        <v>190.08</v>
      </c>
      <c r="S3611">
        <v>2261600</v>
      </c>
      <c r="T3611">
        <v>187.68</v>
      </c>
    </row>
    <row r="3612" spans="14:20" x14ac:dyDescent="0.2">
      <c r="N3612" s="84">
        <v>41771</v>
      </c>
      <c r="O3612">
        <v>191.12</v>
      </c>
      <c r="P3612">
        <v>193.02</v>
      </c>
      <c r="Q3612">
        <v>190.94</v>
      </c>
      <c r="R3612">
        <v>192.57</v>
      </c>
      <c r="S3612">
        <v>3777400</v>
      </c>
      <c r="T3612">
        <v>190.14</v>
      </c>
    </row>
    <row r="3613" spans="14:20" x14ac:dyDescent="0.2">
      <c r="N3613" s="84">
        <v>41772</v>
      </c>
      <c r="O3613">
        <v>192.79</v>
      </c>
      <c r="P3613">
        <v>193.03</v>
      </c>
      <c r="Q3613">
        <v>191.76</v>
      </c>
      <c r="R3613">
        <v>192.19</v>
      </c>
      <c r="S3613">
        <v>2226600</v>
      </c>
      <c r="T3613">
        <v>189.76</v>
      </c>
    </row>
    <row r="3614" spans="14:20" x14ac:dyDescent="0.2">
      <c r="N3614" s="84">
        <v>41773</v>
      </c>
      <c r="O3614">
        <v>191.91</v>
      </c>
      <c r="P3614">
        <v>191.99</v>
      </c>
      <c r="Q3614">
        <v>188.17</v>
      </c>
      <c r="R3614">
        <v>188.72</v>
      </c>
      <c r="S3614">
        <v>5251500</v>
      </c>
      <c r="T3614">
        <v>186.34</v>
      </c>
    </row>
    <row r="3615" spans="14:20" x14ac:dyDescent="0.2">
      <c r="N3615" s="84">
        <v>41774</v>
      </c>
      <c r="O3615">
        <v>189.07</v>
      </c>
      <c r="P3615">
        <v>189.08</v>
      </c>
      <c r="Q3615">
        <v>186.18</v>
      </c>
      <c r="R3615">
        <v>186.46</v>
      </c>
      <c r="S3615">
        <v>4202200</v>
      </c>
      <c r="T3615">
        <v>184.1</v>
      </c>
    </row>
    <row r="3616" spans="14:20" x14ac:dyDescent="0.2">
      <c r="N3616" s="84">
        <v>41775</v>
      </c>
      <c r="O3616">
        <v>186.27</v>
      </c>
      <c r="P3616">
        <v>187.41</v>
      </c>
      <c r="Q3616">
        <v>185.93</v>
      </c>
      <c r="R3616">
        <v>187.06</v>
      </c>
      <c r="S3616">
        <v>3949500</v>
      </c>
      <c r="T3616">
        <v>184.7</v>
      </c>
    </row>
    <row r="3617" spans="14:20" x14ac:dyDescent="0.2">
      <c r="N3617" s="84">
        <v>41778</v>
      </c>
      <c r="O3617">
        <v>186.61</v>
      </c>
      <c r="P3617">
        <v>187.13</v>
      </c>
      <c r="Q3617">
        <v>186.04</v>
      </c>
      <c r="R3617">
        <v>187</v>
      </c>
      <c r="S3617">
        <v>3270700</v>
      </c>
      <c r="T3617">
        <v>184.64</v>
      </c>
    </row>
    <row r="3618" spans="14:20" x14ac:dyDescent="0.2">
      <c r="N3618" s="84">
        <v>41779</v>
      </c>
      <c r="O3618">
        <v>186.25</v>
      </c>
      <c r="P3618">
        <v>186.7</v>
      </c>
      <c r="Q3618">
        <v>184.7</v>
      </c>
      <c r="R3618">
        <v>184.89</v>
      </c>
      <c r="S3618">
        <v>3026500</v>
      </c>
      <c r="T3618">
        <v>182.55</v>
      </c>
    </row>
    <row r="3619" spans="14:20" x14ac:dyDescent="0.2">
      <c r="N3619" s="84">
        <v>41780</v>
      </c>
      <c r="O3619">
        <v>185.85</v>
      </c>
      <c r="P3619">
        <v>187.16</v>
      </c>
      <c r="Q3619">
        <v>184.95</v>
      </c>
      <c r="R3619">
        <v>186.39</v>
      </c>
      <c r="S3619">
        <v>2988000</v>
      </c>
      <c r="T3619">
        <v>184.03</v>
      </c>
    </row>
    <row r="3620" spans="14:20" x14ac:dyDescent="0.2">
      <c r="N3620" s="84">
        <v>41781</v>
      </c>
      <c r="O3620">
        <v>186.45</v>
      </c>
      <c r="P3620">
        <v>186.45</v>
      </c>
      <c r="Q3620">
        <v>185.03</v>
      </c>
      <c r="R3620">
        <v>185.68</v>
      </c>
      <c r="S3620">
        <v>2218000</v>
      </c>
      <c r="T3620">
        <v>183.33</v>
      </c>
    </row>
    <row r="3621" spans="14:20" x14ac:dyDescent="0.2">
      <c r="N3621" s="84">
        <v>41782</v>
      </c>
      <c r="O3621">
        <v>185.84</v>
      </c>
      <c r="P3621">
        <v>186.14</v>
      </c>
      <c r="Q3621">
        <v>185.31</v>
      </c>
      <c r="R3621">
        <v>185.94</v>
      </c>
      <c r="S3621">
        <v>2562900</v>
      </c>
      <c r="T3621">
        <v>183.59</v>
      </c>
    </row>
    <row r="3622" spans="14:20" x14ac:dyDescent="0.2">
      <c r="N3622" s="84">
        <v>41786</v>
      </c>
      <c r="O3622">
        <v>184.8</v>
      </c>
      <c r="P3622">
        <v>185.65</v>
      </c>
      <c r="Q3622">
        <v>183.93</v>
      </c>
      <c r="R3622">
        <v>184.78</v>
      </c>
      <c r="S3622">
        <v>4793800</v>
      </c>
      <c r="T3622">
        <v>182.44</v>
      </c>
    </row>
    <row r="3623" spans="14:20" x14ac:dyDescent="0.2">
      <c r="N3623" s="84">
        <v>41787</v>
      </c>
      <c r="O3623">
        <v>184.48</v>
      </c>
      <c r="P3623">
        <v>184.88</v>
      </c>
      <c r="Q3623">
        <v>182.94</v>
      </c>
      <c r="R3623">
        <v>183.08</v>
      </c>
      <c r="S3623">
        <v>3721600</v>
      </c>
      <c r="T3623">
        <v>180.77</v>
      </c>
    </row>
    <row r="3624" spans="14:20" x14ac:dyDescent="0.2">
      <c r="N3624" s="84">
        <v>41788</v>
      </c>
      <c r="O3624">
        <v>183.64</v>
      </c>
      <c r="P3624">
        <v>183.78</v>
      </c>
      <c r="Q3624">
        <v>182.33</v>
      </c>
      <c r="R3624">
        <v>183.76</v>
      </c>
      <c r="S3624">
        <v>2759900</v>
      </c>
      <c r="T3624">
        <v>181.44</v>
      </c>
    </row>
    <row r="3625" spans="14:20" x14ac:dyDescent="0.2">
      <c r="N3625" s="84">
        <v>41789</v>
      </c>
      <c r="O3625">
        <v>183.38</v>
      </c>
      <c r="P3625">
        <v>184.57</v>
      </c>
      <c r="Q3625">
        <v>182.49</v>
      </c>
      <c r="R3625">
        <v>184.36</v>
      </c>
      <c r="S3625">
        <v>4620500</v>
      </c>
      <c r="T3625">
        <v>182.03</v>
      </c>
    </row>
    <row r="3626" spans="14:20" x14ac:dyDescent="0.2">
      <c r="N3626" s="84">
        <v>41792</v>
      </c>
      <c r="O3626">
        <v>184.76</v>
      </c>
      <c r="P3626">
        <v>186.28</v>
      </c>
      <c r="Q3626">
        <v>184.67</v>
      </c>
      <c r="R3626">
        <v>185.69</v>
      </c>
      <c r="S3626">
        <v>3200500</v>
      </c>
      <c r="T3626">
        <v>183.34</v>
      </c>
    </row>
    <row r="3627" spans="14:20" x14ac:dyDescent="0.2">
      <c r="N3627" s="84">
        <v>41793</v>
      </c>
      <c r="O3627">
        <v>185.55</v>
      </c>
      <c r="P3627">
        <v>185.76</v>
      </c>
      <c r="Q3627">
        <v>184.12</v>
      </c>
      <c r="R3627">
        <v>184.37</v>
      </c>
      <c r="S3627">
        <v>2517100</v>
      </c>
      <c r="T3627">
        <v>182.04</v>
      </c>
    </row>
    <row r="3628" spans="14:20" x14ac:dyDescent="0.2">
      <c r="N3628" s="84">
        <v>41794</v>
      </c>
      <c r="O3628">
        <v>184.71</v>
      </c>
      <c r="P3628">
        <v>185.45</v>
      </c>
      <c r="Q3628">
        <v>184.2</v>
      </c>
      <c r="R3628">
        <v>184.51</v>
      </c>
      <c r="S3628">
        <v>2376800</v>
      </c>
      <c r="T3628">
        <v>182.18</v>
      </c>
    </row>
    <row r="3629" spans="14:20" x14ac:dyDescent="0.2">
      <c r="N3629" s="84">
        <v>41795</v>
      </c>
      <c r="O3629">
        <v>184.66</v>
      </c>
      <c r="P3629">
        <v>186.09</v>
      </c>
      <c r="Q3629">
        <v>183.92</v>
      </c>
      <c r="R3629">
        <v>185.98</v>
      </c>
      <c r="S3629">
        <v>2852200</v>
      </c>
      <c r="T3629">
        <v>183.63</v>
      </c>
    </row>
    <row r="3630" spans="14:20" x14ac:dyDescent="0.2">
      <c r="N3630" s="84">
        <v>41796</v>
      </c>
      <c r="O3630">
        <v>186.47</v>
      </c>
      <c r="P3630">
        <v>187.65</v>
      </c>
      <c r="Q3630">
        <v>185.9</v>
      </c>
      <c r="R3630">
        <v>186.37</v>
      </c>
      <c r="S3630">
        <v>3296700</v>
      </c>
      <c r="T3630">
        <v>184.01</v>
      </c>
    </row>
    <row r="3631" spans="14:20" x14ac:dyDescent="0.2">
      <c r="N3631" s="84">
        <v>41799</v>
      </c>
      <c r="O3631">
        <v>186.22</v>
      </c>
      <c r="P3631">
        <v>187.64</v>
      </c>
      <c r="Q3631">
        <v>185.96</v>
      </c>
      <c r="R3631">
        <v>186.22</v>
      </c>
      <c r="S3631">
        <v>2728400</v>
      </c>
      <c r="T3631">
        <v>183.87</v>
      </c>
    </row>
    <row r="3632" spans="14:20" x14ac:dyDescent="0.2">
      <c r="N3632" s="84">
        <v>41800</v>
      </c>
      <c r="O3632">
        <v>186.2</v>
      </c>
      <c r="P3632">
        <v>186.22</v>
      </c>
      <c r="Q3632">
        <v>183.82</v>
      </c>
      <c r="R3632">
        <v>184.29</v>
      </c>
      <c r="S3632">
        <v>4154900</v>
      </c>
      <c r="T3632">
        <v>181.96</v>
      </c>
    </row>
    <row r="3633" spans="14:20" x14ac:dyDescent="0.2">
      <c r="N3633" s="84">
        <v>41801</v>
      </c>
      <c r="O3633">
        <v>183.61</v>
      </c>
      <c r="P3633">
        <v>184.2</v>
      </c>
      <c r="Q3633">
        <v>182.01</v>
      </c>
      <c r="R3633">
        <v>182.25</v>
      </c>
      <c r="S3633">
        <v>4061700</v>
      </c>
      <c r="T3633">
        <v>179.95</v>
      </c>
    </row>
    <row r="3634" spans="14:20" x14ac:dyDescent="0.2">
      <c r="N3634" s="84">
        <v>41802</v>
      </c>
      <c r="O3634">
        <v>182.48</v>
      </c>
      <c r="P3634">
        <v>182.55</v>
      </c>
      <c r="Q3634">
        <v>180.91</v>
      </c>
      <c r="R3634">
        <v>181.22</v>
      </c>
      <c r="S3634">
        <v>4425300</v>
      </c>
      <c r="T3634">
        <v>178.93</v>
      </c>
    </row>
    <row r="3635" spans="14:20" x14ac:dyDescent="0.2">
      <c r="N3635" s="84">
        <v>41803</v>
      </c>
      <c r="O3635">
        <v>182</v>
      </c>
      <c r="P3635">
        <v>183</v>
      </c>
      <c r="Q3635">
        <v>181.52</v>
      </c>
      <c r="R3635">
        <v>182.56</v>
      </c>
      <c r="S3635">
        <v>2773600</v>
      </c>
      <c r="T3635">
        <v>180.25</v>
      </c>
    </row>
    <row r="3636" spans="14:20" x14ac:dyDescent="0.2">
      <c r="N3636" s="84">
        <v>41806</v>
      </c>
      <c r="O3636">
        <v>182.4</v>
      </c>
      <c r="P3636">
        <v>182.71</v>
      </c>
      <c r="Q3636">
        <v>181.24</v>
      </c>
      <c r="R3636">
        <v>182.35</v>
      </c>
      <c r="S3636">
        <v>3556200</v>
      </c>
      <c r="T3636">
        <v>180.05</v>
      </c>
    </row>
    <row r="3637" spans="14:20" x14ac:dyDescent="0.2">
      <c r="N3637" s="84">
        <v>41807</v>
      </c>
      <c r="O3637">
        <v>181.9</v>
      </c>
      <c r="P3637">
        <v>182.81</v>
      </c>
      <c r="Q3637">
        <v>181.56</v>
      </c>
      <c r="R3637">
        <v>182.26</v>
      </c>
      <c r="S3637">
        <v>2460900</v>
      </c>
      <c r="T3637">
        <v>179.96</v>
      </c>
    </row>
    <row r="3638" spans="14:20" x14ac:dyDescent="0.2">
      <c r="N3638" s="84">
        <v>41808</v>
      </c>
      <c r="O3638">
        <v>182.04</v>
      </c>
      <c r="P3638">
        <v>183.61</v>
      </c>
      <c r="Q3638">
        <v>181.79</v>
      </c>
      <c r="R3638">
        <v>183.6</v>
      </c>
      <c r="S3638">
        <v>3931800</v>
      </c>
      <c r="T3638">
        <v>181.28</v>
      </c>
    </row>
    <row r="3639" spans="14:20" x14ac:dyDescent="0.2">
      <c r="N3639" s="84">
        <v>41809</v>
      </c>
      <c r="O3639">
        <v>184.12</v>
      </c>
      <c r="P3639">
        <v>184.47</v>
      </c>
      <c r="Q3639">
        <v>182.36</v>
      </c>
      <c r="R3639">
        <v>182.82</v>
      </c>
      <c r="S3639">
        <v>3551100</v>
      </c>
      <c r="T3639">
        <v>180.51</v>
      </c>
    </row>
    <row r="3640" spans="14:20" x14ac:dyDescent="0.2">
      <c r="N3640" s="84">
        <v>41810</v>
      </c>
      <c r="O3640">
        <v>182.59</v>
      </c>
      <c r="P3640">
        <v>182.67</v>
      </c>
      <c r="Q3640">
        <v>181.4</v>
      </c>
      <c r="R3640">
        <v>181.55</v>
      </c>
      <c r="S3640">
        <v>10686800</v>
      </c>
      <c r="T3640">
        <v>179.26</v>
      </c>
    </row>
    <row r="3641" spans="14:20" x14ac:dyDescent="0.2">
      <c r="N3641" s="84">
        <v>41813</v>
      </c>
      <c r="O3641">
        <v>181.92</v>
      </c>
      <c r="P3641">
        <v>182.25</v>
      </c>
      <c r="Q3641">
        <v>181</v>
      </c>
      <c r="R3641">
        <v>182.14</v>
      </c>
      <c r="S3641">
        <v>3231700</v>
      </c>
      <c r="T3641">
        <v>179.84</v>
      </c>
    </row>
    <row r="3642" spans="14:20" x14ac:dyDescent="0.2">
      <c r="N3642" s="84">
        <v>41814</v>
      </c>
      <c r="O3642">
        <v>181.5</v>
      </c>
      <c r="P3642">
        <v>183</v>
      </c>
      <c r="Q3642">
        <v>180.65</v>
      </c>
      <c r="R3642">
        <v>180.88</v>
      </c>
      <c r="S3642">
        <v>3875400</v>
      </c>
      <c r="T3642">
        <v>178.59</v>
      </c>
    </row>
    <row r="3643" spans="14:20" x14ac:dyDescent="0.2">
      <c r="N3643" s="84">
        <v>41815</v>
      </c>
      <c r="O3643">
        <v>180.25</v>
      </c>
      <c r="P3643">
        <v>180.97</v>
      </c>
      <c r="Q3643">
        <v>180.06</v>
      </c>
      <c r="R3643">
        <v>180.72</v>
      </c>
      <c r="S3643">
        <v>2762800</v>
      </c>
      <c r="T3643">
        <v>178.44</v>
      </c>
    </row>
    <row r="3644" spans="14:20" x14ac:dyDescent="0.2">
      <c r="N3644" s="84">
        <v>41816</v>
      </c>
      <c r="O3644">
        <v>180.87</v>
      </c>
      <c r="P3644">
        <v>181.37</v>
      </c>
      <c r="Q3644">
        <v>179.27</v>
      </c>
      <c r="R3644">
        <v>180.37</v>
      </c>
      <c r="S3644">
        <v>3258500</v>
      </c>
      <c r="T3644">
        <v>178.09</v>
      </c>
    </row>
    <row r="3645" spans="14:20" x14ac:dyDescent="0.2">
      <c r="N3645" s="84">
        <v>41817</v>
      </c>
      <c r="O3645">
        <v>179.77</v>
      </c>
      <c r="P3645">
        <v>182.46</v>
      </c>
      <c r="Q3645">
        <v>179.66</v>
      </c>
      <c r="R3645">
        <v>181.71</v>
      </c>
      <c r="S3645">
        <v>4575500</v>
      </c>
      <c r="T3645">
        <v>179.41</v>
      </c>
    </row>
    <row r="3646" spans="14:20" x14ac:dyDescent="0.2">
      <c r="N3646" s="84">
        <v>41820</v>
      </c>
      <c r="O3646">
        <v>181.33</v>
      </c>
      <c r="P3646">
        <v>181.93</v>
      </c>
      <c r="Q3646">
        <v>180.26</v>
      </c>
      <c r="R3646">
        <v>181.27</v>
      </c>
      <c r="S3646">
        <v>4223800</v>
      </c>
      <c r="T3646">
        <v>178.98</v>
      </c>
    </row>
    <row r="3647" spans="14:20" x14ac:dyDescent="0.2">
      <c r="N3647" s="84">
        <v>41821</v>
      </c>
      <c r="O3647">
        <v>181.7</v>
      </c>
      <c r="P3647">
        <v>187.27</v>
      </c>
      <c r="Q3647">
        <v>181.7</v>
      </c>
      <c r="R3647">
        <v>186.35</v>
      </c>
      <c r="S3647">
        <v>6643100</v>
      </c>
      <c r="T3647">
        <v>184</v>
      </c>
    </row>
    <row r="3648" spans="14:20" x14ac:dyDescent="0.2">
      <c r="N3648" s="84">
        <v>41822</v>
      </c>
      <c r="O3648">
        <v>186.34</v>
      </c>
      <c r="P3648">
        <v>188.99</v>
      </c>
      <c r="Q3648">
        <v>186.17</v>
      </c>
      <c r="R3648">
        <v>188.39</v>
      </c>
      <c r="S3648">
        <v>5093000</v>
      </c>
      <c r="T3648">
        <v>186.01</v>
      </c>
    </row>
    <row r="3649" spans="14:20" x14ac:dyDescent="0.2">
      <c r="N3649" s="84">
        <v>41823</v>
      </c>
      <c r="O3649">
        <v>188.39</v>
      </c>
      <c r="P3649">
        <v>188.81</v>
      </c>
      <c r="Q3649">
        <v>187.35</v>
      </c>
      <c r="R3649">
        <v>188.53</v>
      </c>
      <c r="S3649">
        <v>2422400</v>
      </c>
      <c r="T3649">
        <v>186.15</v>
      </c>
    </row>
    <row r="3650" spans="14:20" x14ac:dyDescent="0.2">
      <c r="N3650" s="84">
        <v>41827</v>
      </c>
      <c r="O3650">
        <v>187.61</v>
      </c>
      <c r="P3650">
        <v>188.27</v>
      </c>
      <c r="Q3650">
        <v>187.44</v>
      </c>
      <c r="R3650">
        <v>188.04</v>
      </c>
      <c r="S3650">
        <v>2958700</v>
      </c>
      <c r="T3650">
        <v>185.66</v>
      </c>
    </row>
    <row r="3651" spans="14:20" x14ac:dyDescent="0.2">
      <c r="N3651" s="84">
        <v>41828</v>
      </c>
      <c r="O3651">
        <v>187.65</v>
      </c>
      <c r="P3651">
        <v>188.08</v>
      </c>
      <c r="Q3651">
        <v>186.37</v>
      </c>
      <c r="R3651">
        <v>187.22</v>
      </c>
      <c r="S3651">
        <v>3135100</v>
      </c>
      <c r="T3651">
        <v>184.85</v>
      </c>
    </row>
    <row r="3652" spans="14:20" x14ac:dyDescent="0.2">
      <c r="N3652" s="84">
        <v>41829</v>
      </c>
      <c r="O3652">
        <v>187.68</v>
      </c>
      <c r="P3652">
        <v>188.9</v>
      </c>
      <c r="Q3652">
        <v>186.89</v>
      </c>
      <c r="R3652">
        <v>188.42</v>
      </c>
      <c r="S3652">
        <v>3309600</v>
      </c>
      <c r="T3652">
        <v>186.04</v>
      </c>
    </row>
    <row r="3653" spans="14:20" x14ac:dyDescent="0.2">
      <c r="N3653" s="84">
        <v>41830</v>
      </c>
      <c r="O3653">
        <v>186.44</v>
      </c>
      <c r="P3653">
        <v>188.05</v>
      </c>
      <c r="Q3653">
        <v>186.21</v>
      </c>
      <c r="R3653">
        <v>187.7</v>
      </c>
      <c r="S3653">
        <v>3177800</v>
      </c>
      <c r="T3653">
        <v>185.33</v>
      </c>
    </row>
    <row r="3654" spans="14:20" x14ac:dyDescent="0.2">
      <c r="N3654" s="84">
        <v>41831</v>
      </c>
      <c r="O3654">
        <v>187.73</v>
      </c>
      <c r="P3654">
        <v>188.35</v>
      </c>
      <c r="Q3654">
        <v>186.71</v>
      </c>
      <c r="R3654">
        <v>188</v>
      </c>
      <c r="S3654">
        <v>2402500</v>
      </c>
      <c r="T3654">
        <v>185.62</v>
      </c>
    </row>
    <row r="3655" spans="14:20" x14ac:dyDescent="0.2">
      <c r="N3655" s="84">
        <v>41834</v>
      </c>
      <c r="O3655">
        <v>188.55</v>
      </c>
      <c r="P3655">
        <v>190.44</v>
      </c>
      <c r="Q3655">
        <v>188.53</v>
      </c>
      <c r="R3655">
        <v>189.86</v>
      </c>
      <c r="S3655">
        <v>4501100</v>
      </c>
      <c r="T3655">
        <v>187.46</v>
      </c>
    </row>
    <row r="3656" spans="14:20" x14ac:dyDescent="0.2">
      <c r="N3656" s="84">
        <v>41835</v>
      </c>
      <c r="O3656">
        <v>189.54</v>
      </c>
      <c r="P3656">
        <v>190.08</v>
      </c>
      <c r="Q3656">
        <v>188.21</v>
      </c>
      <c r="R3656">
        <v>188.49</v>
      </c>
      <c r="S3656">
        <v>4864700</v>
      </c>
      <c r="T3656">
        <v>186.11</v>
      </c>
    </row>
    <row r="3657" spans="14:20" x14ac:dyDescent="0.2">
      <c r="N3657" s="84">
        <v>41836</v>
      </c>
      <c r="O3657">
        <v>192.24</v>
      </c>
      <c r="P3657">
        <v>193.36</v>
      </c>
      <c r="Q3657">
        <v>190.76</v>
      </c>
      <c r="R3657">
        <v>192.36</v>
      </c>
      <c r="S3657">
        <v>7812600</v>
      </c>
      <c r="T3657">
        <v>189.93</v>
      </c>
    </row>
    <row r="3658" spans="14:20" x14ac:dyDescent="0.2">
      <c r="N3658" s="84">
        <v>41837</v>
      </c>
      <c r="O3658">
        <v>192.36</v>
      </c>
      <c r="P3658">
        <v>195.95</v>
      </c>
      <c r="Q3658">
        <v>192</v>
      </c>
      <c r="R3658">
        <v>192.49</v>
      </c>
      <c r="S3658">
        <v>8872300</v>
      </c>
      <c r="T3658">
        <v>190.06</v>
      </c>
    </row>
    <row r="3659" spans="14:20" x14ac:dyDescent="0.2">
      <c r="N3659" s="84">
        <v>41838</v>
      </c>
      <c r="O3659">
        <v>191.96</v>
      </c>
      <c r="P3659">
        <v>193.44</v>
      </c>
      <c r="Q3659">
        <v>190</v>
      </c>
      <c r="R3659">
        <v>192.5</v>
      </c>
      <c r="S3659">
        <v>8166400</v>
      </c>
      <c r="T3659">
        <v>190.07</v>
      </c>
    </row>
    <row r="3660" spans="14:20" x14ac:dyDescent="0.2">
      <c r="N3660" s="84">
        <v>41841</v>
      </c>
      <c r="O3660">
        <v>191.3</v>
      </c>
      <c r="P3660">
        <v>191.7</v>
      </c>
      <c r="Q3660">
        <v>189.25</v>
      </c>
      <c r="R3660">
        <v>190.85</v>
      </c>
      <c r="S3660">
        <v>4154400</v>
      </c>
      <c r="T3660">
        <v>188.44</v>
      </c>
    </row>
    <row r="3661" spans="14:20" x14ac:dyDescent="0.2">
      <c r="N3661" s="84">
        <v>41842</v>
      </c>
      <c r="O3661">
        <v>191.59</v>
      </c>
      <c r="P3661">
        <v>194.72</v>
      </c>
      <c r="Q3661">
        <v>191.56</v>
      </c>
      <c r="R3661">
        <v>194.09</v>
      </c>
      <c r="S3661">
        <v>4853000</v>
      </c>
      <c r="T3661">
        <v>191.64</v>
      </c>
    </row>
    <row r="3662" spans="14:20" x14ac:dyDescent="0.2">
      <c r="N3662" s="84">
        <v>41843</v>
      </c>
      <c r="O3662">
        <v>194.11</v>
      </c>
      <c r="P3662">
        <v>194.9</v>
      </c>
      <c r="Q3662">
        <v>193.57</v>
      </c>
      <c r="R3662">
        <v>193.63</v>
      </c>
      <c r="S3662">
        <v>3584200</v>
      </c>
      <c r="T3662">
        <v>191.18</v>
      </c>
    </row>
    <row r="3663" spans="14:20" x14ac:dyDescent="0.2">
      <c r="N3663" s="84">
        <v>41844</v>
      </c>
      <c r="O3663">
        <v>193.95</v>
      </c>
      <c r="P3663">
        <v>195.62</v>
      </c>
      <c r="Q3663">
        <v>193.75</v>
      </c>
      <c r="R3663">
        <v>195.24</v>
      </c>
      <c r="S3663">
        <v>3612700</v>
      </c>
      <c r="T3663">
        <v>192.77</v>
      </c>
    </row>
    <row r="3664" spans="14:20" x14ac:dyDescent="0.2">
      <c r="N3664" s="84">
        <v>41845</v>
      </c>
      <c r="O3664">
        <v>195.3</v>
      </c>
      <c r="P3664">
        <v>195.9</v>
      </c>
      <c r="Q3664">
        <v>193.79</v>
      </c>
      <c r="R3664">
        <v>194.4</v>
      </c>
      <c r="S3664">
        <v>3376400</v>
      </c>
      <c r="T3664">
        <v>191.94</v>
      </c>
    </row>
    <row r="3665" spans="14:20" x14ac:dyDescent="0.2">
      <c r="N3665" s="84">
        <v>41848</v>
      </c>
      <c r="O3665">
        <v>194.3</v>
      </c>
      <c r="P3665">
        <v>196.4</v>
      </c>
      <c r="Q3665">
        <v>193.65</v>
      </c>
      <c r="R3665">
        <v>195.78</v>
      </c>
      <c r="S3665">
        <v>3242400</v>
      </c>
      <c r="T3665">
        <v>193.31</v>
      </c>
    </row>
    <row r="3666" spans="14:20" x14ac:dyDescent="0.2">
      <c r="N3666" s="84">
        <v>41849</v>
      </c>
      <c r="O3666">
        <v>195.3</v>
      </c>
      <c r="P3666">
        <v>195.89</v>
      </c>
      <c r="Q3666">
        <v>194.54</v>
      </c>
      <c r="R3666">
        <v>194.57</v>
      </c>
      <c r="S3666">
        <v>3264100</v>
      </c>
      <c r="T3666">
        <v>192.11</v>
      </c>
    </row>
    <row r="3667" spans="14:20" x14ac:dyDescent="0.2">
      <c r="N3667" s="84">
        <v>41850</v>
      </c>
      <c r="O3667">
        <v>195.2</v>
      </c>
      <c r="P3667">
        <v>195.99</v>
      </c>
      <c r="Q3667">
        <v>192.9</v>
      </c>
      <c r="R3667">
        <v>194</v>
      </c>
      <c r="S3667">
        <v>3943800</v>
      </c>
      <c r="T3667">
        <v>191.55</v>
      </c>
    </row>
    <row r="3668" spans="14:20" x14ac:dyDescent="0.2">
      <c r="N3668" s="84">
        <v>41851</v>
      </c>
      <c r="O3668">
        <v>192.84</v>
      </c>
      <c r="P3668">
        <v>194.29</v>
      </c>
      <c r="Q3668">
        <v>191.54</v>
      </c>
      <c r="R3668">
        <v>191.67</v>
      </c>
      <c r="S3668">
        <v>4207500</v>
      </c>
      <c r="T3668">
        <v>189.25</v>
      </c>
    </row>
    <row r="3669" spans="14:20" x14ac:dyDescent="0.2">
      <c r="N3669" s="84">
        <v>41852</v>
      </c>
      <c r="O3669">
        <v>190.5</v>
      </c>
      <c r="P3669">
        <v>191.5</v>
      </c>
      <c r="Q3669">
        <v>188.86</v>
      </c>
      <c r="R3669">
        <v>189.15</v>
      </c>
      <c r="S3669">
        <v>5181100</v>
      </c>
      <c r="T3669">
        <v>186.76</v>
      </c>
    </row>
    <row r="3670" spans="14:20" x14ac:dyDescent="0.2">
      <c r="N3670" s="84">
        <v>41855</v>
      </c>
      <c r="O3670">
        <v>189.35</v>
      </c>
      <c r="P3670">
        <v>189.95</v>
      </c>
      <c r="Q3670">
        <v>188.6</v>
      </c>
      <c r="R3670">
        <v>189.64</v>
      </c>
      <c r="S3670">
        <v>2125900</v>
      </c>
      <c r="T3670">
        <v>187.24</v>
      </c>
    </row>
    <row r="3671" spans="14:20" x14ac:dyDescent="0.2">
      <c r="N3671" s="84">
        <v>41856</v>
      </c>
      <c r="O3671">
        <v>188.75</v>
      </c>
      <c r="P3671">
        <v>189.2</v>
      </c>
      <c r="Q3671">
        <v>186.44</v>
      </c>
      <c r="R3671">
        <v>187.1</v>
      </c>
      <c r="S3671">
        <v>3307900</v>
      </c>
      <c r="T3671">
        <v>184.74</v>
      </c>
    </row>
    <row r="3672" spans="14:20" x14ac:dyDescent="0.2">
      <c r="N3672" s="84">
        <v>41857</v>
      </c>
      <c r="O3672">
        <v>185.36</v>
      </c>
      <c r="P3672">
        <v>186.88</v>
      </c>
      <c r="Q3672">
        <v>184.44</v>
      </c>
      <c r="R3672">
        <v>185.97</v>
      </c>
      <c r="S3672">
        <v>3847000</v>
      </c>
      <c r="T3672">
        <v>184.71</v>
      </c>
    </row>
    <row r="3673" spans="14:20" x14ac:dyDescent="0.2">
      <c r="N3673" s="84">
        <v>41858</v>
      </c>
      <c r="O3673">
        <v>186.64</v>
      </c>
      <c r="P3673">
        <v>186.68</v>
      </c>
      <c r="Q3673">
        <v>183.58</v>
      </c>
      <c r="R3673">
        <v>184.3</v>
      </c>
      <c r="S3673">
        <v>2708600</v>
      </c>
      <c r="T3673">
        <v>183.05</v>
      </c>
    </row>
    <row r="3674" spans="14:20" x14ac:dyDescent="0.2">
      <c r="N3674" s="84">
        <v>41859</v>
      </c>
      <c r="O3674">
        <v>184.4</v>
      </c>
      <c r="P3674">
        <v>186.67</v>
      </c>
      <c r="Q3674">
        <v>183.58</v>
      </c>
      <c r="R3674">
        <v>186.63</v>
      </c>
      <c r="S3674">
        <v>2781500</v>
      </c>
      <c r="T3674">
        <v>185.36</v>
      </c>
    </row>
    <row r="3675" spans="14:20" x14ac:dyDescent="0.2">
      <c r="N3675" s="84">
        <v>41862</v>
      </c>
      <c r="O3675">
        <v>187.81</v>
      </c>
      <c r="P3675">
        <v>188.36</v>
      </c>
      <c r="Q3675">
        <v>186.28</v>
      </c>
      <c r="R3675">
        <v>187.47</v>
      </c>
      <c r="S3675">
        <v>2527200</v>
      </c>
      <c r="T3675">
        <v>186.2</v>
      </c>
    </row>
    <row r="3676" spans="14:20" x14ac:dyDescent="0.2">
      <c r="N3676" s="84">
        <v>41863</v>
      </c>
      <c r="O3676">
        <v>187.45</v>
      </c>
      <c r="P3676">
        <v>188.69</v>
      </c>
      <c r="Q3676">
        <v>186.81</v>
      </c>
      <c r="R3676">
        <v>187.34</v>
      </c>
      <c r="S3676">
        <v>1858600</v>
      </c>
      <c r="T3676">
        <v>186.07</v>
      </c>
    </row>
    <row r="3677" spans="14:20" x14ac:dyDescent="0.2">
      <c r="N3677" s="84">
        <v>41864</v>
      </c>
      <c r="O3677">
        <v>188</v>
      </c>
      <c r="P3677">
        <v>188.48</v>
      </c>
      <c r="Q3677">
        <v>187.37</v>
      </c>
      <c r="R3677">
        <v>187.95</v>
      </c>
      <c r="S3677">
        <v>1797000</v>
      </c>
      <c r="T3677">
        <v>186.67</v>
      </c>
    </row>
    <row r="3678" spans="14:20" x14ac:dyDescent="0.2">
      <c r="N3678" s="84">
        <v>41865</v>
      </c>
      <c r="O3678">
        <v>187.57</v>
      </c>
      <c r="P3678">
        <v>188.17</v>
      </c>
      <c r="Q3678">
        <v>186.93</v>
      </c>
      <c r="R3678">
        <v>187.88</v>
      </c>
      <c r="S3678">
        <v>1929500</v>
      </c>
      <c r="T3678">
        <v>186.6</v>
      </c>
    </row>
    <row r="3679" spans="14:20" x14ac:dyDescent="0.2">
      <c r="N3679" s="84">
        <v>41866</v>
      </c>
      <c r="O3679">
        <v>187.85</v>
      </c>
      <c r="P3679">
        <v>188.88</v>
      </c>
      <c r="Q3679">
        <v>186.79</v>
      </c>
      <c r="R3679">
        <v>187.38</v>
      </c>
      <c r="S3679">
        <v>2814800</v>
      </c>
      <c r="T3679">
        <v>186.11</v>
      </c>
    </row>
    <row r="3680" spans="14:20" x14ac:dyDescent="0.2">
      <c r="N3680" s="84">
        <v>41869</v>
      </c>
      <c r="O3680">
        <v>188.1</v>
      </c>
      <c r="P3680">
        <v>189.81</v>
      </c>
      <c r="Q3680">
        <v>187.76</v>
      </c>
      <c r="R3680">
        <v>189.36</v>
      </c>
      <c r="S3680">
        <v>2420300</v>
      </c>
      <c r="T3680">
        <v>188.07</v>
      </c>
    </row>
    <row r="3681" spans="14:20" x14ac:dyDescent="0.2">
      <c r="N3681" s="84">
        <v>41870</v>
      </c>
      <c r="O3681">
        <v>190.04</v>
      </c>
      <c r="P3681">
        <v>190.25</v>
      </c>
      <c r="Q3681">
        <v>189.36</v>
      </c>
      <c r="R3681">
        <v>190.07</v>
      </c>
      <c r="S3681">
        <v>2040100</v>
      </c>
      <c r="T3681">
        <v>188.78</v>
      </c>
    </row>
    <row r="3682" spans="14:20" x14ac:dyDescent="0.2">
      <c r="N3682" s="84">
        <v>41871</v>
      </c>
      <c r="O3682">
        <v>189.86</v>
      </c>
      <c r="P3682">
        <v>190.39</v>
      </c>
      <c r="Q3682">
        <v>189.25</v>
      </c>
      <c r="R3682">
        <v>190.1</v>
      </c>
      <c r="S3682">
        <v>2177600</v>
      </c>
      <c r="T3682">
        <v>188.81</v>
      </c>
    </row>
    <row r="3683" spans="14:20" x14ac:dyDescent="0.2">
      <c r="N3683" s="84">
        <v>41872</v>
      </c>
      <c r="O3683">
        <v>190.9</v>
      </c>
      <c r="P3683">
        <v>192.07</v>
      </c>
      <c r="Q3683">
        <v>190.5</v>
      </c>
      <c r="R3683">
        <v>191.23</v>
      </c>
      <c r="S3683">
        <v>2496500</v>
      </c>
      <c r="T3683">
        <v>189.93</v>
      </c>
    </row>
    <row r="3684" spans="14:20" x14ac:dyDescent="0.2">
      <c r="N3684" s="84">
        <v>41873</v>
      </c>
      <c r="O3684">
        <v>190.77</v>
      </c>
      <c r="P3684">
        <v>191.88</v>
      </c>
      <c r="Q3684">
        <v>190.29</v>
      </c>
      <c r="R3684">
        <v>190.41</v>
      </c>
      <c r="S3684">
        <v>1940300</v>
      </c>
      <c r="T3684">
        <v>189.12</v>
      </c>
    </row>
    <row r="3685" spans="14:20" x14ac:dyDescent="0.2">
      <c r="N3685" s="84">
        <v>41876</v>
      </c>
      <c r="O3685">
        <v>191.39</v>
      </c>
      <c r="P3685">
        <v>191.81</v>
      </c>
      <c r="Q3685">
        <v>190.71</v>
      </c>
      <c r="R3685">
        <v>191.16</v>
      </c>
      <c r="S3685">
        <v>1723600</v>
      </c>
      <c r="T3685">
        <v>189.86</v>
      </c>
    </row>
    <row r="3686" spans="14:20" x14ac:dyDescent="0.2">
      <c r="N3686" s="84">
        <v>41877</v>
      </c>
      <c r="O3686">
        <v>191.02</v>
      </c>
      <c r="P3686">
        <v>193.53</v>
      </c>
      <c r="Q3686">
        <v>191.02</v>
      </c>
      <c r="R3686">
        <v>192.99</v>
      </c>
      <c r="S3686">
        <v>3175400</v>
      </c>
      <c r="T3686">
        <v>191.68</v>
      </c>
    </row>
    <row r="3687" spans="14:20" x14ac:dyDescent="0.2">
      <c r="N3687" s="84">
        <v>41878</v>
      </c>
      <c r="O3687">
        <v>193.03</v>
      </c>
      <c r="P3687">
        <v>194.13</v>
      </c>
      <c r="Q3687">
        <v>191.56</v>
      </c>
      <c r="R3687">
        <v>192.25</v>
      </c>
      <c r="S3687">
        <v>2190200</v>
      </c>
      <c r="T3687">
        <v>190.94</v>
      </c>
    </row>
    <row r="3688" spans="14:20" x14ac:dyDescent="0.2">
      <c r="N3688" s="84">
        <v>41879</v>
      </c>
      <c r="O3688">
        <v>191.47</v>
      </c>
      <c r="P3688">
        <v>192.3</v>
      </c>
      <c r="Q3688">
        <v>190.66</v>
      </c>
      <c r="R3688">
        <v>192</v>
      </c>
      <c r="S3688">
        <v>1503600</v>
      </c>
      <c r="T3688">
        <v>190.69</v>
      </c>
    </row>
    <row r="3689" spans="14:20" x14ac:dyDescent="0.2">
      <c r="N3689" s="84">
        <v>41880</v>
      </c>
      <c r="O3689">
        <v>192.28</v>
      </c>
      <c r="P3689">
        <v>192.75</v>
      </c>
      <c r="Q3689">
        <v>191.14</v>
      </c>
      <c r="R3689">
        <v>192.3</v>
      </c>
      <c r="S3689">
        <v>2909400</v>
      </c>
      <c r="T3689">
        <v>190.99</v>
      </c>
    </row>
    <row r="3690" spans="14:20" x14ac:dyDescent="0.2">
      <c r="N3690" s="84">
        <v>41884</v>
      </c>
      <c r="O3690">
        <v>192.68</v>
      </c>
      <c r="P3690">
        <v>192.97</v>
      </c>
      <c r="Q3690">
        <v>190.93</v>
      </c>
      <c r="R3690">
        <v>191.56</v>
      </c>
      <c r="S3690">
        <v>2679700</v>
      </c>
      <c r="T3690">
        <v>190.26</v>
      </c>
    </row>
    <row r="3691" spans="14:20" x14ac:dyDescent="0.2">
      <c r="N3691" s="84">
        <v>41885</v>
      </c>
      <c r="O3691">
        <v>192.39</v>
      </c>
      <c r="P3691">
        <v>192.95</v>
      </c>
      <c r="Q3691">
        <v>191.86</v>
      </c>
      <c r="R3691">
        <v>191.95</v>
      </c>
      <c r="S3691">
        <v>1822800</v>
      </c>
      <c r="T3691">
        <v>190.65</v>
      </c>
    </row>
    <row r="3692" spans="14:20" x14ac:dyDescent="0.2">
      <c r="N3692" s="84">
        <v>41886</v>
      </c>
      <c r="O3692">
        <v>191.69</v>
      </c>
      <c r="P3692">
        <v>192.69</v>
      </c>
      <c r="Q3692">
        <v>190.06</v>
      </c>
      <c r="R3692">
        <v>190.68</v>
      </c>
      <c r="S3692">
        <v>2865000</v>
      </c>
      <c r="T3692">
        <v>189.38</v>
      </c>
    </row>
    <row r="3693" spans="14:20" x14ac:dyDescent="0.2">
      <c r="N3693" s="84">
        <v>41887</v>
      </c>
      <c r="O3693">
        <v>190.53</v>
      </c>
      <c r="P3693">
        <v>191.75</v>
      </c>
      <c r="Q3693">
        <v>190.09</v>
      </c>
      <c r="R3693">
        <v>191.2</v>
      </c>
      <c r="S3693">
        <v>2260200</v>
      </c>
      <c r="T3693">
        <v>189.9</v>
      </c>
    </row>
    <row r="3694" spans="14:20" x14ac:dyDescent="0.2">
      <c r="N3694" s="84">
        <v>41890</v>
      </c>
      <c r="O3694">
        <v>190.75</v>
      </c>
      <c r="P3694">
        <v>191.2</v>
      </c>
      <c r="Q3694">
        <v>189.51</v>
      </c>
      <c r="R3694">
        <v>190.14</v>
      </c>
      <c r="S3694">
        <v>2524200</v>
      </c>
      <c r="T3694">
        <v>188.85</v>
      </c>
    </row>
    <row r="3695" spans="14:20" x14ac:dyDescent="0.2">
      <c r="N3695" s="84">
        <v>41891</v>
      </c>
      <c r="O3695">
        <v>190.34</v>
      </c>
      <c r="P3695">
        <v>190.74</v>
      </c>
      <c r="Q3695">
        <v>189.78</v>
      </c>
      <c r="R3695">
        <v>189.99</v>
      </c>
      <c r="S3695">
        <v>2403600</v>
      </c>
      <c r="T3695">
        <v>188.7</v>
      </c>
    </row>
    <row r="3696" spans="14:20" x14ac:dyDescent="0.2">
      <c r="N3696" s="84">
        <v>41892</v>
      </c>
      <c r="O3696">
        <v>190.12</v>
      </c>
      <c r="P3696">
        <v>192.15</v>
      </c>
      <c r="Q3696">
        <v>190.1</v>
      </c>
      <c r="R3696">
        <v>191.54</v>
      </c>
      <c r="S3696">
        <v>2764000</v>
      </c>
      <c r="T3696">
        <v>190.24</v>
      </c>
    </row>
    <row r="3697" spans="14:20" x14ac:dyDescent="0.2">
      <c r="N3697" s="84">
        <v>41893</v>
      </c>
      <c r="O3697">
        <v>191.08</v>
      </c>
      <c r="P3697">
        <v>192.78</v>
      </c>
      <c r="Q3697">
        <v>190.12</v>
      </c>
      <c r="R3697">
        <v>191.72</v>
      </c>
      <c r="S3697">
        <v>2298500</v>
      </c>
      <c r="T3697">
        <v>190.42</v>
      </c>
    </row>
    <row r="3698" spans="14:20" x14ac:dyDescent="0.2">
      <c r="N3698" s="84">
        <v>41894</v>
      </c>
      <c r="O3698">
        <v>191.47</v>
      </c>
      <c r="P3698">
        <v>191.6</v>
      </c>
      <c r="Q3698">
        <v>190.57</v>
      </c>
      <c r="R3698">
        <v>191.28</v>
      </c>
      <c r="S3698">
        <v>2901000</v>
      </c>
      <c r="T3698">
        <v>189.98</v>
      </c>
    </row>
    <row r="3699" spans="14:20" x14ac:dyDescent="0.2">
      <c r="N3699" s="84">
        <v>41897</v>
      </c>
      <c r="O3699">
        <v>191.42</v>
      </c>
      <c r="P3699">
        <v>192.49</v>
      </c>
      <c r="Q3699">
        <v>190.58</v>
      </c>
      <c r="R3699">
        <v>191.81</v>
      </c>
      <c r="S3699">
        <v>2456400</v>
      </c>
      <c r="T3699">
        <v>190.51</v>
      </c>
    </row>
    <row r="3700" spans="14:20" x14ac:dyDescent="0.2">
      <c r="N3700" s="84">
        <v>41898</v>
      </c>
      <c r="O3700">
        <v>191.25</v>
      </c>
      <c r="P3700">
        <v>193.57</v>
      </c>
      <c r="Q3700">
        <v>190.82</v>
      </c>
      <c r="R3700">
        <v>192.96</v>
      </c>
      <c r="S3700">
        <v>2561500</v>
      </c>
      <c r="T3700">
        <v>191.65</v>
      </c>
    </row>
    <row r="3701" spans="14:20" x14ac:dyDescent="0.2">
      <c r="N3701" s="84">
        <v>41899</v>
      </c>
      <c r="O3701">
        <v>193.22</v>
      </c>
      <c r="P3701">
        <v>193.64</v>
      </c>
      <c r="Q3701">
        <v>192.3</v>
      </c>
      <c r="R3701">
        <v>192.8</v>
      </c>
      <c r="S3701">
        <v>3210800</v>
      </c>
      <c r="T3701">
        <v>191.49</v>
      </c>
    </row>
    <row r="3702" spans="14:20" x14ac:dyDescent="0.2">
      <c r="N3702" s="84">
        <v>41900</v>
      </c>
      <c r="O3702">
        <v>192.79</v>
      </c>
      <c r="P3702">
        <v>194.13</v>
      </c>
      <c r="Q3702">
        <v>192.71</v>
      </c>
      <c r="R3702">
        <v>193.75</v>
      </c>
      <c r="S3702">
        <v>2963300</v>
      </c>
      <c r="T3702">
        <v>192.43</v>
      </c>
    </row>
    <row r="3703" spans="14:20" x14ac:dyDescent="0.2">
      <c r="N3703" s="84">
        <v>41901</v>
      </c>
      <c r="O3703">
        <v>194.54</v>
      </c>
      <c r="P3703">
        <v>195</v>
      </c>
      <c r="Q3703">
        <v>193.19</v>
      </c>
      <c r="R3703">
        <v>194</v>
      </c>
      <c r="S3703">
        <v>8852000</v>
      </c>
      <c r="T3703">
        <v>192.68</v>
      </c>
    </row>
    <row r="3704" spans="14:20" x14ac:dyDescent="0.2">
      <c r="N3704" s="84">
        <v>41904</v>
      </c>
      <c r="O3704">
        <v>193.72</v>
      </c>
      <c r="P3704">
        <v>194.14</v>
      </c>
      <c r="Q3704">
        <v>192.63</v>
      </c>
      <c r="R3704">
        <v>193.11</v>
      </c>
      <c r="S3704">
        <v>3318000</v>
      </c>
      <c r="T3704">
        <v>191.8</v>
      </c>
    </row>
    <row r="3705" spans="14:20" x14ac:dyDescent="0.2">
      <c r="N3705" s="84">
        <v>41905</v>
      </c>
      <c r="O3705">
        <v>192.75</v>
      </c>
      <c r="P3705">
        <v>193.07</v>
      </c>
      <c r="Q3705">
        <v>191.52</v>
      </c>
      <c r="R3705">
        <v>191.62</v>
      </c>
      <c r="S3705">
        <v>3301800</v>
      </c>
      <c r="T3705">
        <v>190.32</v>
      </c>
    </row>
    <row r="3706" spans="14:20" x14ac:dyDescent="0.2">
      <c r="N3706" s="84">
        <v>41906</v>
      </c>
      <c r="O3706">
        <v>191</v>
      </c>
      <c r="P3706">
        <v>192.45</v>
      </c>
      <c r="Q3706">
        <v>189.88</v>
      </c>
      <c r="R3706">
        <v>192.31</v>
      </c>
      <c r="S3706">
        <v>3082600</v>
      </c>
      <c r="T3706">
        <v>191</v>
      </c>
    </row>
    <row r="3707" spans="14:20" x14ac:dyDescent="0.2">
      <c r="N3707" s="84">
        <v>41907</v>
      </c>
      <c r="O3707">
        <v>192.05</v>
      </c>
      <c r="P3707">
        <v>192.5</v>
      </c>
      <c r="Q3707">
        <v>188.97</v>
      </c>
      <c r="R3707">
        <v>189.01</v>
      </c>
      <c r="S3707">
        <v>4151400</v>
      </c>
      <c r="T3707">
        <v>187.73</v>
      </c>
    </row>
    <row r="3708" spans="14:20" x14ac:dyDescent="0.2">
      <c r="N3708" s="84">
        <v>41908</v>
      </c>
      <c r="O3708">
        <v>188.93</v>
      </c>
      <c r="P3708">
        <v>190.33</v>
      </c>
      <c r="Q3708">
        <v>188.61</v>
      </c>
      <c r="R3708">
        <v>190.06</v>
      </c>
      <c r="S3708">
        <v>2493900</v>
      </c>
      <c r="T3708">
        <v>188.77</v>
      </c>
    </row>
    <row r="3709" spans="14:20" x14ac:dyDescent="0.2">
      <c r="N3709" s="84">
        <v>41911</v>
      </c>
      <c r="O3709">
        <v>188.51</v>
      </c>
      <c r="P3709">
        <v>189.96</v>
      </c>
      <c r="Q3709">
        <v>188.12</v>
      </c>
      <c r="R3709">
        <v>189.64</v>
      </c>
      <c r="S3709">
        <v>2336300</v>
      </c>
      <c r="T3709">
        <v>188.35</v>
      </c>
    </row>
    <row r="3710" spans="14:20" x14ac:dyDescent="0.2">
      <c r="N3710" s="84">
        <v>41912</v>
      </c>
      <c r="O3710">
        <v>189.64</v>
      </c>
      <c r="P3710">
        <v>190.85</v>
      </c>
      <c r="Q3710">
        <v>189.15</v>
      </c>
      <c r="R3710">
        <v>189.83</v>
      </c>
      <c r="S3710">
        <v>2932600</v>
      </c>
      <c r="T3710">
        <v>188.54</v>
      </c>
    </row>
    <row r="3711" spans="14:20" x14ac:dyDescent="0.2">
      <c r="N3711" s="84">
        <v>41913</v>
      </c>
      <c r="O3711">
        <v>189.91</v>
      </c>
      <c r="P3711">
        <v>190.4</v>
      </c>
      <c r="Q3711">
        <v>186.79</v>
      </c>
      <c r="R3711">
        <v>187.17</v>
      </c>
      <c r="S3711">
        <v>3723200</v>
      </c>
      <c r="T3711">
        <v>185.9</v>
      </c>
    </row>
    <row r="3712" spans="14:20" x14ac:dyDescent="0.2">
      <c r="N3712" s="84">
        <v>41914</v>
      </c>
      <c r="O3712">
        <v>187.66</v>
      </c>
      <c r="P3712">
        <v>187.78</v>
      </c>
      <c r="Q3712">
        <v>186.24</v>
      </c>
      <c r="R3712">
        <v>186.91</v>
      </c>
      <c r="S3712">
        <v>2283100</v>
      </c>
      <c r="T3712">
        <v>185.64</v>
      </c>
    </row>
    <row r="3713" spans="14:20" x14ac:dyDescent="0.2">
      <c r="N3713" s="84">
        <v>41915</v>
      </c>
      <c r="O3713">
        <v>188.11</v>
      </c>
      <c r="P3713">
        <v>189.37</v>
      </c>
      <c r="Q3713">
        <v>187.56</v>
      </c>
      <c r="R3713">
        <v>188.67</v>
      </c>
      <c r="S3713">
        <v>3071500</v>
      </c>
      <c r="T3713">
        <v>187.39</v>
      </c>
    </row>
    <row r="3714" spans="14:20" x14ac:dyDescent="0.2">
      <c r="N3714" s="84">
        <v>41918</v>
      </c>
      <c r="O3714">
        <v>189.69</v>
      </c>
      <c r="P3714">
        <v>190.89</v>
      </c>
      <c r="Q3714">
        <v>188.71</v>
      </c>
      <c r="R3714">
        <v>189.04</v>
      </c>
      <c r="S3714">
        <v>2099500</v>
      </c>
      <c r="T3714">
        <v>187.75</v>
      </c>
    </row>
    <row r="3715" spans="14:20" x14ac:dyDescent="0.2">
      <c r="N3715" s="84">
        <v>41919</v>
      </c>
      <c r="O3715">
        <v>187.77</v>
      </c>
      <c r="P3715">
        <v>188.12</v>
      </c>
      <c r="Q3715">
        <v>185.54</v>
      </c>
      <c r="R3715">
        <v>185.71</v>
      </c>
      <c r="S3715">
        <v>2991300</v>
      </c>
      <c r="T3715">
        <v>184.45</v>
      </c>
    </row>
    <row r="3716" spans="14:20" x14ac:dyDescent="0.2">
      <c r="N3716" s="84">
        <v>41920</v>
      </c>
      <c r="O3716">
        <v>185.97</v>
      </c>
      <c r="P3716">
        <v>189.6</v>
      </c>
      <c r="Q3716">
        <v>185.61</v>
      </c>
      <c r="R3716">
        <v>189.36</v>
      </c>
      <c r="S3716">
        <v>2984800</v>
      </c>
      <c r="T3716">
        <v>188.07</v>
      </c>
    </row>
    <row r="3717" spans="14:20" x14ac:dyDescent="0.2">
      <c r="N3717" s="84">
        <v>41921</v>
      </c>
      <c r="O3717">
        <v>189.12</v>
      </c>
      <c r="P3717">
        <v>189.5</v>
      </c>
      <c r="Q3717">
        <v>186.09</v>
      </c>
      <c r="R3717">
        <v>186.42</v>
      </c>
      <c r="S3717">
        <v>2625400</v>
      </c>
      <c r="T3717">
        <v>185.15</v>
      </c>
    </row>
    <row r="3718" spans="14:20" x14ac:dyDescent="0.2">
      <c r="N3718" s="84">
        <v>41922</v>
      </c>
      <c r="O3718">
        <v>185.86</v>
      </c>
      <c r="P3718">
        <v>187.74</v>
      </c>
      <c r="Q3718">
        <v>185.1</v>
      </c>
      <c r="R3718">
        <v>185.93</v>
      </c>
      <c r="S3718">
        <v>5090200</v>
      </c>
      <c r="T3718">
        <v>184.67</v>
      </c>
    </row>
    <row r="3719" spans="14:20" x14ac:dyDescent="0.2">
      <c r="N3719" s="84">
        <v>41925</v>
      </c>
      <c r="O3719">
        <v>185.49</v>
      </c>
      <c r="P3719">
        <v>186.65</v>
      </c>
      <c r="Q3719">
        <v>183.42</v>
      </c>
      <c r="R3719">
        <v>183.52</v>
      </c>
      <c r="S3719">
        <v>3596700</v>
      </c>
      <c r="T3719">
        <v>182.27</v>
      </c>
    </row>
    <row r="3720" spans="14:20" x14ac:dyDescent="0.2">
      <c r="N3720" s="84">
        <v>41926</v>
      </c>
      <c r="O3720">
        <v>184.89</v>
      </c>
      <c r="P3720">
        <v>185.72</v>
      </c>
      <c r="Q3720">
        <v>183.59</v>
      </c>
      <c r="R3720">
        <v>183.8</v>
      </c>
      <c r="S3720">
        <v>3924700</v>
      </c>
      <c r="T3720">
        <v>182.55</v>
      </c>
    </row>
    <row r="3721" spans="14:20" x14ac:dyDescent="0.2">
      <c r="N3721" s="84">
        <v>41927</v>
      </c>
      <c r="O3721">
        <v>182.46</v>
      </c>
      <c r="P3721">
        <v>183.79</v>
      </c>
      <c r="Q3721">
        <v>178.75</v>
      </c>
      <c r="R3721">
        <v>181.75</v>
      </c>
      <c r="S3721">
        <v>6895800</v>
      </c>
      <c r="T3721">
        <v>180.51</v>
      </c>
    </row>
    <row r="3722" spans="14:20" x14ac:dyDescent="0.2">
      <c r="N3722" s="84">
        <v>41928</v>
      </c>
      <c r="O3722">
        <v>179.8</v>
      </c>
      <c r="P3722">
        <v>181.48</v>
      </c>
      <c r="Q3722">
        <v>178.69</v>
      </c>
      <c r="R3722">
        <v>179.84</v>
      </c>
      <c r="S3722">
        <v>5578600</v>
      </c>
      <c r="T3722">
        <v>178.62</v>
      </c>
    </row>
    <row r="3723" spans="14:20" x14ac:dyDescent="0.2">
      <c r="N3723" s="84">
        <v>41929</v>
      </c>
      <c r="O3723">
        <v>181.24</v>
      </c>
      <c r="P3723">
        <v>182.84</v>
      </c>
      <c r="Q3723">
        <v>180.22</v>
      </c>
      <c r="R3723">
        <v>182.05</v>
      </c>
      <c r="S3723">
        <v>4350200</v>
      </c>
      <c r="T3723">
        <v>180.81</v>
      </c>
    </row>
    <row r="3724" spans="14:20" x14ac:dyDescent="0.2">
      <c r="N3724" s="84">
        <v>41932</v>
      </c>
      <c r="O3724">
        <v>166.85</v>
      </c>
      <c r="P3724">
        <v>170.33</v>
      </c>
      <c r="Q3724">
        <v>166.69</v>
      </c>
      <c r="R3724">
        <v>169.1</v>
      </c>
      <c r="S3724">
        <v>23416500</v>
      </c>
      <c r="T3724">
        <v>167.95</v>
      </c>
    </row>
    <row r="3725" spans="14:20" x14ac:dyDescent="0.2">
      <c r="N3725" s="84">
        <v>41933</v>
      </c>
      <c r="O3725">
        <v>166.4</v>
      </c>
      <c r="P3725">
        <v>166.68</v>
      </c>
      <c r="Q3725">
        <v>161.68</v>
      </c>
      <c r="R3725">
        <v>163.22999999999999</v>
      </c>
      <c r="S3725">
        <v>20949800</v>
      </c>
      <c r="T3725">
        <v>162.12</v>
      </c>
    </row>
    <row r="3726" spans="14:20" x14ac:dyDescent="0.2">
      <c r="N3726" s="84">
        <v>41934</v>
      </c>
      <c r="O3726">
        <v>162.41</v>
      </c>
      <c r="P3726">
        <v>165.41</v>
      </c>
      <c r="Q3726">
        <v>161.1</v>
      </c>
      <c r="R3726">
        <v>161.79</v>
      </c>
      <c r="S3726">
        <v>11084800</v>
      </c>
      <c r="T3726">
        <v>160.69</v>
      </c>
    </row>
    <row r="3727" spans="14:20" x14ac:dyDescent="0.2">
      <c r="N3727" s="84">
        <v>41935</v>
      </c>
      <c r="O3727">
        <v>162.12</v>
      </c>
      <c r="P3727">
        <v>162.83000000000001</v>
      </c>
      <c r="Q3727">
        <v>161.54</v>
      </c>
      <c r="R3727">
        <v>162.18</v>
      </c>
      <c r="S3727">
        <v>7599400</v>
      </c>
      <c r="T3727">
        <v>161.08000000000001</v>
      </c>
    </row>
    <row r="3728" spans="14:20" x14ac:dyDescent="0.2">
      <c r="N3728" s="84">
        <v>41936</v>
      </c>
      <c r="O3728">
        <v>162.08000000000001</v>
      </c>
      <c r="P3728">
        <v>162.44</v>
      </c>
      <c r="Q3728">
        <v>161.44999999999999</v>
      </c>
      <c r="R3728">
        <v>162.08000000000001</v>
      </c>
      <c r="S3728">
        <v>6652100</v>
      </c>
      <c r="T3728">
        <v>160.97999999999999</v>
      </c>
    </row>
    <row r="3729" spans="14:20" x14ac:dyDescent="0.2">
      <c r="N3729" s="84">
        <v>41939</v>
      </c>
      <c r="O3729">
        <v>162</v>
      </c>
      <c r="P3729">
        <v>162.91</v>
      </c>
      <c r="Q3729">
        <v>161.81</v>
      </c>
      <c r="R3729">
        <v>161.87</v>
      </c>
      <c r="S3729">
        <v>4989100</v>
      </c>
      <c r="T3729">
        <v>160.77000000000001</v>
      </c>
    </row>
    <row r="3730" spans="14:20" x14ac:dyDescent="0.2">
      <c r="N3730" s="84">
        <v>41940</v>
      </c>
      <c r="O3730">
        <v>162</v>
      </c>
      <c r="P3730">
        <v>163.6</v>
      </c>
      <c r="Q3730">
        <v>161.80000000000001</v>
      </c>
      <c r="R3730">
        <v>163.6</v>
      </c>
      <c r="S3730">
        <v>7895300</v>
      </c>
      <c r="T3730">
        <v>162.49</v>
      </c>
    </row>
    <row r="3731" spans="14:20" x14ac:dyDescent="0.2">
      <c r="N3731" s="84">
        <v>41941</v>
      </c>
      <c r="O3731">
        <v>164.33</v>
      </c>
      <c r="P3731">
        <v>164.62</v>
      </c>
      <c r="Q3731">
        <v>162.76</v>
      </c>
      <c r="R3731">
        <v>163.46</v>
      </c>
      <c r="S3731">
        <v>4739300</v>
      </c>
      <c r="T3731">
        <v>162.35</v>
      </c>
    </row>
    <row r="3732" spans="14:20" x14ac:dyDescent="0.2">
      <c r="N3732" s="84">
        <v>41942</v>
      </c>
      <c r="O3732">
        <v>163.5</v>
      </c>
      <c r="P3732">
        <v>164.62</v>
      </c>
      <c r="Q3732">
        <v>163.02000000000001</v>
      </c>
      <c r="R3732">
        <v>164.35</v>
      </c>
      <c r="S3732">
        <v>3896000</v>
      </c>
      <c r="T3732">
        <v>163.22999999999999</v>
      </c>
    </row>
    <row r="3733" spans="14:20" x14ac:dyDescent="0.2">
      <c r="N3733" s="84">
        <v>41943</v>
      </c>
      <c r="O3733">
        <v>165.48</v>
      </c>
      <c r="P3733">
        <v>165.59</v>
      </c>
      <c r="Q3733">
        <v>163.62</v>
      </c>
      <c r="R3733">
        <v>164.4</v>
      </c>
      <c r="S3733">
        <v>5818000</v>
      </c>
      <c r="T3733">
        <v>163.28</v>
      </c>
    </row>
    <row r="3734" spans="14:20" x14ac:dyDescent="0.2">
      <c r="N3734" s="84">
        <v>41946</v>
      </c>
      <c r="O3734">
        <v>164.25</v>
      </c>
      <c r="P3734">
        <v>164.54</v>
      </c>
      <c r="Q3734">
        <v>163.38</v>
      </c>
      <c r="R3734">
        <v>164.36</v>
      </c>
      <c r="S3734">
        <v>4688200</v>
      </c>
      <c r="T3734">
        <v>163.24</v>
      </c>
    </row>
    <row r="3735" spans="14:20" x14ac:dyDescent="0.2">
      <c r="N3735" s="84">
        <v>41947</v>
      </c>
      <c r="O3735">
        <v>164.34</v>
      </c>
      <c r="P3735">
        <v>164.36</v>
      </c>
      <c r="Q3735">
        <v>162.24</v>
      </c>
      <c r="R3735">
        <v>162.65</v>
      </c>
      <c r="S3735">
        <v>4246900</v>
      </c>
      <c r="T3735">
        <v>161.54</v>
      </c>
    </row>
    <row r="3736" spans="14:20" x14ac:dyDescent="0.2">
      <c r="N3736" s="84">
        <v>41948</v>
      </c>
      <c r="O3736">
        <v>163.13</v>
      </c>
      <c r="P3736">
        <v>163.54</v>
      </c>
      <c r="Q3736">
        <v>161.56</v>
      </c>
      <c r="R3736">
        <v>161.82</v>
      </c>
      <c r="S3736">
        <v>4104700</v>
      </c>
      <c r="T3736">
        <v>160.72</v>
      </c>
    </row>
    <row r="3737" spans="14:20" x14ac:dyDescent="0.2">
      <c r="N3737" s="84">
        <v>41949</v>
      </c>
      <c r="O3737">
        <v>161.28</v>
      </c>
      <c r="P3737">
        <v>161.53</v>
      </c>
      <c r="Q3737">
        <v>160.05000000000001</v>
      </c>
      <c r="R3737">
        <v>161.46</v>
      </c>
      <c r="S3737">
        <v>4067600</v>
      </c>
      <c r="T3737">
        <v>161.46</v>
      </c>
    </row>
    <row r="3738" spans="14:20" x14ac:dyDescent="0.2">
      <c r="N3738" s="84">
        <v>41950</v>
      </c>
      <c r="O3738">
        <v>161.41999999999999</v>
      </c>
      <c r="P3738">
        <v>162.21</v>
      </c>
      <c r="Q3738">
        <v>160.85</v>
      </c>
      <c r="R3738">
        <v>162.07</v>
      </c>
      <c r="S3738">
        <v>3494800</v>
      </c>
      <c r="T3738">
        <v>162.07</v>
      </c>
    </row>
    <row r="3739" spans="14:20" x14ac:dyDescent="0.2">
      <c r="N3739" s="84">
        <v>41953</v>
      </c>
      <c r="O3739">
        <v>161.9</v>
      </c>
      <c r="P3739">
        <v>164.47</v>
      </c>
      <c r="Q3739">
        <v>161.61000000000001</v>
      </c>
      <c r="R3739">
        <v>163.49</v>
      </c>
      <c r="S3739">
        <v>4958200</v>
      </c>
      <c r="T3739">
        <v>163.49</v>
      </c>
    </row>
    <row r="3740" spans="14:20" x14ac:dyDescent="0.2">
      <c r="N3740" s="84">
        <v>41954</v>
      </c>
      <c r="O3740">
        <v>163.69999999999999</v>
      </c>
      <c r="P3740">
        <v>163.9</v>
      </c>
      <c r="Q3740">
        <v>162.6</v>
      </c>
      <c r="R3740">
        <v>163.30000000000001</v>
      </c>
      <c r="S3740">
        <v>3534400</v>
      </c>
      <c r="T3740">
        <v>163.30000000000001</v>
      </c>
    </row>
    <row r="3741" spans="14:20" x14ac:dyDescent="0.2">
      <c r="N3741" s="84">
        <v>41955</v>
      </c>
      <c r="O3741">
        <v>162.28</v>
      </c>
      <c r="P3741">
        <v>163</v>
      </c>
      <c r="Q3741">
        <v>161.76</v>
      </c>
      <c r="R3741">
        <v>161.91999999999999</v>
      </c>
      <c r="S3741">
        <v>3377600</v>
      </c>
      <c r="T3741">
        <v>161.91999999999999</v>
      </c>
    </row>
    <row r="3742" spans="14:20" x14ac:dyDescent="0.2">
      <c r="N3742" s="84">
        <v>41956</v>
      </c>
      <c r="O3742">
        <v>162</v>
      </c>
      <c r="P3742">
        <v>162.80000000000001</v>
      </c>
      <c r="Q3742">
        <v>161.80000000000001</v>
      </c>
      <c r="R3742">
        <v>162.79</v>
      </c>
      <c r="S3742">
        <v>3239500</v>
      </c>
      <c r="T3742">
        <v>162.79</v>
      </c>
    </row>
    <row r="3743" spans="14:20" x14ac:dyDescent="0.2">
      <c r="N3743" s="84">
        <v>41957</v>
      </c>
      <c r="O3743">
        <v>162.1</v>
      </c>
      <c r="P3743">
        <v>164.49</v>
      </c>
      <c r="Q3743">
        <v>161.69</v>
      </c>
      <c r="R3743">
        <v>164.16</v>
      </c>
      <c r="S3743">
        <v>4976700</v>
      </c>
      <c r="T3743">
        <v>164.16</v>
      </c>
    </row>
    <row r="3744" spans="14:20" x14ac:dyDescent="0.2">
      <c r="N3744" s="84">
        <v>41960</v>
      </c>
      <c r="O3744">
        <v>164.16</v>
      </c>
      <c r="P3744">
        <v>164.97</v>
      </c>
      <c r="Q3744">
        <v>163.72</v>
      </c>
      <c r="R3744">
        <v>164.16</v>
      </c>
      <c r="S3744">
        <v>4798900</v>
      </c>
      <c r="T3744">
        <v>164.16</v>
      </c>
    </row>
    <row r="3745" spans="14:20" x14ac:dyDescent="0.2">
      <c r="N3745" s="84">
        <v>41961</v>
      </c>
      <c r="O3745">
        <v>164.73</v>
      </c>
      <c r="P3745">
        <v>164.75</v>
      </c>
      <c r="Q3745">
        <v>161.88999999999999</v>
      </c>
      <c r="R3745">
        <v>161.88999999999999</v>
      </c>
      <c r="S3745">
        <v>5410100</v>
      </c>
      <c r="T3745">
        <v>161.88999999999999</v>
      </c>
    </row>
    <row r="3746" spans="14:20" x14ac:dyDescent="0.2">
      <c r="N3746" s="84">
        <v>41962</v>
      </c>
      <c r="O3746">
        <v>162.05000000000001</v>
      </c>
      <c r="P3746">
        <v>162.1</v>
      </c>
      <c r="Q3746">
        <v>160.96</v>
      </c>
      <c r="R3746">
        <v>161.43</v>
      </c>
      <c r="S3746">
        <v>3802200</v>
      </c>
      <c r="T3746">
        <v>161.43</v>
      </c>
    </row>
    <row r="3747" spans="14:20" x14ac:dyDescent="0.2">
      <c r="N3747" s="84">
        <v>41963</v>
      </c>
      <c r="O3747">
        <v>160.94999999999999</v>
      </c>
      <c r="P3747">
        <v>161.5</v>
      </c>
      <c r="Q3747">
        <v>159.80000000000001</v>
      </c>
      <c r="R3747">
        <v>160.63999999999999</v>
      </c>
      <c r="S3747">
        <v>4182200</v>
      </c>
      <c r="T3747">
        <v>160.63999999999999</v>
      </c>
    </row>
    <row r="3748" spans="14:20" x14ac:dyDescent="0.2">
      <c r="N3748" s="84">
        <v>41964</v>
      </c>
      <c r="O3748">
        <v>161.83000000000001</v>
      </c>
      <c r="P3748">
        <v>161.94999999999999</v>
      </c>
      <c r="Q3748">
        <v>160.75</v>
      </c>
      <c r="R3748">
        <v>160.91999999999999</v>
      </c>
      <c r="S3748">
        <v>4076900</v>
      </c>
      <c r="T3748">
        <v>160.91999999999999</v>
      </c>
    </row>
    <row r="3749" spans="14:20" x14ac:dyDescent="0.2">
      <c r="N3749" s="84">
        <v>41967</v>
      </c>
      <c r="O3749">
        <v>161.54</v>
      </c>
      <c r="P3749">
        <v>163.86</v>
      </c>
      <c r="Q3749">
        <v>161.06</v>
      </c>
      <c r="R3749">
        <v>162.15</v>
      </c>
      <c r="S3749">
        <v>6618500</v>
      </c>
      <c r="T3749">
        <v>162.15</v>
      </c>
    </row>
    <row r="3750" spans="14:20" x14ac:dyDescent="0.2">
      <c r="N3750" s="84">
        <v>41968</v>
      </c>
      <c r="O3750">
        <v>162.65</v>
      </c>
      <c r="P3750">
        <v>163.5</v>
      </c>
      <c r="Q3750">
        <v>161.56</v>
      </c>
      <c r="R3750">
        <v>161.76</v>
      </c>
      <c r="S3750">
        <v>4062300</v>
      </c>
      <c r="T3750">
        <v>161.76</v>
      </c>
    </row>
    <row r="3751" spans="14:20" x14ac:dyDescent="0.2">
      <c r="N3751" s="84">
        <v>41969</v>
      </c>
      <c r="O3751">
        <v>161.93</v>
      </c>
      <c r="P3751">
        <v>162.1</v>
      </c>
      <c r="Q3751">
        <v>161.01</v>
      </c>
      <c r="R3751">
        <v>161.94999999999999</v>
      </c>
      <c r="S3751">
        <v>3966000</v>
      </c>
      <c r="T3751">
        <v>161.94999999999999</v>
      </c>
    </row>
    <row r="3752" spans="14:20" x14ac:dyDescent="0.2">
      <c r="N3752" s="84">
        <v>41971</v>
      </c>
      <c r="O3752">
        <v>162.75</v>
      </c>
      <c r="P3752">
        <v>163.37</v>
      </c>
      <c r="Q3752">
        <v>161.44</v>
      </c>
      <c r="R3752">
        <v>162.16999999999999</v>
      </c>
      <c r="S3752">
        <v>2405500</v>
      </c>
      <c r="T3752">
        <v>162.16999999999999</v>
      </c>
    </row>
    <row r="3753" spans="14:20" x14ac:dyDescent="0.2">
      <c r="N3753" s="84">
        <v>41974</v>
      </c>
      <c r="O3753">
        <v>161.63999999999999</v>
      </c>
      <c r="P3753">
        <v>163.32</v>
      </c>
      <c r="Q3753">
        <v>161.35</v>
      </c>
      <c r="R3753">
        <v>161.54</v>
      </c>
      <c r="S3753">
        <v>4168400</v>
      </c>
      <c r="T3753">
        <v>161.54</v>
      </c>
    </row>
    <row r="3754" spans="14:20" x14ac:dyDescent="0.2">
      <c r="N3754" s="84">
        <v>41975</v>
      </c>
      <c r="O3754">
        <v>162.47</v>
      </c>
      <c r="P3754">
        <v>162.72999999999999</v>
      </c>
      <c r="Q3754">
        <v>161.63999999999999</v>
      </c>
      <c r="R3754">
        <v>162.66999999999999</v>
      </c>
      <c r="S3754">
        <v>3464100</v>
      </c>
      <c r="T3754">
        <v>162.66999999999999</v>
      </c>
    </row>
    <row r="3755" spans="14:20" x14ac:dyDescent="0.2">
      <c r="N3755" s="84">
        <v>41976</v>
      </c>
      <c r="O3755">
        <v>162.47</v>
      </c>
      <c r="P3755">
        <v>164.52</v>
      </c>
      <c r="Q3755">
        <v>162</v>
      </c>
      <c r="R3755">
        <v>164.52</v>
      </c>
      <c r="S3755">
        <v>6429100</v>
      </c>
      <c r="T3755">
        <v>164.52</v>
      </c>
    </row>
    <row r="3756" spans="14:20" x14ac:dyDescent="0.2">
      <c r="N3756" s="84">
        <v>41977</v>
      </c>
      <c r="O3756">
        <v>164.01</v>
      </c>
      <c r="P3756">
        <v>164.5</v>
      </c>
      <c r="Q3756">
        <v>163.01</v>
      </c>
      <c r="R3756">
        <v>164.05</v>
      </c>
      <c r="S3756">
        <v>3859400</v>
      </c>
      <c r="T3756">
        <v>164.05</v>
      </c>
    </row>
    <row r="3757" spans="14:20" x14ac:dyDescent="0.2">
      <c r="N3757" s="84">
        <v>41978</v>
      </c>
      <c r="O3757">
        <v>163.61000000000001</v>
      </c>
      <c r="P3757">
        <v>164.5</v>
      </c>
      <c r="Q3757">
        <v>162.91</v>
      </c>
      <c r="R3757">
        <v>163.27000000000001</v>
      </c>
      <c r="S3757">
        <v>3013500</v>
      </c>
      <c r="T3757">
        <v>163.27000000000001</v>
      </c>
    </row>
    <row r="3758" spans="14:20" x14ac:dyDescent="0.2">
      <c r="N3758" s="84">
        <v>41981</v>
      </c>
      <c r="O3758">
        <v>163.29</v>
      </c>
      <c r="P3758">
        <v>163.29</v>
      </c>
      <c r="Q3758">
        <v>161.54</v>
      </c>
      <c r="R3758">
        <v>161.86000000000001</v>
      </c>
      <c r="S3758">
        <v>2851000</v>
      </c>
      <c r="T3758">
        <v>161.86000000000001</v>
      </c>
    </row>
    <row r="3759" spans="14:20" x14ac:dyDescent="0.2">
      <c r="N3759" s="84">
        <v>41982</v>
      </c>
      <c r="O3759">
        <v>160.84</v>
      </c>
      <c r="P3759">
        <v>163.02000000000001</v>
      </c>
      <c r="Q3759">
        <v>160.80000000000001</v>
      </c>
      <c r="R3759">
        <v>162.99</v>
      </c>
      <c r="S3759">
        <v>3861200</v>
      </c>
      <c r="T3759">
        <v>162.99</v>
      </c>
    </row>
    <row r="3760" spans="14:20" x14ac:dyDescent="0.2">
      <c r="N3760" s="84">
        <v>41983</v>
      </c>
      <c r="O3760">
        <v>163.01</v>
      </c>
      <c r="P3760">
        <v>163.33000000000001</v>
      </c>
      <c r="Q3760">
        <v>160.03</v>
      </c>
      <c r="R3760">
        <v>160.51</v>
      </c>
      <c r="S3760">
        <v>4072800</v>
      </c>
      <c r="T3760">
        <v>160.51</v>
      </c>
    </row>
    <row r="3761" spans="14:20" x14ac:dyDescent="0.2">
      <c r="N3761" s="84">
        <v>41984</v>
      </c>
      <c r="O3761">
        <v>160.82</v>
      </c>
      <c r="P3761">
        <v>162.93</v>
      </c>
      <c r="Q3761">
        <v>160.52000000000001</v>
      </c>
      <c r="R3761">
        <v>161.07</v>
      </c>
      <c r="S3761">
        <v>3989600</v>
      </c>
      <c r="T3761">
        <v>161.07</v>
      </c>
    </row>
    <row r="3762" spans="14:20" x14ac:dyDescent="0.2">
      <c r="N3762" s="84">
        <v>41985</v>
      </c>
      <c r="O3762">
        <v>160.25</v>
      </c>
      <c r="P3762">
        <v>160.5</v>
      </c>
      <c r="Q3762">
        <v>155.33000000000001</v>
      </c>
      <c r="R3762">
        <v>155.38</v>
      </c>
      <c r="S3762">
        <v>8611700</v>
      </c>
      <c r="T3762">
        <v>155.38</v>
      </c>
    </row>
    <row r="3763" spans="14:20" x14ac:dyDescent="0.2">
      <c r="N3763" s="84">
        <v>41988</v>
      </c>
      <c r="O3763">
        <v>155.93</v>
      </c>
      <c r="P3763">
        <v>156.74</v>
      </c>
      <c r="Q3763">
        <v>152.84</v>
      </c>
      <c r="R3763">
        <v>153.06</v>
      </c>
      <c r="S3763">
        <v>6500300</v>
      </c>
      <c r="T3763">
        <v>153.06</v>
      </c>
    </row>
    <row r="3764" spans="14:20" x14ac:dyDescent="0.2">
      <c r="N3764" s="84">
        <v>41989</v>
      </c>
      <c r="O3764">
        <v>152.03</v>
      </c>
      <c r="P3764">
        <v>154.88999999999999</v>
      </c>
      <c r="Q3764">
        <v>150.5</v>
      </c>
      <c r="R3764">
        <v>151.41</v>
      </c>
      <c r="S3764">
        <v>6782600</v>
      </c>
      <c r="T3764">
        <v>151.41</v>
      </c>
    </row>
    <row r="3765" spans="14:20" x14ac:dyDescent="0.2">
      <c r="N3765" s="84">
        <v>41990</v>
      </c>
      <c r="O3765">
        <v>151.52000000000001</v>
      </c>
      <c r="P3765">
        <v>153.31</v>
      </c>
      <c r="Q3765">
        <v>151.11000000000001</v>
      </c>
      <c r="R3765">
        <v>151.93</v>
      </c>
      <c r="S3765">
        <v>5131000</v>
      </c>
      <c r="T3765">
        <v>151.93</v>
      </c>
    </row>
    <row r="3766" spans="14:20" x14ac:dyDescent="0.2">
      <c r="N3766" s="84">
        <v>41991</v>
      </c>
      <c r="O3766">
        <v>153.58000000000001</v>
      </c>
      <c r="P3766">
        <v>157.68</v>
      </c>
      <c r="Q3766">
        <v>153.30000000000001</v>
      </c>
      <c r="R3766">
        <v>157.68</v>
      </c>
      <c r="S3766">
        <v>7302400</v>
      </c>
      <c r="T3766">
        <v>157.68</v>
      </c>
    </row>
    <row r="3767" spans="14:20" x14ac:dyDescent="0.2">
      <c r="N3767" s="84">
        <v>41992</v>
      </c>
      <c r="O3767">
        <v>157.49</v>
      </c>
      <c r="P3767">
        <v>160.41</v>
      </c>
      <c r="Q3767">
        <v>157.49</v>
      </c>
      <c r="R3767">
        <v>158.51</v>
      </c>
      <c r="S3767">
        <v>8864900</v>
      </c>
      <c r="T3767">
        <v>158.51</v>
      </c>
    </row>
    <row r="3768" spans="14:20" x14ac:dyDescent="0.2">
      <c r="N3768" s="84">
        <v>41995</v>
      </c>
      <c r="O3768">
        <v>158.33000000000001</v>
      </c>
      <c r="P3768">
        <v>161.91</v>
      </c>
      <c r="Q3768">
        <v>158.33000000000001</v>
      </c>
      <c r="R3768">
        <v>161.44</v>
      </c>
      <c r="S3768">
        <v>4682500</v>
      </c>
      <c r="T3768">
        <v>161.44</v>
      </c>
    </row>
    <row r="3769" spans="14:20" x14ac:dyDescent="0.2">
      <c r="N3769" s="84">
        <v>41996</v>
      </c>
      <c r="O3769">
        <v>162.22999999999999</v>
      </c>
      <c r="P3769">
        <v>162.9</v>
      </c>
      <c r="Q3769">
        <v>161.61000000000001</v>
      </c>
      <c r="R3769">
        <v>162.24</v>
      </c>
      <c r="S3769">
        <v>4043300</v>
      </c>
      <c r="T3769">
        <v>162.24</v>
      </c>
    </row>
    <row r="3770" spans="14:20" x14ac:dyDescent="0.2">
      <c r="N3770" s="84">
        <v>41997</v>
      </c>
      <c r="O3770">
        <v>162.88</v>
      </c>
      <c r="P3770">
        <v>162.99</v>
      </c>
      <c r="Q3770">
        <v>161.61000000000001</v>
      </c>
      <c r="R3770">
        <v>161.82</v>
      </c>
      <c r="S3770">
        <v>1868100</v>
      </c>
      <c r="T3770">
        <v>161.82</v>
      </c>
    </row>
    <row r="3771" spans="14:20" x14ac:dyDescent="0.2">
      <c r="N3771" s="84">
        <v>41999</v>
      </c>
      <c r="O3771">
        <v>162.27000000000001</v>
      </c>
      <c r="P3771">
        <v>163.09</v>
      </c>
      <c r="Q3771">
        <v>162.01</v>
      </c>
      <c r="R3771">
        <v>162.34</v>
      </c>
      <c r="S3771">
        <v>1912200</v>
      </c>
      <c r="T3771">
        <v>162.34</v>
      </c>
    </row>
  </sheetData>
  <sortState ref="N2:T3771">
    <sortCondition ref="N2:N3771"/>
  </sortState>
  <mergeCells count="1">
    <mergeCell ref="A1:D1"/>
  </mergeCells>
  <printOptions headings="1" gridLines="1"/>
  <pageMargins left="0.7" right="0.7" top="0.75" bottom="0.75" header="0.3" footer="0.3"/>
  <pageSetup orientation="portrait" verticalDpi="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D133"/>
  <sheetViews>
    <sheetView workbookViewId="0">
      <selection sqref="A1:D1"/>
    </sheetView>
  </sheetViews>
  <sheetFormatPr defaultColWidth="9.28515625" defaultRowHeight="14.25" outlineLevelRow="1" x14ac:dyDescent="0.2"/>
  <cols>
    <col min="1" max="1" width="24.5703125" style="26" bestFit="1" customWidth="1"/>
    <col min="2" max="2" width="6.7109375" style="26" bestFit="1" customWidth="1"/>
    <col min="3" max="3" width="13.5703125" style="26" bestFit="1" customWidth="1"/>
    <col min="4" max="4" width="21.7109375" style="26" bestFit="1" customWidth="1"/>
    <col min="5" max="16384" width="9.28515625" style="26"/>
  </cols>
  <sheetData>
    <row r="1" spans="1:4" ht="37.5" customHeight="1" x14ac:dyDescent="0.2">
      <c r="A1" s="105" t="s">
        <v>133</v>
      </c>
      <c r="B1" s="105"/>
      <c r="C1" s="105"/>
      <c r="D1" s="105"/>
    </row>
    <row r="2" spans="1:4" s="29" customFormat="1" ht="25.5" x14ac:dyDescent="0.2">
      <c r="A2" s="4" t="s">
        <v>18</v>
      </c>
      <c r="B2" s="4" t="s">
        <v>34</v>
      </c>
      <c r="C2" s="4" t="s">
        <v>62</v>
      </c>
      <c r="D2" s="4"/>
    </row>
    <row r="3" spans="1:4" x14ac:dyDescent="0.2">
      <c r="A3" s="31">
        <v>38352</v>
      </c>
      <c r="B3" s="32">
        <f>VLOOKUP(A3,'Page 610'!N:T,7,1)</f>
        <v>83.22</v>
      </c>
      <c r="C3" s="20"/>
      <c r="D3" s="2"/>
    </row>
    <row r="4" spans="1:4" x14ac:dyDescent="0.2">
      <c r="A4" s="31">
        <v>38383</v>
      </c>
      <c r="B4" s="32">
        <f>VLOOKUP(A4,'Page 610'!N:T,7,1)</f>
        <v>78.86</v>
      </c>
      <c r="C4" s="20">
        <f t="shared" ref="C4:C67" si="0">LN(B4/B3)</f>
        <v>-5.38135751053141E-2</v>
      </c>
      <c r="D4" s="2" t="e">
        <f ca="1">"&lt;-- "&amp;_xlfn.FORMULATEXT(C4)</f>
        <v>#NAME?</v>
      </c>
    </row>
    <row r="5" spans="1:4" x14ac:dyDescent="0.2">
      <c r="A5" s="31">
        <v>38411</v>
      </c>
      <c r="B5" s="32">
        <f>VLOOKUP(A5,'Page 610'!N:T,7,1)</f>
        <v>78.3</v>
      </c>
      <c r="C5" s="20">
        <f t="shared" si="0"/>
        <v>-7.126525452723703E-3</v>
      </c>
      <c r="D5" s="2" t="e">
        <f ca="1">"&lt;-- "&amp;_xlfn.FORMULATEXT(C5)</f>
        <v>#NAME?</v>
      </c>
    </row>
    <row r="6" spans="1:4" x14ac:dyDescent="0.2">
      <c r="A6" s="31">
        <v>38442</v>
      </c>
      <c r="B6" s="32">
        <f>VLOOKUP(A6,'Page 610'!N:T,7,1)</f>
        <v>77.290000000000006</v>
      </c>
      <c r="C6" s="20">
        <f t="shared" si="0"/>
        <v>-1.2983021877977683E-2</v>
      </c>
      <c r="D6" s="2"/>
    </row>
    <row r="7" spans="1:4" x14ac:dyDescent="0.2">
      <c r="A7" s="31">
        <v>38472</v>
      </c>
      <c r="B7" s="32">
        <f>VLOOKUP(A7,'Page 610'!N:T,7,1)</f>
        <v>64.599999999999994</v>
      </c>
      <c r="C7" s="20">
        <f t="shared" si="0"/>
        <v>-0.17935017033022357</v>
      </c>
      <c r="D7" s="2"/>
    </row>
    <row r="8" spans="1:4" x14ac:dyDescent="0.2">
      <c r="A8" s="31">
        <v>38503</v>
      </c>
      <c r="B8" s="32">
        <f>VLOOKUP(A8,'Page 610'!N:T,7,1)</f>
        <v>64.069999999999993</v>
      </c>
      <c r="C8" s="20">
        <f t="shared" si="0"/>
        <v>-8.2381751376259752E-3</v>
      </c>
      <c r="D8" s="2"/>
    </row>
    <row r="9" spans="1:4" x14ac:dyDescent="0.2">
      <c r="A9" s="31">
        <v>38533</v>
      </c>
      <c r="B9" s="32">
        <f>VLOOKUP(A9,'Page 610'!N:T,7,1)</f>
        <v>62.92</v>
      </c>
      <c r="C9" s="20">
        <f t="shared" si="0"/>
        <v>-1.8112157460852939E-2</v>
      </c>
      <c r="D9" s="2"/>
    </row>
    <row r="10" spans="1:4" x14ac:dyDescent="0.2">
      <c r="A10" s="31">
        <v>38564</v>
      </c>
      <c r="B10" s="32">
        <f>VLOOKUP(A10,'Page 610'!N:T,7,1)</f>
        <v>70.78</v>
      </c>
      <c r="C10" s="20">
        <f t="shared" si="0"/>
        <v>0.11771239672724014</v>
      </c>
      <c r="D10" s="2"/>
    </row>
    <row r="11" spans="1:4" hidden="1" outlineLevel="1" x14ac:dyDescent="0.2">
      <c r="A11" s="31">
        <v>38595</v>
      </c>
      <c r="B11" s="32">
        <f>VLOOKUP(A11,'Page 610'!N:T,7,1)</f>
        <v>68.53</v>
      </c>
      <c r="C11" s="20">
        <f t="shared" si="0"/>
        <v>-3.230486931958497E-2</v>
      </c>
      <c r="D11" s="2"/>
    </row>
    <row r="12" spans="1:4" hidden="1" outlineLevel="1" x14ac:dyDescent="0.2">
      <c r="A12" s="31">
        <v>38625</v>
      </c>
      <c r="B12" s="32">
        <f>VLOOKUP(A12,'Page 610'!N:T,7,1)</f>
        <v>68.19</v>
      </c>
      <c r="C12" s="20">
        <f t="shared" si="0"/>
        <v>-4.9736790651708548E-3</v>
      </c>
      <c r="D12" s="2"/>
    </row>
    <row r="13" spans="1:4" hidden="1" outlineLevel="1" x14ac:dyDescent="0.2">
      <c r="A13" s="31">
        <v>38656</v>
      </c>
      <c r="B13" s="32">
        <f>VLOOKUP(A13,'Page 610'!N:T,7,1)</f>
        <v>69.599999999999994</v>
      </c>
      <c r="C13" s="20">
        <f t="shared" si="0"/>
        <v>2.0466640807812304E-2</v>
      </c>
      <c r="D13" s="2"/>
    </row>
    <row r="14" spans="1:4" hidden="1" outlineLevel="1" x14ac:dyDescent="0.2">
      <c r="A14" s="31">
        <v>38686</v>
      </c>
      <c r="B14" s="32">
        <f>VLOOKUP(A14,'Page 610'!N:T,7,1)</f>
        <v>75.75</v>
      </c>
      <c r="C14" s="20">
        <f t="shared" si="0"/>
        <v>8.4673877049104659E-2</v>
      </c>
      <c r="D14" s="2"/>
    </row>
    <row r="15" spans="1:4" hidden="1" outlineLevel="1" x14ac:dyDescent="0.2">
      <c r="A15" s="31">
        <v>38717</v>
      </c>
      <c r="B15" s="32">
        <f>VLOOKUP(A15,'Page 610'!N:T,7,1)</f>
        <v>70.040000000000006</v>
      </c>
      <c r="C15" s="20">
        <f t="shared" si="0"/>
        <v>-7.8371936971827288E-2</v>
      </c>
      <c r="D15" s="2"/>
    </row>
    <row r="16" spans="1:4" hidden="1" outlineLevel="1" x14ac:dyDescent="0.2">
      <c r="A16" s="31">
        <v>38748</v>
      </c>
      <c r="B16" s="32">
        <f>VLOOKUP(A16,'Page 610'!N:T,7,1)</f>
        <v>69.28</v>
      </c>
      <c r="C16" s="20">
        <f t="shared" si="0"/>
        <v>-1.091024316347146E-2</v>
      </c>
      <c r="D16" s="2"/>
    </row>
    <row r="17" spans="1:4" hidden="1" outlineLevel="1" x14ac:dyDescent="0.2">
      <c r="A17" s="31">
        <v>38776</v>
      </c>
      <c r="B17" s="32">
        <f>VLOOKUP(A17,'Page 610'!N:T,7,1)</f>
        <v>68.540000000000006</v>
      </c>
      <c r="C17" s="20">
        <f t="shared" si="0"/>
        <v>-1.0738747807716833E-2</v>
      </c>
      <c r="D17" s="2"/>
    </row>
    <row r="18" spans="1:4" hidden="1" outlineLevel="1" x14ac:dyDescent="0.2">
      <c r="A18" s="31">
        <v>38807</v>
      </c>
      <c r="B18" s="32">
        <f>VLOOKUP(A18,'Page 610'!N:T,7,1)</f>
        <v>70.45</v>
      </c>
      <c r="C18" s="20">
        <f t="shared" si="0"/>
        <v>2.7485721898226342E-2</v>
      </c>
      <c r="D18" s="2"/>
    </row>
    <row r="19" spans="1:4" hidden="1" outlineLevel="1" x14ac:dyDescent="0.2">
      <c r="A19" s="31">
        <v>38837</v>
      </c>
      <c r="B19" s="32">
        <f>VLOOKUP(A19,'Page 610'!N:T,7,1)</f>
        <v>70.34</v>
      </c>
      <c r="C19" s="20">
        <f t="shared" si="0"/>
        <v>-1.5626112988527847E-3</v>
      </c>
      <c r="D19" s="2"/>
    </row>
    <row r="20" spans="1:4" hidden="1" outlineLevel="1" x14ac:dyDescent="0.2">
      <c r="A20" s="31">
        <v>38868</v>
      </c>
      <c r="B20" s="32">
        <f>VLOOKUP(A20,'Page 610'!N:T,7,1)</f>
        <v>68.5</v>
      </c>
      <c r="C20" s="20">
        <f t="shared" si="0"/>
        <v>-2.6506881777656803E-2</v>
      </c>
      <c r="D20" s="2"/>
    </row>
    <row r="21" spans="1:4" hidden="1" outlineLevel="1" x14ac:dyDescent="0.2">
      <c r="A21" s="31">
        <v>38898</v>
      </c>
      <c r="B21" s="32">
        <f>VLOOKUP(A21,'Page 610'!N:T,7,1)</f>
        <v>65.86</v>
      </c>
      <c r="C21" s="20">
        <f t="shared" si="0"/>
        <v>-3.9302468319961377E-2</v>
      </c>
      <c r="D21" s="2"/>
    </row>
    <row r="22" spans="1:4" hidden="1" outlineLevel="1" x14ac:dyDescent="0.2">
      <c r="A22" s="31">
        <v>38929</v>
      </c>
      <c r="B22" s="32">
        <f>VLOOKUP(A22,'Page 610'!N:T,7,1)</f>
        <v>66.37</v>
      </c>
      <c r="C22" s="20">
        <f t="shared" si="0"/>
        <v>7.7138702096155214E-3</v>
      </c>
      <c r="D22" s="2"/>
    </row>
    <row r="23" spans="1:4" hidden="1" outlineLevel="1" x14ac:dyDescent="0.2">
      <c r="A23" s="31">
        <v>38960</v>
      </c>
      <c r="B23" s="32">
        <f>VLOOKUP(A23,'Page 610'!N:T,7,1)</f>
        <v>69.69</v>
      </c>
      <c r="C23" s="20">
        <f t="shared" si="0"/>
        <v>4.881168829259374E-2</v>
      </c>
      <c r="D23" s="2"/>
    </row>
    <row r="24" spans="1:4" hidden="1" outlineLevel="1" x14ac:dyDescent="0.2">
      <c r="A24" s="31">
        <v>38990</v>
      </c>
      <c r="B24" s="32">
        <f>VLOOKUP(A24,'Page 610'!N:T,7,1)</f>
        <v>70.53</v>
      </c>
      <c r="C24" s="20">
        <f t="shared" si="0"/>
        <v>1.1981315769660513E-2</v>
      </c>
      <c r="D24" s="2"/>
    </row>
    <row r="25" spans="1:4" hidden="1" outlineLevel="1" x14ac:dyDescent="0.2">
      <c r="A25" s="31">
        <v>39021</v>
      </c>
      <c r="B25" s="32">
        <f>VLOOKUP(A25,'Page 610'!N:T,7,1)</f>
        <v>79.47</v>
      </c>
      <c r="C25" s="20">
        <f t="shared" si="0"/>
        <v>0.11934144073200019</v>
      </c>
      <c r="D25" s="2"/>
    </row>
    <row r="26" spans="1:4" hidden="1" outlineLevel="1" x14ac:dyDescent="0.2">
      <c r="A26" s="31">
        <v>39051</v>
      </c>
      <c r="B26" s="32">
        <f>VLOOKUP(A26,'Page 610'!N:T,7,1)</f>
        <v>79.38</v>
      </c>
      <c r="C26" s="20">
        <f t="shared" si="0"/>
        <v>-1.1331445971687313E-3</v>
      </c>
      <c r="D26" s="2"/>
    </row>
    <row r="27" spans="1:4" hidden="1" outlineLevel="1" x14ac:dyDescent="0.2">
      <c r="A27" s="31">
        <v>39082</v>
      </c>
      <c r="B27" s="32">
        <f>VLOOKUP(A27,'Page 610'!N:T,7,1)</f>
        <v>83.89</v>
      </c>
      <c r="C27" s="20">
        <f t="shared" si="0"/>
        <v>5.5259969503283893E-2</v>
      </c>
      <c r="D27" s="2"/>
    </row>
    <row r="28" spans="1:4" hidden="1" outlineLevel="1" x14ac:dyDescent="0.2">
      <c r="A28" s="31">
        <v>39113</v>
      </c>
      <c r="B28" s="32">
        <f>VLOOKUP(A28,'Page 610'!N:T,7,1)</f>
        <v>85.62</v>
      </c>
      <c r="C28" s="20">
        <f t="shared" si="0"/>
        <v>2.041248385859696E-2</v>
      </c>
      <c r="D28" s="2"/>
    </row>
    <row r="29" spans="1:4" hidden="1" outlineLevel="1" x14ac:dyDescent="0.2">
      <c r="A29" s="31">
        <v>39141</v>
      </c>
      <c r="B29" s="32">
        <f>VLOOKUP(A29,'Page 610'!N:T,7,1)</f>
        <v>80.5</v>
      </c>
      <c r="C29" s="20">
        <f t="shared" si="0"/>
        <v>-6.1661716292282447E-2</v>
      </c>
      <c r="D29" s="2"/>
    </row>
    <row r="30" spans="1:4" hidden="1" outlineLevel="1" x14ac:dyDescent="0.2">
      <c r="A30" s="31">
        <v>39172</v>
      </c>
      <c r="B30" s="32">
        <f>VLOOKUP(A30,'Page 610'!N:T,7,1)</f>
        <v>81.64</v>
      </c>
      <c r="C30" s="20">
        <f t="shared" si="0"/>
        <v>1.4062153517126459E-2</v>
      </c>
      <c r="D30" s="2"/>
    </row>
    <row r="31" spans="1:4" hidden="1" outlineLevel="1" x14ac:dyDescent="0.2">
      <c r="A31" s="31">
        <v>39202</v>
      </c>
      <c r="B31" s="32">
        <f>VLOOKUP(A31,'Page 610'!N:T,7,1)</f>
        <v>88.53</v>
      </c>
      <c r="C31" s="20">
        <f t="shared" si="0"/>
        <v>8.1022139681313721E-2</v>
      </c>
      <c r="D31" s="2"/>
    </row>
    <row r="32" spans="1:4" hidden="1" outlineLevel="1" x14ac:dyDescent="0.2">
      <c r="A32" s="31">
        <v>39233</v>
      </c>
      <c r="B32" s="32">
        <f>VLOOKUP(A32,'Page 610'!N:T,7,1)</f>
        <v>92.69</v>
      </c>
      <c r="C32" s="20">
        <f t="shared" si="0"/>
        <v>4.5919114264783498E-2</v>
      </c>
      <c r="D32" s="2"/>
    </row>
    <row r="33" spans="1:4" hidden="1" outlineLevel="1" x14ac:dyDescent="0.2">
      <c r="A33" s="31">
        <v>39263</v>
      </c>
      <c r="B33" s="32">
        <f>VLOOKUP(A33,'Page 610'!N:T,7,1)</f>
        <v>91.52</v>
      </c>
      <c r="C33" s="20">
        <f t="shared" si="0"/>
        <v>-1.2703064256253564E-2</v>
      </c>
      <c r="D33" s="2"/>
    </row>
    <row r="34" spans="1:4" hidden="1" outlineLevel="1" x14ac:dyDescent="0.2">
      <c r="A34" s="31">
        <v>39294</v>
      </c>
      <c r="B34" s="32">
        <f>VLOOKUP(A34,'Page 610'!N:T,7,1)</f>
        <v>96.21</v>
      </c>
      <c r="C34" s="20">
        <f t="shared" si="0"/>
        <v>4.9975774741685478E-2</v>
      </c>
      <c r="D34" s="2"/>
    </row>
    <row r="35" spans="1:4" hidden="1" outlineLevel="1" x14ac:dyDescent="0.2">
      <c r="A35" s="31">
        <v>39325</v>
      </c>
      <c r="B35" s="32">
        <f>VLOOKUP(A35,'Page 610'!N:T,7,1)</f>
        <v>101.82</v>
      </c>
      <c r="C35" s="20">
        <f t="shared" si="0"/>
        <v>5.6673246101016796E-2</v>
      </c>
      <c r="D35" s="2"/>
    </row>
    <row r="36" spans="1:4" hidden="1" outlineLevel="1" x14ac:dyDescent="0.2">
      <c r="A36" s="31">
        <v>39355</v>
      </c>
      <c r="B36" s="32">
        <f>VLOOKUP(A36,'Page 610'!N:T,7,1)</f>
        <v>102.79</v>
      </c>
      <c r="C36" s="20">
        <f t="shared" si="0"/>
        <v>9.4815235506407955E-3</v>
      </c>
      <c r="D36" s="2"/>
    </row>
    <row r="37" spans="1:4" hidden="1" outlineLevel="1" x14ac:dyDescent="0.2">
      <c r="A37" s="31">
        <v>39386</v>
      </c>
      <c r="B37" s="32">
        <f>VLOOKUP(A37,'Page 610'!N:T,7,1)</f>
        <v>101.33</v>
      </c>
      <c r="C37" s="20">
        <f t="shared" si="0"/>
        <v>-1.4305554564604467E-2</v>
      </c>
      <c r="D37" s="2"/>
    </row>
    <row r="38" spans="1:4" hidden="1" outlineLevel="1" x14ac:dyDescent="0.2">
      <c r="A38" s="31">
        <v>39416</v>
      </c>
      <c r="B38" s="32">
        <f>VLOOKUP(A38,'Page 610'!N:T,7,1)</f>
        <v>92.1</v>
      </c>
      <c r="C38" s="20">
        <f t="shared" si="0"/>
        <v>-9.550757419896512E-2</v>
      </c>
      <c r="D38" s="2"/>
    </row>
    <row r="39" spans="1:4" hidden="1" outlineLevel="1" x14ac:dyDescent="0.2">
      <c r="A39" s="31">
        <v>39447</v>
      </c>
      <c r="B39" s="32">
        <f>VLOOKUP(A39,'Page 610'!N:T,7,1)</f>
        <v>94.66</v>
      </c>
      <c r="C39" s="20">
        <f t="shared" si="0"/>
        <v>2.7416581216840819E-2</v>
      </c>
      <c r="D39" s="2"/>
    </row>
    <row r="40" spans="1:4" hidden="1" outlineLevel="1" x14ac:dyDescent="0.2">
      <c r="A40" s="31">
        <v>39478</v>
      </c>
      <c r="B40" s="32">
        <f>VLOOKUP(A40,'Page 610'!N:T,7,1)</f>
        <v>93.79</v>
      </c>
      <c r="C40" s="20">
        <f t="shared" si="0"/>
        <v>-9.2332839572547374E-3</v>
      </c>
      <c r="D40" s="2"/>
    </row>
    <row r="41" spans="1:4" hidden="1" outlineLevel="1" x14ac:dyDescent="0.2">
      <c r="A41" s="31">
        <v>39507</v>
      </c>
      <c r="B41" s="32">
        <f>VLOOKUP(A41,'Page 610'!N:T,7,1)</f>
        <v>100.09</v>
      </c>
      <c r="C41" s="20">
        <f t="shared" si="0"/>
        <v>6.5011540710080307E-2</v>
      </c>
      <c r="D41" s="2"/>
    </row>
    <row r="42" spans="1:4" hidden="1" outlineLevel="1" x14ac:dyDescent="0.2">
      <c r="A42" s="31">
        <v>39538</v>
      </c>
      <c r="B42" s="32">
        <f>VLOOKUP(A42,'Page 610'!N:T,7,1)</f>
        <v>101.21</v>
      </c>
      <c r="C42" s="20">
        <f t="shared" si="0"/>
        <v>1.112778496988224E-2</v>
      </c>
      <c r="D42" s="2"/>
    </row>
    <row r="43" spans="1:4" hidden="1" outlineLevel="1" x14ac:dyDescent="0.2">
      <c r="A43" s="31">
        <v>39568</v>
      </c>
      <c r="B43" s="32">
        <f>VLOOKUP(A43,'Page 610'!N:T,7,1)</f>
        <v>106.1</v>
      </c>
      <c r="C43" s="20">
        <f t="shared" si="0"/>
        <v>4.7184479419127644E-2</v>
      </c>
      <c r="D43" s="2"/>
    </row>
    <row r="44" spans="1:4" hidden="1" outlineLevel="1" x14ac:dyDescent="0.2">
      <c r="A44" s="31">
        <v>39599</v>
      </c>
      <c r="B44" s="32">
        <f>VLOOKUP(A44,'Page 610'!N:T,7,1)</f>
        <v>114.24</v>
      </c>
      <c r="C44" s="20">
        <f t="shared" si="0"/>
        <v>7.3919452971336772E-2</v>
      </c>
      <c r="D44" s="2"/>
    </row>
    <row r="45" spans="1:4" hidden="1" outlineLevel="1" x14ac:dyDescent="0.2">
      <c r="A45" s="31">
        <v>39629</v>
      </c>
      <c r="B45" s="32">
        <f>VLOOKUP(A45,'Page 610'!N:T,7,1)</f>
        <v>104.62</v>
      </c>
      <c r="C45" s="20">
        <f t="shared" si="0"/>
        <v>-8.7966760648809164E-2</v>
      </c>
      <c r="D45" s="2"/>
    </row>
    <row r="46" spans="1:4" hidden="1" outlineLevel="1" x14ac:dyDescent="0.2">
      <c r="A46" s="31">
        <v>39660</v>
      </c>
      <c r="B46" s="32">
        <f>VLOOKUP(A46,'Page 610'!N:T,7,1)</f>
        <v>112.96</v>
      </c>
      <c r="C46" s="20">
        <f t="shared" si="0"/>
        <v>7.6699035802466869E-2</v>
      </c>
      <c r="D46" s="2"/>
    </row>
    <row r="47" spans="1:4" hidden="1" outlineLevel="1" x14ac:dyDescent="0.2">
      <c r="A47" s="31">
        <v>39691</v>
      </c>
      <c r="B47" s="32">
        <f>VLOOKUP(A47,'Page 610'!N:T,7,1)</f>
        <v>107.86</v>
      </c>
      <c r="C47" s="20">
        <f t="shared" si="0"/>
        <v>-4.6199683835850887E-2</v>
      </c>
      <c r="D47" s="2"/>
    </row>
    <row r="48" spans="1:4" hidden="1" outlineLevel="1" x14ac:dyDescent="0.2">
      <c r="A48" s="31">
        <v>39721</v>
      </c>
      <c r="B48" s="32">
        <f>VLOOKUP(A48,'Page 610'!N:T,7,1)</f>
        <v>103.63</v>
      </c>
      <c r="C48" s="20">
        <f t="shared" si="0"/>
        <v>-4.0007226712954917E-2</v>
      </c>
      <c r="D48" s="2"/>
    </row>
    <row r="49" spans="1:4" hidden="1" outlineLevel="1" x14ac:dyDescent="0.2">
      <c r="A49" s="31">
        <v>39752</v>
      </c>
      <c r="B49" s="32">
        <f>VLOOKUP(A49,'Page 610'!N:T,7,1)</f>
        <v>82.38</v>
      </c>
      <c r="C49" s="20">
        <f t="shared" si="0"/>
        <v>-0.22948417418819136</v>
      </c>
      <c r="D49" s="2"/>
    </row>
    <row r="50" spans="1:4" hidden="1" outlineLevel="1" x14ac:dyDescent="0.2">
      <c r="A50" s="31">
        <v>39782</v>
      </c>
      <c r="B50" s="32">
        <f>VLOOKUP(A50,'Page 610'!N:T,7,1)</f>
        <v>72.709999999999994</v>
      </c>
      <c r="C50" s="20">
        <f t="shared" si="0"/>
        <v>-0.1248637623459692</v>
      </c>
      <c r="D50" s="2"/>
    </row>
    <row r="51" spans="1:4" hidden="1" outlineLevel="1" x14ac:dyDescent="0.2">
      <c r="A51" s="31">
        <v>39813</v>
      </c>
      <c r="B51" s="32">
        <f>VLOOKUP(A51,'Page 610'!N:T,7,1)</f>
        <v>74.989999999999995</v>
      </c>
      <c r="C51" s="20">
        <f t="shared" si="0"/>
        <v>3.0875844651332654E-2</v>
      </c>
      <c r="D51" s="2"/>
    </row>
    <row r="52" spans="1:4" hidden="1" outlineLevel="1" x14ac:dyDescent="0.2">
      <c r="A52" s="31">
        <v>39844</v>
      </c>
      <c r="B52" s="32">
        <f>VLOOKUP(A52,'Page 610'!N:T,7,1)</f>
        <v>81.66</v>
      </c>
      <c r="C52" s="20">
        <f t="shared" si="0"/>
        <v>8.5209514578131709E-2</v>
      </c>
      <c r="D52" s="2"/>
    </row>
    <row r="53" spans="1:4" hidden="1" outlineLevel="1" x14ac:dyDescent="0.2">
      <c r="A53" s="31">
        <v>39872</v>
      </c>
      <c r="B53" s="32">
        <f>VLOOKUP(A53,'Page 610'!N:T,7,1)</f>
        <v>82.45</v>
      </c>
      <c r="C53" s="20">
        <f t="shared" si="0"/>
        <v>9.6277631141782252E-3</v>
      </c>
      <c r="D53" s="2"/>
    </row>
    <row r="54" spans="1:4" hidden="1" outlineLevel="1" x14ac:dyDescent="0.2">
      <c r="A54" s="31">
        <v>39903</v>
      </c>
      <c r="B54" s="32">
        <f>VLOOKUP(A54,'Page 610'!N:T,7,1)</f>
        <v>86.8</v>
      </c>
      <c r="C54" s="20">
        <f t="shared" si="0"/>
        <v>5.1414572660696607E-2</v>
      </c>
      <c r="D54" s="2"/>
    </row>
    <row r="55" spans="1:4" hidden="1" outlineLevel="1" x14ac:dyDescent="0.2">
      <c r="A55" s="31">
        <v>39933</v>
      </c>
      <c r="B55" s="32">
        <f>VLOOKUP(A55,'Page 610'!N:T,7,1)</f>
        <v>92.46</v>
      </c>
      <c r="C55" s="20">
        <f t="shared" si="0"/>
        <v>6.3169496893774907E-2</v>
      </c>
      <c r="D55" s="2"/>
    </row>
    <row r="56" spans="1:4" hidden="1" outlineLevel="1" x14ac:dyDescent="0.2">
      <c r="A56" s="31">
        <v>39964</v>
      </c>
      <c r="B56" s="32">
        <f>VLOOKUP(A56,'Page 610'!N:T,7,1)</f>
        <v>95.71</v>
      </c>
      <c r="C56" s="20">
        <f t="shared" si="0"/>
        <v>3.4546667647735813E-2</v>
      </c>
      <c r="D56" s="2"/>
    </row>
    <row r="57" spans="1:4" hidden="1" outlineLevel="1" x14ac:dyDescent="0.2">
      <c r="A57" s="31">
        <v>39994</v>
      </c>
      <c r="B57" s="32">
        <f>VLOOKUP(A57,'Page 610'!N:T,7,1)</f>
        <v>94.03</v>
      </c>
      <c r="C57" s="20">
        <f t="shared" si="0"/>
        <v>-1.7708905918829461E-2</v>
      </c>
      <c r="D57" s="2"/>
    </row>
    <row r="58" spans="1:4" hidden="1" outlineLevel="1" x14ac:dyDescent="0.2">
      <c r="A58" s="31">
        <v>40025</v>
      </c>
      <c r="B58" s="32">
        <f>VLOOKUP(A58,'Page 610'!N:T,7,1)</f>
        <v>106.2</v>
      </c>
      <c r="C58" s="20">
        <f t="shared" si="0"/>
        <v>0.12171022851885289</v>
      </c>
      <c r="D58" s="2"/>
    </row>
    <row r="59" spans="1:4" hidden="1" outlineLevel="1" x14ac:dyDescent="0.2">
      <c r="A59" s="31">
        <v>40056</v>
      </c>
      <c r="B59" s="32">
        <f>VLOOKUP(A59,'Page 610'!N:T,7,1)</f>
        <v>106.8</v>
      </c>
      <c r="C59" s="20">
        <f t="shared" si="0"/>
        <v>5.6338177182558439E-3</v>
      </c>
      <c r="D59" s="2"/>
    </row>
    <row r="60" spans="1:4" hidden="1" outlineLevel="1" x14ac:dyDescent="0.2">
      <c r="A60" s="31">
        <v>40086</v>
      </c>
      <c r="B60" s="32">
        <f>VLOOKUP(A60,'Page 610'!N:T,7,1)</f>
        <v>108.22</v>
      </c>
      <c r="C60" s="20">
        <f t="shared" si="0"/>
        <v>1.3208265688494656E-2</v>
      </c>
      <c r="D60" s="2"/>
    </row>
    <row r="61" spans="1:4" hidden="1" outlineLevel="1" x14ac:dyDescent="0.2">
      <c r="A61" s="31">
        <v>40117</v>
      </c>
      <c r="B61" s="32">
        <f>VLOOKUP(A61,'Page 610'!N:T,7,1)</f>
        <v>109.12</v>
      </c>
      <c r="C61" s="20">
        <f t="shared" si="0"/>
        <v>8.2820018805629027E-3</v>
      </c>
      <c r="D61" s="2"/>
    </row>
    <row r="62" spans="1:4" hidden="1" outlineLevel="1" x14ac:dyDescent="0.2">
      <c r="A62" s="31">
        <v>40147</v>
      </c>
      <c r="B62" s="32">
        <f>VLOOKUP(A62,'Page 610'!N:T,7,1)</f>
        <v>114.83</v>
      </c>
      <c r="C62" s="20">
        <f t="shared" si="0"/>
        <v>5.1004579692945896E-2</v>
      </c>
      <c r="D62" s="2"/>
    </row>
    <row r="63" spans="1:4" hidden="1" outlineLevel="1" x14ac:dyDescent="0.2">
      <c r="A63" s="31">
        <v>40178</v>
      </c>
      <c r="B63" s="32">
        <f>VLOOKUP(A63,'Page 610'!N:T,7,1)</f>
        <v>118.96</v>
      </c>
      <c r="C63" s="20">
        <f t="shared" si="0"/>
        <v>3.5334528363801555E-2</v>
      </c>
      <c r="D63" s="2"/>
    </row>
    <row r="64" spans="1:4" hidden="1" outlineLevel="1" x14ac:dyDescent="0.2">
      <c r="A64" s="31">
        <v>40209</v>
      </c>
      <c r="B64" s="32">
        <f>VLOOKUP(A64,'Page 610'!N:T,7,1)</f>
        <v>111.23</v>
      </c>
      <c r="C64" s="20">
        <f t="shared" si="0"/>
        <v>-6.7187172547961638E-2</v>
      </c>
      <c r="D64" s="2"/>
    </row>
    <row r="65" spans="1:4" hidden="1" outlineLevel="1" x14ac:dyDescent="0.2">
      <c r="A65" s="31">
        <v>40237</v>
      </c>
      <c r="B65" s="32">
        <f>VLOOKUP(A65,'Page 610'!N:T,7,1)</f>
        <v>116.08</v>
      </c>
      <c r="C65" s="20">
        <f t="shared" si="0"/>
        <v>4.2679478971994422E-2</v>
      </c>
      <c r="D65" s="2"/>
    </row>
    <row r="66" spans="1:4" hidden="1" outlineLevel="1" x14ac:dyDescent="0.2">
      <c r="A66" s="31">
        <v>40268</v>
      </c>
      <c r="B66" s="32">
        <f>VLOOKUP(A66,'Page 610'!N:T,7,1)</f>
        <v>117.08</v>
      </c>
      <c r="C66" s="20">
        <f t="shared" si="0"/>
        <v>8.5778532477527019E-3</v>
      </c>
      <c r="D66" s="2"/>
    </row>
    <row r="67" spans="1:4" hidden="1" outlineLevel="1" x14ac:dyDescent="0.2">
      <c r="A67" s="31">
        <v>40298</v>
      </c>
      <c r="B67" s="32">
        <f>VLOOKUP(A67,'Page 610'!N:T,7,1)</f>
        <v>117.76</v>
      </c>
      <c r="C67" s="20">
        <f t="shared" si="0"/>
        <v>5.7911931568810204E-3</v>
      </c>
      <c r="D67" s="2"/>
    </row>
    <row r="68" spans="1:4" hidden="1" outlineLevel="1" x14ac:dyDescent="0.2">
      <c r="A68" s="31">
        <v>40329</v>
      </c>
      <c r="B68" s="32">
        <f>VLOOKUP(A68,'Page 610'!N:T,7,1)</f>
        <v>114.93</v>
      </c>
      <c r="C68" s="20">
        <f t="shared" ref="C68:C123" si="1">LN(B68/B67)</f>
        <v>-2.4325407599898766E-2</v>
      </c>
      <c r="D68" s="2"/>
    </row>
    <row r="69" spans="1:4" hidden="1" outlineLevel="1" x14ac:dyDescent="0.2">
      <c r="A69" s="31">
        <v>40359</v>
      </c>
      <c r="B69" s="32">
        <f>VLOOKUP(A69,'Page 610'!N:T,7,1)</f>
        <v>113.3</v>
      </c>
      <c r="C69" s="20">
        <f t="shared" si="1"/>
        <v>-1.4284079346706745E-2</v>
      </c>
      <c r="D69" s="2"/>
    </row>
    <row r="70" spans="1:4" hidden="1" outlineLevel="1" x14ac:dyDescent="0.2">
      <c r="A70" s="31">
        <v>40390</v>
      </c>
      <c r="B70" s="32">
        <f>VLOOKUP(A70,'Page 610'!N:T,7,1)</f>
        <v>117.81</v>
      </c>
      <c r="C70" s="20">
        <f t="shared" si="1"/>
        <v>3.9033989224067339E-2</v>
      </c>
      <c r="D70" s="2"/>
    </row>
    <row r="71" spans="1:4" hidden="1" outlineLevel="1" x14ac:dyDescent="0.2">
      <c r="A71" s="31">
        <v>40421</v>
      </c>
      <c r="B71" s="32">
        <f>VLOOKUP(A71,'Page 610'!N:T,7,1)</f>
        <v>113.54</v>
      </c>
      <c r="C71" s="20">
        <f t="shared" si="1"/>
        <v>-3.6917959515447747E-2</v>
      </c>
      <c r="D71" s="2"/>
    </row>
    <row r="72" spans="1:4" hidden="1" outlineLevel="1" x14ac:dyDescent="0.2">
      <c r="A72" s="31">
        <v>40451</v>
      </c>
      <c r="B72" s="32">
        <f>VLOOKUP(A72,'Page 610'!N:T,7,1)</f>
        <v>123.69</v>
      </c>
      <c r="C72" s="20">
        <f t="shared" si="1"/>
        <v>8.5623237644338171E-2</v>
      </c>
      <c r="D72" s="2"/>
    </row>
    <row r="73" spans="1:4" hidden="1" outlineLevel="1" x14ac:dyDescent="0.2">
      <c r="A73" s="31">
        <v>40482</v>
      </c>
      <c r="B73" s="32">
        <f>VLOOKUP(A73,'Page 610'!N:T,7,1)</f>
        <v>132.41</v>
      </c>
      <c r="C73" s="20">
        <f t="shared" si="1"/>
        <v>6.8124733964747095E-2</v>
      </c>
      <c r="D73" s="2"/>
    </row>
    <row r="74" spans="1:4" hidden="1" outlineLevel="1" x14ac:dyDescent="0.2">
      <c r="A74" s="31">
        <v>40512</v>
      </c>
      <c r="B74" s="32">
        <f>VLOOKUP(A74,'Page 610'!N:T,7,1)</f>
        <v>131.02000000000001</v>
      </c>
      <c r="C74" s="20">
        <f t="shared" si="1"/>
        <v>-1.055318604793512E-2</v>
      </c>
      <c r="D74" s="2"/>
    </row>
    <row r="75" spans="1:4" hidden="1" outlineLevel="1" x14ac:dyDescent="0.2">
      <c r="A75" s="31">
        <v>40543</v>
      </c>
      <c r="B75" s="32">
        <f>VLOOKUP(A75,'Page 610'!N:T,7,1)</f>
        <v>135.93</v>
      </c>
      <c r="C75" s="20">
        <f t="shared" si="1"/>
        <v>3.6790064043426093E-2</v>
      </c>
      <c r="D75" s="2"/>
    </row>
    <row r="76" spans="1:4" hidden="1" outlineLevel="1" x14ac:dyDescent="0.2">
      <c r="A76" s="31">
        <v>40574</v>
      </c>
      <c r="B76" s="32">
        <f>VLOOKUP(A76,'Page 610'!N:T,7,1)</f>
        <v>150.04</v>
      </c>
      <c r="C76" s="20">
        <f t="shared" si="1"/>
        <v>9.8761877866530054E-2</v>
      </c>
      <c r="D76" s="2"/>
    </row>
    <row r="77" spans="1:4" hidden="1" outlineLevel="1" x14ac:dyDescent="0.2">
      <c r="A77" s="31">
        <v>40602</v>
      </c>
      <c r="B77" s="32">
        <f>VLOOKUP(A77,'Page 610'!N:T,7,1)</f>
        <v>150.53</v>
      </c>
      <c r="C77" s="20">
        <f t="shared" si="1"/>
        <v>3.2604746587260288E-3</v>
      </c>
      <c r="D77" s="2"/>
    </row>
    <row r="78" spans="1:4" hidden="1" outlineLevel="1" x14ac:dyDescent="0.2">
      <c r="A78" s="31">
        <v>40633</v>
      </c>
      <c r="B78" s="32">
        <f>VLOOKUP(A78,'Page 610'!N:T,7,1)</f>
        <v>151.63</v>
      </c>
      <c r="C78" s="20">
        <f t="shared" si="1"/>
        <v>7.2809429404351875E-3</v>
      </c>
      <c r="D78" s="2"/>
    </row>
    <row r="79" spans="1:4" hidden="1" outlineLevel="1" x14ac:dyDescent="0.2">
      <c r="A79" s="31">
        <v>40663</v>
      </c>
      <c r="B79" s="32">
        <f>VLOOKUP(A79,'Page 610'!N:T,7,1)</f>
        <v>158.62</v>
      </c>
      <c r="C79" s="20">
        <f t="shared" si="1"/>
        <v>4.5068061842325639E-2</v>
      </c>
      <c r="D79" s="2"/>
    </row>
    <row r="80" spans="1:4" hidden="1" outlineLevel="1" x14ac:dyDescent="0.2">
      <c r="A80" s="31">
        <v>40694</v>
      </c>
      <c r="B80" s="32">
        <f>VLOOKUP(A80,'Page 610'!N:T,7,1)</f>
        <v>157.78</v>
      </c>
      <c r="C80" s="20">
        <f t="shared" si="1"/>
        <v>-5.3097469882300618E-3</v>
      </c>
      <c r="D80" s="2"/>
    </row>
    <row r="81" spans="1:4" hidden="1" outlineLevel="1" x14ac:dyDescent="0.2">
      <c r="A81" s="31">
        <v>40724</v>
      </c>
      <c r="B81" s="32">
        <f>VLOOKUP(A81,'Page 610'!N:T,7,1)</f>
        <v>160.22999999999999</v>
      </c>
      <c r="C81" s="20">
        <f t="shared" si="1"/>
        <v>1.5408625352845061E-2</v>
      </c>
      <c r="D81" s="2"/>
    </row>
    <row r="82" spans="1:4" hidden="1" outlineLevel="1" x14ac:dyDescent="0.2">
      <c r="A82" s="31">
        <v>40755</v>
      </c>
      <c r="B82" s="32">
        <f>VLOOKUP(A82,'Page 610'!N:T,7,1)</f>
        <v>169.85</v>
      </c>
      <c r="C82" s="20">
        <f t="shared" si="1"/>
        <v>5.8305411586804384E-2</v>
      </c>
      <c r="D82" s="2"/>
    </row>
    <row r="83" spans="1:4" hidden="1" outlineLevel="1" x14ac:dyDescent="0.2">
      <c r="A83" s="31">
        <v>40786</v>
      </c>
      <c r="B83" s="32">
        <f>VLOOKUP(A83,'Page 610'!N:T,7,1)</f>
        <v>161.27000000000001</v>
      </c>
      <c r="C83" s="20">
        <f t="shared" si="1"/>
        <v>-5.1835715614168554E-2</v>
      </c>
      <c r="D83" s="2"/>
    </row>
    <row r="84" spans="1:4" hidden="1" outlineLevel="1" x14ac:dyDescent="0.2">
      <c r="A84" s="31">
        <v>40816</v>
      </c>
      <c r="B84" s="32">
        <f>VLOOKUP(A84,'Page 610'!N:T,7,1)</f>
        <v>164.04</v>
      </c>
      <c r="C84" s="20">
        <f t="shared" si="1"/>
        <v>1.7030321531434165E-2</v>
      </c>
      <c r="D84" s="2"/>
    </row>
    <row r="85" spans="1:4" hidden="1" outlineLevel="1" x14ac:dyDescent="0.2">
      <c r="A85" s="31">
        <v>40847</v>
      </c>
      <c r="B85" s="32">
        <f>VLOOKUP(A85,'Page 610'!N:T,7,1)</f>
        <v>173.2</v>
      </c>
      <c r="C85" s="20">
        <f t="shared" si="1"/>
        <v>5.4336695604476196E-2</v>
      </c>
      <c r="D85" s="2"/>
    </row>
    <row r="86" spans="1:4" hidden="1" outlineLevel="1" x14ac:dyDescent="0.2">
      <c r="A86" s="31">
        <v>40877</v>
      </c>
      <c r="B86" s="32">
        <f>VLOOKUP(A86,'Page 610'!N:T,7,1)</f>
        <v>177.07</v>
      </c>
      <c r="C86" s="20">
        <f t="shared" si="1"/>
        <v>2.2098138489790715E-2</v>
      </c>
      <c r="D86" s="2"/>
    </row>
    <row r="87" spans="1:4" hidden="1" outlineLevel="1" x14ac:dyDescent="0.2">
      <c r="A87" s="31">
        <v>40908</v>
      </c>
      <c r="B87" s="32">
        <f>VLOOKUP(A87,'Page 610'!N:T,7,1)</f>
        <v>173.19</v>
      </c>
      <c r="C87" s="20">
        <f t="shared" si="1"/>
        <v>-2.2155876877173495E-2</v>
      </c>
      <c r="D87" s="2"/>
    </row>
    <row r="88" spans="1:4" hidden="1" outlineLevel="1" x14ac:dyDescent="0.2">
      <c r="A88" s="31">
        <v>40939</v>
      </c>
      <c r="B88" s="32">
        <f>VLOOKUP(A88,'Page 610'!N:T,7,1)</f>
        <v>181.4</v>
      </c>
      <c r="C88" s="20">
        <f t="shared" si="1"/>
        <v>4.6315279940084331E-2</v>
      </c>
      <c r="D88" s="2"/>
    </row>
    <row r="89" spans="1:4" hidden="1" outlineLevel="1" x14ac:dyDescent="0.2">
      <c r="A89" s="31">
        <v>40968</v>
      </c>
      <c r="B89" s="32">
        <f>VLOOKUP(A89,'Page 610'!N:T,7,1)</f>
        <v>186.01</v>
      </c>
      <c r="C89" s="20">
        <f t="shared" si="1"/>
        <v>2.5095898027823093E-2</v>
      </c>
      <c r="D89" s="2"/>
    </row>
    <row r="90" spans="1:4" hidden="1" outlineLevel="1" x14ac:dyDescent="0.2">
      <c r="A90" s="31">
        <v>40999</v>
      </c>
      <c r="B90" s="32">
        <f>VLOOKUP(A90,'Page 610'!N:T,7,1)</f>
        <v>197.28</v>
      </c>
      <c r="C90" s="20">
        <f t="shared" si="1"/>
        <v>5.8823603707174661E-2</v>
      </c>
      <c r="D90" s="2"/>
    </row>
    <row r="91" spans="1:4" hidden="1" outlineLevel="1" x14ac:dyDescent="0.2">
      <c r="A91" s="31">
        <v>41029</v>
      </c>
      <c r="B91" s="32">
        <f>VLOOKUP(A91,'Page 610'!N:T,7,1)</f>
        <v>195.8</v>
      </c>
      <c r="C91" s="20">
        <f t="shared" si="1"/>
        <v>-7.5303093196241603E-3</v>
      </c>
      <c r="D91" s="2"/>
    </row>
    <row r="92" spans="1:4" hidden="1" outlineLevel="1" x14ac:dyDescent="0.2">
      <c r="A92" s="31">
        <v>41060</v>
      </c>
      <c r="B92" s="32">
        <f>VLOOKUP(A92,'Page 610'!N:T,7,1)</f>
        <v>183.16</v>
      </c>
      <c r="C92" s="20">
        <f t="shared" si="1"/>
        <v>-6.6733642307515398E-2</v>
      </c>
      <c r="D92" s="2"/>
    </row>
    <row r="93" spans="1:4" hidden="1" outlineLevel="1" x14ac:dyDescent="0.2">
      <c r="A93" s="31">
        <v>41090</v>
      </c>
      <c r="B93" s="32">
        <f>VLOOKUP(A93,'Page 610'!N:T,7,1)</f>
        <v>185.7</v>
      </c>
      <c r="C93" s="20">
        <f t="shared" si="1"/>
        <v>1.3772380569765309E-2</v>
      </c>
      <c r="D93" s="2"/>
    </row>
    <row r="94" spans="1:4" hidden="1" outlineLevel="1" x14ac:dyDescent="0.2">
      <c r="A94" s="31">
        <v>41121</v>
      </c>
      <c r="B94" s="32">
        <f>VLOOKUP(A94,'Page 610'!N:T,7,1)</f>
        <v>186.08</v>
      </c>
      <c r="C94" s="20">
        <f t="shared" si="1"/>
        <v>2.0442204116942805E-3</v>
      </c>
      <c r="D94" s="2"/>
    </row>
    <row r="95" spans="1:4" hidden="1" outlineLevel="1" x14ac:dyDescent="0.2">
      <c r="A95" s="31">
        <v>41152</v>
      </c>
      <c r="B95" s="32">
        <f>VLOOKUP(A95,'Page 610'!N:T,7,1)</f>
        <v>185.8</v>
      </c>
      <c r="C95" s="20">
        <f t="shared" si="1"/>
        <v>-1.5058623906161416E-3</v>
      </c>
      <c r="D95" s="2"/>
    </row>
    <row r="96" spans="1:4" hidden="1" outlineLevel="1" x14ac:dyDescent="0.2">
      <c r="A96" s="31">
        <v>41182</v>
      </c>
      <c r="B96" s="32">
        <f>VLOOKUP(A96,'Page 610'!N:T,7,1)</f>
        <v>197.81</v>
      </c>
      <c r="C96" s="20">
        <f t="shared" si="1"/>
        <v>6.263614764824639E-2</v>
      </c>
      <c r="D96" s="2"/>
    </row>
    <row r="97" spans="1:4" hidden="1" outlineLevel="1" x14ac:dyDescent="0.2">
      <c r="A97" s="31">
        <v>41213</v>
      </c>
      <c r="B97" s="32">
        <f>VLOOKUP(A97,'Page 610'!N:T,7,1)</f>
        <v>185.49</v>
      </c>
      <c r="C97" s="20">
        <f t="shared" si="1"/>
        <v>-6.4306001789397452E-2</v>
      </c>
      <c r="D97" s="2"/>
    </row>
    <row r="98" spans="1:4" hidden="1" outlineLevel="1" x14ac:dyDescent="0.2">
      <c r="A98" s="31">
        <v>41243</v>
      </c>
      <c r="B98" s="32">
        <f>VLOOKUP(A98,'Page 610'!N:T,7,1)</f>
        <v>182.03</v>
      </c>
      <c r="C98" s="20">
        <f t="shared" si="1"/>
        <v>-1.8829463580779689E-2</v>
      </c>
      <c r="D98" s="2"/>
    </row>
    <row r="99" spans="1:4" hidden="1" outlineLevel="1" x14ac:dyDescent="0.2">
      <c r="A99" s="31">
        <v>41274</v>
      </c>
      <c r="B99" s="32">
        <f>VLOOKUP(A99,'Page 610'!N:T,7,1)</f>
        <v>183.45</v>
      </c>
      <c r="C99" s="20">
        <f t="shared" si="1"/>
        <v>7.7706421434834911E-3</v>
      </c>
      <c r="D99" s="2"/>
    </row>
    <row r="100" spans="1:4" hidden="1" outlineLevel="1" x14ac:dyDescent="0.2">
      <c r="A100" s="31">
        <v>41305</v>
      </c>
      <c r="B100" s="32">
        <f>VLOOKUP(A100,'Page 610'!N:T,7,1)</f>
        <v>194.48</v>
      </c>
      <c r="C100" s="20">
        <f t="shared" si="1"/>
        <v>5.8387179206576829E-2</v>
      </c>
      <c r="D100" s="2"/>
    </row>
    <row r="101" spans="1:4" hidden="1" outlineLevel="1" x14ac:dyDescent="0.2">
      <c r="A101" s="31">
        <v>41333</v>
      </c>
      <c r="B101" s="32">
        <f>VLOOKUP(A101,'Page 610'!N:T,7,1)</f>
        <v>193.15</v>
      </c>
      <c r="C101" s="20">
        <f t="shared" si="1"/>
        <v>-6.8622408955775031E-3</v>
      </c>
      <c r="D101" s="2"/>
    </row>
    <row r="102" spans="1:4" hidden="1" outlineLevel="1" x14ac:dyDescent="0.2">
      <c r="A102" s="31">
        <v>41364</v>
      </c>
      <c r="B102" s="32">
        <f>VLOOKUP(A102,'Page 610'!N:T,7,1)</f>
        <v>205.14</v>
      </c>
      <c r="C102" s="20">
        <f t="shared" si="1"/>
        <v>6.0225583766974483E-2</v>
      </c>
      <c r="D102" s="2"/>
    </row>
    <row r="103" spans="1:4" hidden="1" outlineLevel="1" x14ac:dyDescent="0.2">
      <c r="A103" s="31">
        <v>41394</v>
      </c>
      <c r="B103" s="32">
        <f>VLOOKUP(A103,'Page 610'!N:T,7,1)</f>
        <v>194.79</v>
      </c>
      <c r="C103" s="20">
        <f t="shared" si="1"/>
        <v>-5.1770617690759815E-2</v>
      </c>
      <c r="D103" s="2"/>
    </row>
    <row r="104" spans="1:4" hidden="1" outlineLevel="1" x14ac:dyDescent="0.2">
      <c r="A104" s="31">
        <v>41425</v>
      </c>
      <c r="B104" s="32">
        <f>VLOOKUP(A104,'Page 610'!N:T,7,1)</f>
        <v>201</v>
      </c>
      <c r="C104" s="20">
        <f t="shared" si="1"/>
        <v>3.1382852870570743E-2</v>
      </c>
      <c r="D104" s="2"/>
    </row>
    <row r="105" spans="1:4" hidden="1" outlineLevel="1" x14ac:dyDescent="0.2">
      <c r="A105" s="31">
        <v>41455</v>
      </c>
      <c r="B105" s="32">
        <f>VLOOKUP(A105,'Page 610'!N:T,7,1)</f>
        <v>184.66</v>
      </c>
      <c r="C105" s="20">
        <f t="shared" si="1"/>
        <v>-8.4788611714593939E-2</v>
      </c>
      <c r="D105" s="2"/>
    </row>
    <row r="106" spans="1:4" hidden="1" outlineLevel="1" x14ac:dyDescent="0.2">
      <c r="A106" s="31">
        <v>41486</v>
      </c>
      <c r="B106" s="32">
        <f>VLOOKUP(A106,'Page 610'!N:T,7,1)</f>
        <v>188.46</v>
      </c>
      <c r="C106" s="20">
        <f t="shared" si="1"/>
        <v>2.0369486434128392E-2</v>
      </c>
      <c r="D106" s="2"/>
    </row>
    <row r="107" spans="1:4" hidden="1" outlineLevel="1" x14ac:dyDescent="0.2">
      <c r="A107" s="31">
        <v>41517</v>
      </c>
      <c r="B107" s="32">
        <f>VLOOKUP(A107,'Page 610'!N:T,7,1)</f>
        <v>177</v>
      </c>
      <c r="C107" s="20">
        <f t="shared" si="1"/>
        <v>-6.2736050204781096E-2</v>
      </c>
      <c r="D107" s="2"/>
    </row>
    <row r="108" spans="1:4" hidden="1" outlineLevel="1" x14ac:dyDescent="0.2">
      <c r="A108" s="31">
        <v>41547</v>
      </c>
      <c r="B108" s="32">
        <f>VLOOKUP(A108,'Page 610'!N:T,7,1)</f>
        <v>179.82</v>
      </c>
      <c r="C108" s="20">
        <f t="shared" si="1"/>
        <v>1.5806617982797564E-2</v>
      </c>
      <c r="D108" s="2"/>
    </row>
    <row r="109" spans="1:4" hidden="1" outlineLevel="1" x14ac:dyDescent="0.2">
      <c r="A109" s="31">
        <v>41578</v>
      </c>
      <c r="B109" s="32">
        <f>VLOOKUP(A109,'Page 610'!N:T,7,1)</f>
        <v>174.03</v>
      </c>
      <c r="C109" s="20">
        <f t="shared" si="1"/>
        <v>-3.2728652410544186E-2</v>
      </c>
      <c r="D109" s="2"/>
    </row>
    <row r="110" spans="1:4" hidden="1" outlineLevel="1" x14ac:dyDescent="0.2">
      <c r="A110" s="31">
        <v>41608</v>
      </c>
      <c r="B110" s="32">
        <f>VLOOKUP(A110,'Page 610'!N:T,7,1)</f>
        <v>175.42</v>
      </c>
      <c r="C110" s="20">
        <f t="shared" si="1"/>
        <v>7.9554003771527704E-3</v>
      </c>
      <c r="D110" s="2"/>
    </row>
    <row r="111" spans="1:4" hidden="1" outlineLevel="1" x14ac:dyDescent="0.2">
      <c r="A111" s="31">
        <v>41639</v>
      </c>
      <c r="B111" s="32">
        <f>VLOOKUP(A111,'Page 610'!N:T,7,1)</f>
        <v>183.12</v>
      </c>
      <c r="C111" s="20">
        <f t="shared" si="1"/>
        <v>4.2958577121075869E-2</v>
      </c>
      <c r="D111" s="2"/>
    </row>
    <row r="112" spans="1:4" hidden="1" outlineLevel="1" x14ac:dyDescent="0.2">
      <c r="A112" s="31">
        <v>41670</v>
      </c>
      <c r="B112" s="32">
        <f>VLOOKUP(A112,'Page 610'!N:T,7,1)</f>
        <v>172.49</v>
      </c>
      <c r="C112" s="20">
        <f t="shared" si="1"/>
        <v>-5.9802411867773693E-2</v>
      </c>
      <c r="D112" s="2"/>
    </row>
    <row r="113" spans="1:4" hidden="1" outlineLevel="1" x14ac:dyDescent="0.2">
      <c r="A113" s="31">
        <v>41698</v>
      </c>
      <c r="B113" s="32">
        <f>VLOOKUP(A113,'Page 610'!N:T,7,1)</f>
        <v>181.77</v>
      </c>
      <c r="C113" s="20">
        <f t="shared" si="1"/>
        <v>5.2402887848469859E-2</v>
      </c>
      <c r="D113" s="2"/>
    </row>
    <row r="114" spans="1:4" hidden="1" outlineLevel="1" x14ac:dyDescent="0.2">
      <c r="A114" s="31">
        <v>41729</v>
      </c>
      <c r="B114" s="32">
        <f>VLOOKUP(A114,'Page 610'!N:T,7,1)</f>
        <v>188.96</v>
      </c>
      <c r="C114" s="20">
        <f t="shared" si="1"/>
        <v>3.879320082404477E-2</v>
      </c>
      <c r="D114" s="2"/>
    </row>
    <row r="115" spans="1:4" hidden="1" outlineLevel="1" x14ac:dyDescent="0.2">
      <c r="A115" s="31">
        <v>41759</v>
      </c>
      <c r="B115" s="32">
        <f>VLOOKUP(A115,'Page 610'!N:T,7,1)</f>
        <v>192.86</v>
      </c>
      <c r="C115" s="20">
        <f t="shared" si="1"/>
        <v>2.0429184633186156E-2</v>
      </c>
      <c r="D115" s="2"/>
    </row>
    <row r="116" spans="1:4" hidden="1" outlineLevel="1" x14ac:dyDescent="0.2">
      <c r="A116" s="31">
        <v>41790</v>
      </c>
      <c r="B116" s="32">
        <f>VLOOKUP(A116,'Page 610'!N:T,7,1)</f>
        <v>182.03</v>
      </c>
      <c r="C116" s="20">
        <f t="shared" si="1"/>
        <v>-5.7793028424430952E-2</v>
      </c>
      <c r="D116" s="2"/>
    </row>
    <row r="117" spans="1:4" hidden="1" outlineLevel="1" x14ac:dyDescent="0.2">
      <c r="A117" s="31">
        <v>41820</v>
      </c>
      <c r="B117" s="32">
        <f>VLOOKUP(A117,'Page 610'!N:T,7,1)</f>
        <v>178.98</v>
      </c>
      <c r="C117" s="20">
        <f t="shared" si="1"/>
        <v>-1.68974409030954E-2</v>
      </c>
      <c r="D117" s="2"/>
    </row>
    <row r="118" spans="1:4" hidden="1" outlineLevel="1" x14ac:dyDescent="0.2">
      <c r="A118" s="31">
        <v>41851</v>
      </c>
      <c r="B118" s="32">
        <f>VLOOKUP(A118,'Page 610'!N:T,7,1)</f>
        <v>189.25</v>
      </c>
      <c r="C118" s="20">
        <f t="shared" si="1"/>
        <v>5.5794824562845999E-2</v>
      </c>
      <c r="D118" s="2"/>
    </row>
    <row r="119" spans="1:4" collapsed="1" x14ac:dyDescent="0.2">
      <c r="A119" s="31">
        <v>41882</v>
      </c>
      <c r="B119" s="32">
        <f>VLOOKUP(A119,'Page 610'!N:T,7,1)</f>
        <v>190.99</v>
      </c>
      <c r="C119" s="20">
        <f t="shared" si="1"/>
        <v>9.1521783375049948E-3</v>
      </c>
      <c r="D119" s="2"/>
    </row>
    <row r="120" spans="1:4" x14ac:dyDescent="0.2">
      <c r="A120" s="31">
        <v>41912</v>
      </c>
      <c r="B120" s="32">
        <f>VLOOKUP(A120,'Page 610'!N:T,7,1)</f>
        <v>188.54</v>
      </c>
      <c r="C120" s="20">
        <f t="shared" si="1"/>
        <v>-1.2910884687058937E-2</v>
      </c>
      <c r="D120" s="2"/>
    </row>
    <row r="121" spans="1:4" x14ac:dyDescent="0.2">
      <c r="A121" s="31">
        <v>41943</v>
      </c>
      <c r="B121" s="32">
        <f>VLOOKUP(A121,'Page 610'!N:T,7,1)</f>
        <v>163.28</v>
      </c>
      <c r="C121" s="20">
        <f t="shared" si="1"/>
        <v>-0.14384366746641486</v>
      </c>
      <c r="D121" s="2"/>
    </row>
    <row r="122" spans="1:4" x14ac:dyDescent="0.2">
      <c r="A122" s="31">
        <v>41973</v>
      </c>
      <c r="B122" s="32">
        <f>VLOOKUP(A122,'Page 610'!N:T,7,1)</f>
        <v>162.16999999999999</v>
      </c>
      <c r="C122" s="20">
        <f t="shared" si="1"/>
        <v>-6.8213507703064396E-3</v>
      </c>
      <c r="D122" s="2"/>
    </row>
    <row r="123" spans="1:4" x14ac:dyDescent="0.2">
      <c r="A123" s="31">
        <v>42004</v>
      </c>
      <c r="B123" s="32">
        <f>VLOOKUP(A123,'Page 610'!N:T,7,1)</f>
        <v>162.34</v>
      </c>
      <c r="C123" s="20">
        <f t="shared" si="1"/>
        <v>1.0477336017466518E-3</v>
      </c>
      <c r="D123" s="2"/>
    </row>
    <row r="124" spans="1:4" x14ac:dyDescent="0.2">
      <c r="A124" s="2"/>
      <c r="B124" s="2"/>
      <c r="C124" s="2"/>
      <c r="D124" s="2"/>
    </row>
    <row r="125" spans="1:4" x14ac:dyDescent="0.2">
      <c r="A125" s="5" t="s">
        <v>27</v>
      </c>
      <c r="B125" s="2"/>
      <c r="C125" s="2"/>
      <c r="D125" s="2"/>
    </row>
    <row r="126" spans="1:4" x14ac:dyDescent="0.2">
      <c r="A126" s="2" t="s">
        <v>19</v>
      </c>
      <c r="B126" s="2"/>
      <c r="C126" s="30">
        <f>AVERAGE(C4:C123)</f>
        <v>5.5683766481519504E-3</v>
      </c>
      <c r="D126" s="2" t="e">
        <f ca="1">"&lt;-- "&amp;_xlfn.FORMULATEXT(C126)</f>
        <v>#NAME?</v>
      </c>
    </row>
    <row r="127" spans="1:4" x14ac:dyDescent="0.2">
      <c r="A127" s="2" t="s">
        <v>20</v>
      </c>
      <c r="B127" s="2"/>
      <c r="C127" s="30">
        <f>_xlfn.VAR.P(C4:C123)</f>
        <v>3.1072883128712798E-3</v>
      </c>
      <c r="D127" s="2" t="e">
        <f ca="1">"&lt;-- "&amp;_xlfn.FORMULATEXT(C127)</f>
        <v>#NAME?</v>
      </c>
    </row>
    <row r="128" spans="1:4" x14ac:dyDescent="0.2">
      <c r="A128" s="2" t="s">
        <v>21</v>
      </c>
      <c r="B128" s="2"/>
      <c r="C128" s="30">
        <f>_xlfn.STDEV.P(C4:C123)</f>
        <v>5.5743056185244097E-2</v>
      </c>
      <c r="D128" s="2" t="e">
        <f ca="1">"&lt;-- "&amp;_xlfn.FORMULATEXT(C128)</f>
        <v>#NAME?</v>
      </c>
    </row>
    <row r="129" spans="1:4" x14ac:dyDescent="0.2">
      <c r="A129" s="2"/>
      <c r="B129" s="2"/>
      <c r="C129" s="2"/>
      <c r="D129" s="2"/>
    </row>
    <row r="130" spans="1:4" x14ac:dyDescent="0.2">
      <c r="A130" s="5" t="s">
        <v>28</v>
      </c>
      <c r="B130" s="2"/>
      <c r="C130" s="2"/>
      <c r="D130" s="2"/>
    </row>
    <row r="131" spans="1:4" x14ac:dyDescent="0.2">
      <c r="A131" s="2" t="s">
        <v>19</v>
      </c>
      <c r="B131" s="2"/>
      <c r="C131" s="20">
        <f>12*C126</f>
        <v>6.6820519777823412E-2</v>
      </c>
      <c r="D131" s="2" t="e">
        <f ca="1">"&lt;-- "&amp;_xlfn.FORMULATEXT(C131)</f>
        <v>#NAME?</v>
      </c>
    </row>
    <row r="132" spans="1:4" x14ac:dyDescent="0.2">
      <c r="A132" s="2" t="s">
        <v>20</v>
      </c>
      <c r="B132" s="2"/>
      <c r="C132" s="30">
        <f>12*C127</f>
        <v>3.7287459754455354E-2</v>
      </c>
      <c r="D132" s="2" t="e">
        <f ca="1">"&lt;-- "&amp;_xlfn.FORMULATEXT(C132)</f>
        <v>#NAME?</v>
      </c>
    </row>
    <row r="133" spans="1:4" x14ac:dyDescent="0.2">
      <c r="A133" s="2" t="s">
        <v>21</v>
      </c>
      <c r="B133" s="2"/>
      <c r="C133" s="20">
        <f>SQRT(C132)</f>
        <v>0.19309961096401865</v>
      </c>
      <c r="D133" s="2" t="e">
        <f ca="1">"&lt;-- "&amp;_xlfn.FORMULATEXT(C133)</f>
        <v>#NAME?</v>
      </c>
    </row>
  </sheetData>
  <mergeCells count="1">
    <mergeCell ref="A1:D1"/>
  </mergeCells>
  <printOptions headings="1" gridLines="1"/>
  <pageMargins left="0.7" right="0.7" top="0.75" bottom="0.75" header="0.3" footer="0.3"/>
  <pageSetup orientation="portrait" verticalDpi="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16"/>
  <sheetViews>
    <sheetView workbookViewId="0">
      <selection sqref="A1:C1"/>
    </sheetView>
  </sheetViews>
  <sheetFormatPr defaultColWidth="9.28515625" defaultRowHeight="12.75" x14ac:dyDescent="0.2"/>
  <cols>
    <col min="1" max="1" width="39.7109375" style="2" customWidth="1"/>
    <col min="2" max="2" width="9.28515625" style="2"/>
    <col min="3" max="3" width="21.42578125" style="2" bestFit="1" customWidth="1"/>
    <col min="4" max="16384" width="9.28515625" style="2"/>
  </cols>
  <sheetData>
    <row r="1" spans="1:3" ht="18" x14ac:dyDescent="0.2">
      <c r="A1" s="106" t="s">
        <v>22</v>
      </c>
      <c r="B1" s="106"/>
      <c r="C1" s="106"/>
    </row>
    <row r="2" spans="1:3" x14ac:dyDescent="0.2">
      <c r="A2" s="5" t="s">
        <v>24</v>
      </c>
    </row>
    <row r="3" spans="1:3" ht="15.75" x14ac:dyDescent="0.3">
      <c r="A3" s="2" t="s">
        <v>91</v>
      </c>
      <c r="B3" s="2">
        <v>100</v>
      </c>
    </row>
    <row r="4" spans="1:3" ht="15.75" x14ac:dyDescent="0.3">
      <c r="A4" s="2" t="s">
        <v>92</v>
      </c>
      <c r="B4" s="2">
        <v>120</v>
      </c>
    </row>
    <row r="6" spans="1:3" x14ac:dyDescent="0.2">
      <c r="A6" s="28" t="s">
        <v>23</v>
      </c>
      <c r="B6" s="33">
        <f>B4/B3-1</f>
        <v>0.19999999999999996</v>
      </c>
      <c r="C6" s="2" t="e">
        <f ca="1">getformula(B6)</f>
        <v>#NAME?</v>
      </c>
    </row>
    <row r="7" spans="1:3" x14ac:dyDescent="0.2">
      <c r="A7" s="28" t="s">
        <v>56</v>
      </c>
      <c r="B7" s="33">
        <f>LN(B4/B3)</f>
        <v>0.18232155679395459</v>
      </c>
      <c r="C7" s="2" t="e">
        <f ca="1">getformula(B7)</f>
        <v>#NAME?</v>
      </c>
    </row>
    <row r="9" spans="1:3" x14ac:dyDescent="0.2">
      <c r="A9" s="5" t="s">
        <v>25</v>
      </c>
    </row>
    <row r="10" spans="1:3" x14ac:dyDescent="0.2">
      <c r="A10" s="2" t="s">
        <v>93</v>
      </c>
      <c r="B10" s="34">
        <v>0.12</v>
      </c>
    </row>
    <row r="11" spans="1:3" x14ac:dyDescent="0.2">
      <c r="A11" s="2" t="s">
        <v>26</v>
      </c>
      <c r="B11" s="15">
        <v>0.25</v>
      </c>
    </row>
    <row r="12" spans="1:3" x14ac:dyDescent="0.2">
      <c r="B12" s="15"/>
    </row>
    <row r="13" spans="1:3" ht="15.75" x14ac:dyDescent="0.3">
      <c r="A13" s="2" t="s">
        <v>96</v>
      </c>
      <c r="B13" s="2">
        <v>100</v>
      </c>
    </row>
    <row r="14" spans="1:3" ht="15.75" x14ac:dyDescent="0.3">
      <c r="A14" s="2" t="s">
        <v>97</v>
      </c>
    </row>
    <row r="15" spans="1:3" x14ac:dyDescent="0.2">
      <c r="A15" s="35" t="s">
        <v>94</v>
      </c>
      <c r="B15" s="2">
        <f>B13*(1+B10)^B11</f>
        <v>102.87373447220803</v>
      </c>
      <c r="C15" s="2" t="e">
        <f ca="1">getformula(B15)</f>
        <v>#NAME?</v>
      </c>
    </row>
    <row r="16" spans="1:3" x14ac:dyDescent="0.2">
      <c r="A16" s="35" t="s">
        <v>95</v>
      </c>
      <c r="B16" s="2">
        <f>B13*EXP(B10*B11)</f>
        <v>103.0454533953517</v>
      </c>
      <c r="C16" s="2" t="e">
        <f ca="1">getformula(B16)</f>
        <v>#NAME?</v>
      </c>
    </row>
  </sheetData>
  <mergeCells count="1">
    <mergeCell ref="A1:C1"/>
  </mergeCells>
  <phoneticPr fontId="6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J31"/>
  <sheetViews>
    <sheetView workbookViewId="0">
      <selection sqref="A1:C1"/>
    </sheetView>
  </sheetViews>
  <sheetFormatPr defaultColWidth="9.28515625" defaultRowHeight="12.75" x14ac:dyDescent="0.2"/>
  <cols>
    <col min="1" max="1" width="16.28515625" style="2" bestFit="1" customWidth="1"/>
    <col min="2" max="2" width="7" style="2" bestFit="1" customWidth="1"/>
    <col min="3" max="3" width="42.28515625" style="2" bestFit="1" customWidth="1"/>
    <col min="4" max="8" width="9.28515625" style="2"/>
    <col min="9" max="9" width="21.7109375" style="2" customWidth="1"/>
    <col min="10" max="10" width="11.5703125" style="2" customWidth="1"/>
    <col min="11" max="11" width="10.42578125" style="2" bestFit="1" customWidth="1"/>
    <col min="12" max="16384" width="9.28515625" style="2"/>
  </cols>
  <sheetData>
    <row r="1" spans="1:10" ht="18" x14ac:dyDescent="0.2">
      <c r="A1" s="102" t="s">
        <v>12</v>
      </c>
      <c r="B1" s="102"/>
      <c r="C1" s="102"/>
      <c r="D1" s="12"/>
      <c r="E1" s="12"/>
      <c r="F1" s="12"/>
      <c r="G1" s="12"/>
    </row>
    <row r="2" spans="1:10" ht="15.75" x14ac:dyDescent="0.3">
      <c r="A2" s="10" t="s">
        <v>80</v>
      </c>
      <c r="B2" s="19">
        <v>35</v>
      </c>
      <c r="C2" s="10" t="s">
        <v>0</v>
      </c>
      <c r="D2" s="10"/>
      <c r="E2" s="10"/>
      <c r="F2" s="10"/>
      <c r="G2" s="10"/>
      <c r="I2" s="5"/>
    </row>
    <row r="3" spans="1:10" x14ac:dyDescent="0.2">
      <c r="A3" s="10" t="s">
        <v>1</v>
      </c>
      <c r="B3" s="19">
        <v>35</v>
      </c>
      <c r="C3" s="10" t="s">
        <v>2</v>
      </c>
      <c r="D3" s="13"/>
      <c r="E3" s="10"/>
      <c r="F3" s="10"/>
      <c r="G3" s="10"/>
      <c r="J3" s="14"/>
    </row>
    <row r="4" spans="1:10" x14ac:dyDescent="0.2">
      <c r="A4" s="10" t="s">
        <v>5</v>
      </c>
      <c r="B4" s="22">
        <v>0.5</v>
      </c>
      <c r="C4" s="10" t="s">
        <v>6</v>
      </c>
      <c r="D4" s="10"/>
      <c r="E4" s="10"/>
      <c r="F4" s="10"/>
      <c r="G4" s="10"/>
      <c r="J4" s="15"/>
    </row>
    <row r="5" spans="1:10" x14ac:dyDescent="0.2">
      <c r="A5" s="10" t="s">
        <v>3</v>
      </c>
      <c r="B5" s="20">
        <v>0.04</v>
      </c>
      <c r="C5" s="10" t="s">
        <v>4</v>
      </c>
      <c r="D5" s="10"/>
      <c r="E5" s="10"/>
      <c r="F5" s="10"/>
      <c r="G5" s="10"/>
      <c r="J5" s="14"/>
    </row>
    <row r="6" spans="1:10" x14ac:dyDescent="0.2">
      <c r="A6" s="10" t="s">
        <v>7</v>
      </c>
      <c r="B6" s="33">
        <v>0.35</v>
      </c>
      <c r="C6" s="10" t="s">
        <v>8</v>
      </c>
      <c r="D6" s="10"/>
      <c r="E6" s="10"/>
      <c r="F6" s="10"/>
      <c r="G6" s="10"/>
      <c r="J6" s="16"/>
    </row>
    <row r="7" spans="1:10" x14ac:dyDescent="0.2">
      <c r="A7" s="10"/>
      <c r="B7" s="10"/>
      <c r="C7" s="10"/>
      <c r="D7" s="10"/>
      <c r="E7" s="10"/>
      <c r="F7" s="10"/>
      <c r="G7" s="10"/>
    </row>
    <row r="8" spans="1:10" ht="15.75" x14ac:dyDescent="0.3">
      <c r="A8" s="10" t="s">
        <v>81</v>
      </c>
      <c r="B8" s="21">
        <f>(LN(B2/B3)+(B5+0.5*B6^2)*B4)/(B6*SQRT(B4))</f>
        <v>0.20455589027182267</v>
      </c>
      <c r="C8" s="10" t="s">
        <v>9</v>
      </c>
      <c r="D8" s="10"/>
      <c r="E8" s="10"/>
      <c r="F8" s="10"/>
      <c r="G8" s="10"/>
    </row>
    <row r="9" spans="1:10" ht="15.75" x14ac:dyDescent="0.3">
      <c r="A9" s="10" t="s">
        <v>82</v>
      </c>
      <c r="B9" s="21">
        <f>B8-SQRT(B4)*B6</f>
        <v>-4.2931483143468979E-2</v>
      </c>
      <c r="C9" s="10" t="s">
        <v>87</v>
      </c>
      <c r="D9" s="10"/>
      <c r="E9" s="10"/>
      <c r="F9" s="10"/>
      <c r="G9" s="10"/>
    </row>
    <row r="10" spans="1:10" x14ac:dyDescent="0.2">
      <c r="A10" s="10"/>
      <c r="B10" s="22"/>
      <c r="C10" s="10"/>
      <c r="D10" s="10"/>
      <c r="E10" s="10"/>
      <c r="F10" s="10"/>
      <c r="G10" s="10"/>
    </row>
    <row r="11" spans="1:10" ht="15.75" x14ac:dyDescent="0.3">
      <c r="A11" s="10" t="s">
        <v>83</v>
      </c>
      <c r="B11" s="22">
        <f>NORMSDIST(B8)</f>
        <v>0.58104043947859885</v>
      </c>
      <c r="C11" s="10" t="s">
        <v>88</v>
      </c>
      <c r="D11" s="10"/>
      <c r="E11" s="10"/>
      <c r="F11" s="10"/>
      <c r="G11" s="10"/>
    </row>
    <row r="12" spans="1:10" ht="15.75" x14ac:dyDescent="0.3">
      <c r="A12" s="10" t="s">
        <v>84</v>
      </c>
      <c r="B12" s="22">
        <f>NORMSDIST(B9)</f>
        <v>0.48287807597985449</v>
      </c>
      <c r="C12" s="10" t="s">
        <v>89</v>
      </c>
      <c r="D12" s="10"/>
      <c r="E12" s="10"/>
      <c r="F12" s="10"/>
      <c r="G12" s="10"/>
    </row>
    <row r="13" spans="1:10" x14ac:dyDescent="0.2">
      <c r="A13" s="10"/>
      <c r="B13" s="22"/>
      <c r="C13" s="10"/>
      <c r="D13" s="10"/>
      <c r="E13" s="10"/>
      <c r="F13" s="10"/>
      <c r="G13" s="10"/>
    </row>
    <row r="14" spans="1:10" ht="15.75" x14ac:dyDescent="0.3">
      <c r="A14" s="23" t="s">
        <v>85</v>
      </c>
      <c r="B14" s="24">
        <f>B2*B11-B3*EXP(-B5*B4)*B12</f>
        <v>3.7703396511979435</v>
      </c>
      <c r="C14" s="10" t="s">
        <v>98</v>
      </c>
      <c r="D14" s="10"/>
      <c r="E14" s="10"/>
      <c r="F14" s="10"/>
      <c r="G14" s="10"/>
    </row>
    <row r="15" spans="1:10" ht="15.75" x14ac:dyDescent="0.3">
      <c r="A15" s="36" t="s">
        <v>86</v>
      </c>
      <c r="B15" s="37">
        <f>B14-B2+B3*EXP(-B5*B4)</f>
        <v>3.077293216934379</v>
      </c>
      <c r="C15" s="10" t="s">
        <v>10</v>
      </c>
      <c r="D15" s="10"/>
      <c r="E15" s="10"/>
      <c r="F15" s="10"/>
      <c r="G15" s="10"/>
    </row>
    <row r="16" spans="1:10" ht="15.75" x14ac:dyDescent="0.3">
      <c r="A16" s="10" t="s">
        <v>125</v>
      </c>
      <c r="B16" s="11">
        <f>B3*EXP(-B5*B4)*NORMSDIST(-B9)-B2*NORMSDIST(-B8)</f>
        <v>3.0772932169343736</v>
      </c>
      <c r="C16" s="10" t="s">
        <v>60</v>
      </c>
      <c r="D16" s="10"/>
      <c r="E16" s="10"/>
      <c r="F16" s="10"/>
      <c r="G16" s="10"/>
    </row>
    <row r="17" spans="1:7" x14ac:dyDescent="0.2">
      <c r="A17" s="10"/>
      <c r="B17" s="11"/>
      <c r="C17" s="10"/>
      <c r="D17" s="10"/>
      <c r="E17" s="10"/>
      <c r="F17" s="10"/>
      <c r="G17" s="10"/>
    </row>
    <row r="18" spans="1:7" x14ac:dyDescent="0.2">
      <c r="D18" s="17"/>
      <c r="E18" s="17"/>
      <c r="F18" s="17"/>
    </row>
    <row r="19" spans="1:7" x14ac:dyDescent="0.2">
      <c r="D19" s="17"/>
      <c r="E19" s="17"/>
      <c r="F19" s="17"/>
    </row>
    <row r="20" spans="1:7" x14ac:dyDescent="0.2">
      <c r="E20" s="18"/>
      <c r="F20" s="18"/>
    </row>
    <row r="21" spans="1:7" x14ac:dyDescent="0.2">
      <c r="E21" s="16"/>
    </row>
    <row r="22" spans="1:7" x14ac:dyDescent="0.2">
      <c r="E22" s="16"/>
    </row>
    <row r="23" spans="1:7" x14ac:dyDescent="0.2">
      <c r="E23" s="16"/>
    </row>
    <row r="24" spans="1:7" x14ac:dyDescent="0.2">
      <c r="E24" s="16"/>
    </row>
    <row r="25" spans="1:7" x14ac:dyDescent="0.2">
      <c r="E25" s="16"/>
    </row>
    <row r="26" spans="1:7" x14ac:dyDescent="0.2">
      <c r="E26" s="16"/>
    </row>
    <row r="27" spans="1:7" x14ac:dyDescent="0.2">
      <c r="E27" s="16"/>
    </row>
    <row r="28" spans="1:7" x14ac:dyDescent="0.2">
      <c r="E28" s="16"/>
    </row>
    <row r="29" spans="1:7" x14ac:dyDescent="0.2">
      <c r="E29" s="16"/>
    </row>
    <row r="30" spans="1:7" x14ac:dyDescent="0.2">
      <c r="E30" s="16"/>
    </row>
    <row r="31" spans="1:7" x14ac:dyDescent="0.2">
      <c r="E31" s="16"/>
    </row>
  </sheetData>
  <mergeCells count="1">
    <mergeCell ref="A1:C1"/>
  </mergeCells>
  <phoneticPr fontId="6" type="noConversion"/>
  <printOptions headings="1" gridLines="1"/>
  <pageMargins left="0.75" right="0.75" top="1" bottom="1" header="0.5" footer="0.5"/>
  <pageSetup orientation="landscape" verticalDpi="300" r:id="rId1"/>
  <headerFooter alignWithMargins="0">
    <oddHeader>&amp;CUN-13B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J31"/>
  <sheetViews>
    <sheetView workbookViewId="0">
      <selection sqref="A1:C1"/>
    </sheetView>
  </sheetViews>
  <sheetFormatPr defaultColWidth="9.28515625" defaultRowHeight="12.75" x14ac:dyDescent="0.2"/>
  <cols>
    <col min="1" max="1" width="16.28515625" style="2" bestFit="1" customWidth="1"/>
    <col min="2" max="2" width="9.28515625" style="2"/>
    <col min="3" max="3" width="42.7109375" style="2" bestFit="1" customWidth="1"/>
    <col min="4" max="8" width="9.28515625" style="2"/>
    <col min="9" max="9" width="21.7109375" style="2" customWidth="1"/>
    <col min="10" max="10" width="11.5703125" style="2" customWidth="1"/>
    <col min="11" max="11" width="10.42578125" style="2" bestFit="1" customWidth="1"/>
    <col min="12" max="16384" width="9.28515625" style="2"/>
  </cols>
  <sheetData>
    <row r="1" spans="1:10" ht="18" x14ac:dyDescent="0.2">
      <c r="A1" s="102" t="s">
        <v>12</v>
      </c>
      <c r="B1" s="102"/>
      <c r="C1" s="102"/>
      <c r="D1" s="12"/>
      <c r="E1" s="12"/>
      <c r="F1" s="12"/>
      <c r="G1" s="12"/>
    </row>
    <row r="2" spans="1:10" ht="15.75" x14ac:dyDescent="0.3">
      <c r="A2" s="10" t="s">
        <v>80</v>
      </c>
      <c r="B2" s="19">
        <v>35</v>
      </c>
      <c r="C2" s="10" t="s">
        <v>0</v>
      </c>
      <c r="D2" s="10"/>
      <c r="E2" s="10"/>
      <c r="F2" s="10"/>
      <c r="G2" s="10"/>
      <c r="I2" s="5"/>
    </row>
    <row r="3" spans="1:10" x14ac:dyDescent="0.2">
      <c r="A3" s="10" t="s">
        <v>1</v>
      </c>
      <c r="B3" s="19">
        <v>35</v>
      </c>
      <c r="C3" s="10" t="s">
        <v>2</v>
      </c>
      <c r="D3" s="13"/>
      <c r="E3" s="10"/>
      <c r="F3" s="10"/>
      <c r="G3" s="10"/>
      <c r="J3" s="14"/>
    </row>
    <row r="4" spans="1:10" x14ac:dyDescent="0.2">
      <c r="A4" s="10" t="s">
        <v>5</v>
      </c>
      <c r="B4" s="22">
        <v>0.5</v>
      </c>
      <c r="C4" s="10" t="s">
        <v>6</v>
      </c>
      <c r="D4" s="10"/>
      <c r="E4" s="10"/>
      <c r="F4" s="10"/>
      <c r="G4" s="10"/>
      <c r="J4" s="15"/>
    </row>
    <row r="5" spans="1:10" x14ac:dyDescent="0.2">
      <c r="A5" s="10" t="s">
        <v>3</v>
      </c>
      <c r="B5" s="20">
        <v>0.04</v>
      </c>
      <c r="C5" s="10" t="s">
        <v>4</v>
      </c>
      <c r="D5" s="10"/>
      <c r="E5" s="10"/>
      <c r="F5" s="10"/>
      <c r="G5" s="10"/>
      <c r="J5" s="14"/>
    </row>
    <row r="6" spans="1:10" x14ac:dyDescent="0.2">
      <c r="A6" s="10" t="s">
        <v>7</v>
      </c>
      <c r="B6" s="33">
        <v>0.50346970584176021</v>
      </c>
      <c r="C6" s="10" t="s">
        <v>8</v>
      </c>
      <c r="D6" s="10"/>
      <c r="E6" s="10"/>
      <c r="F6" s="10"/>
      <c r="G6" s="10"/>
      <c r="J6" s="16"/>
    </row>
    <row r="7" spans="1:10" x14ac:dyDescent="0.2">
      <c r="A7" s="10"/>
      <c r="B7" s="10"/>
      <c r="C7" s="10"/>
      <c r="D7" s="10"/>
      <c r="E7" s="10"/>
      <c r="F7" s="10"/>
      <c r="G7" s="10"/>
    </row>
    <row r="8" spans="1:10" ht="15.75" x14ac:dyDescent="0.3">
      <c r="A8" s="10" t="s">
        <v>81</v>
      </c>
      <c r="B8" s="21">
        <f>(LN(B2/B3)+(B5+0.5*B6^2)*B4)/(B6*SQRT(B4))</f>
        <v>0.23418211696105462</v>
      </c>
      <c r="C8" s="10" t="s">
        <v>9</v>
      </c>
      <c r="D8" s="10"/>
      <c r="E8" s="10"/>
      <c r="F8" s="10"/>
      <c r="G8" s="10"/>
    </row>
    <row r="9" spans="1:10" ht="15.75" x14ac:dyDescent="0.3">
      <c r="A9" s="10" t="s">
        <v>82</v>
      </c>
      <c r="B9" s="21">
        <f>B8-SQRT(B4)*B6</f>
        <v>-0.12182472616165041</v>
      </c>
      <c r="C9" s="10" t="s">
        <v>87</v>
      </c>
      <c r="D9" s="10"/>
      <c r="E9" s="10"/>
      <c r="F9" s="10"/>
      <c r="G9" s="10"/>
    </row>
    <row r="10" spans="1:10" x14ac:dyDescent="0.2">
      <c r="A10" s="10"/>
      <c r="B10" s="22"/>
      <c r="C10" s="10"/>
      <c r="D10" s="10"/>
      <c r="E10" s="10"/>
      <c r="F10" s="10"/>
      <c r="G10" s="10"/>
    </row>
    <row r="11" spans="1:10" ht="15.75" x14ac:dyDescent="0.3">
      <c r="A11" s="10" t="s">
        <v>83</v>
      </c>
      <c r="B11" s="22">
        <f>NORMSDIST(B8)</f>
        <v>0.59257820117437066</v>
      </c>
      <c r="C11" s="10" t="s">
        <v>88</v>
      </c>
      <c r="D11" s="10"/>
      <c r="E11" s="10"/>
      <c r="F11" s="10"/>
      <c r="G11" s="10"/>
    </row>
    <row r="12" spans="1:10" ht="15.75" x14ac:dyDescent="0.3">
      <c r="A12" s="10" t="s">
        <v>84</v>
      </c>
      <c r="B12" s="22">
        <f>NORMSDIST(B9)</f>
        <v>0.45151891557800539</v>
      </c>
      <c r="C12" s="10" t="s">
        <v>89</v>
      </c>
      <c r="D12" s="10"/>
      <c r="E12" s="10"/>
      <c r="F12" s="10"/>
      <c r="G12" s="10"/>
    </row>
    <row r="13" spans="1:10" x14ac:dyDescent="0.2">
      <c r="A13" s="10"/>
      <c r="B13" s="22"/>
      <c r="C13" s="10"/>
      <c r="D13" s="10"/>
      <c r="E13" s="10"/>
      <c r="F13" s="10"/>
      <c r="G13" s="10"/>
    </row>
    <row r="14" spans="1:10" ht="15.75" x14ac:dyDescent="0.3">
      <c r="A14" s="23" t="s">
        <v>85</v>
      </c>
      <c r="B14" s="24">
        <f>B2*B11-B3*EXP(-B5*B4)*B12</f>
        <v>5.2499985703166718</v>
      </c>
      <c r="C14" s="10" t="s">
        <v>98</v>
      </c>
      <c r="D14" s="10"/>
      <c r="E14" s="10"/>
      <c r="F14" s="10"/>
      <c r="G14" s="10"/>
    </row>
    <row r="15" spans="1:10" ht="15.75" x14ac:dyDescent="0.3">
      <c r="A15" s="36" t="s">
        <v>86</v>
      </c>
      <c r="B15" s="37">
        <f>B14-B2+B3*EXP(-B5*B4)</f>
        <v>4.5569521360531056</v>
      </c>
      <c r="C15" s="10" t="s">
        <v>10</v>
      </c>
      <c r="D15" s="10"/>
      <c r="E15" s="10"/>
      <c r="F15" s="10"/>
      <c r="G15" s="10"/>
    </row>
    <row r="16" spans="1:10" ht="15.75" x14ac:dyDescent="0.3">
      <c r="A16" s="10" t="s">
        <v>125</v>
      </c>
      <c r="B16" s="11">
        <f>B3*EXP(-B5*B4)*NORMSDIST(-B9)-B2*NORMSDIST(-B8)</f>
        <v>4.5569521360531056</v>
      </c>
      <c r="C16" s="10" t="s">
        <v>60</v>
      </c>
      <c r="D16" s="10"/>
      <c r="E16" s="10"/>
      <c r="F16" s="10"/>
      <c r="G16" s="10"/>
    </row>
    <row r="17" spans="1:7" x14ac:dyDescent="0.2">
      <c r="A17" s="10"/>
      <c r="B17" s="11"/>
      <c r="C17" s="10"/>
      <c r="D17" s="10"/>
      <c r="E17" s="10"/>
      <c r="F17" s="10"/>
      <c r="G17" s="10"/>
    </row>
    <row r="18" spans="1:7" x14ac:dyDescent="0.2">
      <c r="D18" s="17"/>
      <c r="E18" s="17"/>
      <c r="F18" s="17"/>
    </row>
    <row r="19" spans="1:7" x14ac:dyDescent="0.2">
      <c r="A19" s="2" t="s">
        <v>109</v>
      </c>
      <c r="B19" s="20">
        <f>CallVolatility(B2,B3,B4,B5,B14)</f>
        <v>0.50346994400024414</v>
      </c>
      <c r="C19" s="2" t="e">
        <f ca="1">getformula(B19)</f>
        <v>#NAME?</v>
      </c>
      <c r="D19" s="17"/>
      <c r="E19" s="17"/>
      <c r="F19" s="17"/>
    </row>
    <row r="20" spans="1:7" x14ac:dyDescent="0.2">
      <c r="B20" s="20">
        <f>PutVolatility(B2,B3,B4,B5,B15)</f>
        <v>0.50346994400024414</v>
      </c>
      <c r="C20" s="2" t="e">
        <f ca="1">getformula(B20)</f>
        <v>#NAME?</v>
      </c>
      <c r="E20" s="18"/>
      <c r="F20" s="18"/>
    </row>
    <row r="21" spans="1:7" x14ac:dyDescent="0.2">
      <c r="E21" s="16"/>
    </row>
    <row r="22" spans="1:7" x14ac:dyDescent="0.2">
      <c r="E22" s="16"/>
    </row>
    <row r="23" spans="1:7" x14ac:dyDescent="0.2">
      <c r="E23" s="16"/>
    </row>
    <row r="24" spans="1:7" x14ac:dyDescent="0.2">
      <c r="E24" s="16"/>
    </row>
    <row r="25" spans="1:7" x14ac:dyDescent="0.2">
      <c r="E25" s="16"/>
    </row>
    <row r="26" spans="1:7" x14ac:dyDescent="0.2">
      <c r="E26" s="16"/>
    </row>
    <row r="27" spans="1:7" x14ac:dyDescent="0.2">
      <c r="E27" s="16"/>
    </row>
    <row r="28" spans="1:7" x14ac:dyDescent="0.2">
      <c r="E28" s="16"/>
    </row>
    <row r="29" spans="1:7" x14ac:dyDescent="0.2">
      <c r="E29" s="16"/>
    </row>
    <row r="30" spans="1:7" x14ac:dyDescent="0.2">
      <c r="E30" s="16"/>
    </row>
    <row r="31" spans="1:7" x14ac:dyDescent="0.2">
      <c r="E31" s="16"/>
    </row>
  </sheetData>
  <mergeCells count="1">
    <mergeCell ref="A1:C1"/>
  </mergeCells>
  <printOptions headings="1" gridLines="1"/>
  <pageMargins left="0.75" right="0.75" top="1" bottom="1" header="0.5" footer="0.5"/>
  <pageSetup orientation="landscape" verticalDpi="300" r:id="rId1"/>
  <headerFooter alignWithMargins="0">
    <oddHeader>&amp;CUN-13B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30"/>
  <sheetViews>
    <sheetView workbookViewId="0">
      <selection sqref="A1:C1"/>
    </sheetView>
  </sheetViews>
  <sheetFormatPr defaultColWidth="9.28515625" defaultRowHeight="12.75" x14ac:dyDescent="0.2"/>
  <cols>
    <col min="1" max="1" width="12.7109375" style="2" customWidth="1"/>
    <col min="2" max="2" width="9.28515625" style="2"/>
    <col min="3" max="3" width="31.7109375" style="2" customWidth="1"/>
    <col min="4" max="16384" width="9.28515625" style="2"/>
  </cols>
  <sheetData>
    <row r="1" spans="1:7" ht="18" x14ac:dyDescent="0.25">
      <c r="A1" s="108" t="s">
        <v>13</v>
      </c>
      <c r="B1" s="108"/>
      <c r="C1" s="108"/>
      <c r="D1" s="12"/>
      <c r="E1" s="12"/>
      <c r="F1" s="12"/>
      <c r="G1" s="12"/>
    </row>
    <row r="2" spans="1:7" ht="33.75" customHeight="1" x14ac:dyDescent="0.2">
      <c r="A2" s="107" t="s">
        <v>211</v>
      </c>
      <c r="B2" s="107"/>
      <c r="C2" s="107"/>
      <c r="D2" s="39"/>
      <c r="E2" s="39"/>
      <c r="F2" s="39"/>
      <c r="G2" s="39"/>
    </row>
    <row r="3" spans="1:7" ht="15.75" x14ac:dyDescent="0.3">
      <c r="A3" s="10" t="s">
        <v>80</v>
      </c>
      <c r="B3" s="19">
        <v>100</v>
      </c>
      <c r="C3" s="10" t="s">
        <v>0</v>
      </c>
      <c r="D3" s="10"/>
      <c r="E3" s="10"/>
      <c r="F3" s="10"/>
      <c r="G3" s="10"/>
    </row>
    <row r="4" spans="1:7" x14ac:dyDescent="0.2">
      <c r="A4" s="10" t="s">
        <v>1</v>
      </c>
      <c r="B4" s="19">
        <v>90</v>
      </c>
      <c r="C4" s="10" t="s">
        <v>2</v>
      </c>
      <c r="D4" s="13"/>
      <c r="E4" s="10"/>
      <c r="F4" s="10"/>
      <c r="G4" s="10"/>
    </row>
    <row r="5" spans="1:7" x14ac:dyDescent="0.2">
      <c r="A5" s="10" t="s">
        <v>5</v>
      </c>
      <c r="B5" s="22">
        <v>0.5</v>
      </c>
      <c r="C5" s="10" t="s">
        <v>6</v>
      </c>
      <c r="D5" s="10"/>
      <c r="E5" s="10"/>
      <c r="F5" s="10"/>
      <c r="G5" s="10"/>
    </row>
    <row r="6" spans="1:7" x14ac:dyDescent="0.2">
      <c r="A6" s="10" t="s">
        <v>3</v>
      </c>
      <c r="B6" s="20">
        <v>0.04</v>
      </c>
      <c r="C6" s="10" t="s">
        <v>4</v>
      </c>
      <c r="D6" s="10"/>
      <c r="E6" s="10"/>
      <c r="F6" s="10"/>
      <c r="G6" s="10"/>
    </row>
    <row r="7" spans="1:7" x14ac:dyDescent="0.2">
      <c r="A7" s="10" t="s">
        <v>7</v>
      </c>
      <c r="B7" s="10">
        <v>0.35</v>
      </c>
      <c r="C7" s="10" t="s">
        <v>8</v>
      </c>
      <c r="D7" s="10"/>
      <c r="E7" s="10"/>
      <c r="F7" s="10"/>
      <c r="G7" s="10"/>
    </row>
    <row r="8" spans="1:7" x14ac:dyDescent="0.2">
      <c r="A8" s="10"/>
      <c r="B8" s="10"/>
      <c r="C8" s="10"/>
      <c r="D8" s="10"/>
      <c r="E8" s="10"/>
      <c r="F8" s="10"/>
      <c r="G8" s="10"/>
    </row>
    <row r="9" spans="1:7" ht="15.75" x14ac:dyDescent="0.3">
      <c r="A9" s="23" t="s">
        <v>85</v>
      </c>
      <c r="B9" s="24">
        <f>calloption(B3,B4,B5,B6,B7)</f>
        <v>16.315446694222182</v>
      </c>
      <c r="C9" s="10" t="e">
        <f ca="1">getformula(B9)</f>
        <v>#NAME?</v>
      </c>
      <c r="D9" s="10"/>
      <c r="E9" s="10"/>
      <c r="F9" s="10"/>
      <c r="G9" s="10"/>
    </row>
    <row r="10" spans="1:7" ht="15.75" x14ac:dyDescent="0.3">
      <c r="A10" s="23" t="s">
        <v>86</v>
      </c>
      <c r="B10" s="25">
        <f>putoption(B3,B4,B5,B6,B7)</f>
        <v>4.5333272918301475</v>
      </c>
      <c r="C10" s="10" t="e">
        <f ca="1">getformula(B10)</f>
        <v>#NAME?</v>
      </c>
      <c r="D10" s="10"/>
      <c r="E10" s="10"/>
      <c r="F10" s="10"/>
      <c r="G10" s="10"/>
    </row>
    <row r="11" spans="1:7" x14ac:dyDescent="0.2">
      <c r="A11" s="10"/>
      <c r="B11" s="11"/>
      <c r="C11" s="10"/>
      <c r="D11" s="10"/>
      <c r="E11" s="10"/>
      <c r="F11" s="10"/>
      <c r="G11" s="10"/>
    </row>
    <row r="13" spans="1:7" ht="38.25" x14ac:dyDescent="0.2">
      <c r="C13" s="40" t="s">
        <v>14</v>
      </c>
      <c r="D13" s="41" t="s">
        <v>15</v>
      </c>
      <c r="E13" s="41" t="s">
        <v>16</v>
      </c>
    </row>
    <row r="14" spans="1:7" x14ac:dyDescent="0.2">
      <c r="C14" s="40"/>
      <c r="D14" s="42">
        <f>B9</f>
        <v>16.315446694222182</v>
      </c>
      <c r="E14" s="41">
        <f>MAX(B3-B4,0)</f>
        <v>10</v>
      </c>
    </row>
    <row r="15" spans="1:7" x14ac:dyDescent="0.2">
      <c r="C15" s="40">
        <v>65</v>
      </c>
      <c r="D15" s="2">
        <f t="dataTable" ref="D15:E30" dt2D="0" dtr="0" r1="B3"/>
        <v>0.9748829979462883</v>
      </c>
      <c r="E15" s="2">
        <v>0</v>
      </c>
    </row>
    <row r="16" spans="1:7" x14ac:dyDescent="0.2">
      <c r="C16" s="40">
        <v>70</v>
      </c>
      <c r="D16" s="2">
        <v>1.823558582641212</v>
      </c>
      <c r="E16" s="2">
        <v>0</v>
      </c>
    </row>
    <row r="17" spans="3:5" x14ac:dyDescent="0.2">
      <c r="C17" s="40">
        <v>75</v>
      </c>
      <c r="D17" s="2">
        <v>3.0842828027117797</v>
      </c>
      <c r="E17" s="2">
        <v>0</v>
      </c>
    </row>
    <row r="18" spans="3:5" x14ac:dyDescent="0.2">
      <c r="C18" s="40">
        <v>80</v>
      </c>
      <c r="D18" s="2">
        <v>4.8086251872565526</v>
      </c>
      <c r="E18" s="2">
        <v>0</v>
      </c>
    </row>
    <row r="19" spans="3:5" x14ac:dyDescent="0.2">
      <c r="C19" s="40">
        <v>85</v>
      </c>
      <c r="D19" s="2">
        <v>7.0159179479905092</v>
      </c>
      <c r="E19" s="2">
        <v>0</v>
      </c>
    </row>
    <row r="20" spans="3:5" x14ac:dyDescent="0.2">
      <c r="C20" s="40">
        <v>90</v>
      </c>
      <c r="D20" s="2">
        <v>9.6951591030804209</v>
      </c>
      <c r="E20" s="2">
        <v>0</v>
      </c>
    </row>
    <row r="21" spans="3:5" x14ac:dyDescent="0.2">
      <c r="C21" s="40">
        <v>95</v>
      </c>
      <c r="D21" s="2">
        <v>12.811638305711064</v>
      </c>
      <c r="E21" s="2">
        <v>5</v>
      </c>
    </row>
    <row r="22" spans="3:5" x14ac:dyDescent="0.2">
      <c r="C22" s="40">
        <v>100</v>
      </c>
      <c r="D22" s="2">
        <v>16.315446694222182</v>
      </c>
      <c r="E22" s="2">
        <v>10</v>
      </c>
    </row>
    <row r="23" spans="3:5" x14ac:dyDescent="0.2">
      <c r="C23" s="40">
        <v>105</v>
      </c>
      <c r="D23" s="2">
        <v>20.149631766565548</v>
      </c>
      <c r="E23" s="2">
        <v>15</v>
      </c>
    </row>
    <row r="24" spans="3:5" x14ac:dyDescent="0.2">
      <c r="C24" s="40">
        <v>110</v>
      </c>
      <c r="D24" s="2">
        <v>24.256714323418677</v>
      </c>
      <c r="E24" s="2">
        <v>20</v>
      </c>
    </row>
    <row r="25" spans="3:5" x14ac:dyDescent="0.2">
      <c r="C25" s="40">
        <v>115</v>
      </c>
      <c r="D25" s="2">
        <v>28.583138342856174</v>
      </c>
      <c r="E25" s="2">
        <v>25</v>
      </c>
    </row>
    <row r="26" spans="3:5" x14ac:dyDescent="0.2">
      <c r="C26" s="40">
        <v>120</v>
      </c>
      <c r="D26" s="2">
        <v>33.08179014076201</v>
      </c>
      <c r="E26" s="2">
        <v>30</v>
      </c>
    </row>
    <row r="27" spans="3:5" x14ac:dyDescent="0.2">
      <c r="C27" s="40">
        <v>125</v>
      </c>
      <c r="D27" s="2">
        <v>37.712998827390876</v>
      </c>
      <c r="E27" s="2">
        <v>35</v>
      </c>
    </row>
    <row r="28" spans="3:5" x14ac:dyDescent="0.2">
      <c r="C28" s="40">
        <v>130</v>
      </c>
      <c r="D28" s="2">
        <v>42.444495614259381</v>
      </c>
      <c r="E28" s="2">
        <v>40</v>
      </c>
    </row>
    <row r="29" spans="3:5" x14ac:dyDescent="0.2">
      <c r="C29" s="40">
        <v>135</v>
      </c>
      <c r="D29" s="2">
        <v>47.25075629589189</v>
      </c>
      <c r="E29" s="2">
        <v>45</v>
      </c>
    </row>
    <row r="30" spans="3:5" x14ac:dyDescent="0.2">
      <c r="C30" s="40">
        <v>140</v>
      </c>
      <c r="D30" s="2">
        <v>52.11205022701742</v>
      </c>
      <c r="E30" s="2">
        <v>50</v>
      </c>
    </row>
  </sheetData>
  <mergeCells count="2">
    <mergeCell ref="A2:C2"/>
    <mergeCell ref="A1:C1"/>
  </mergeCells>
  <phoneticPr fontId="6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E21"/>
  <sheetViews>
    <sheetView workbookViewId="0">
      <selection sqref="A1:C1"/>
    </sheetView>
  </sheetViews>
  <sheetFormatPr defaultColWidth="9.28515625" defaultRowHeight="12.75" x14ac:dyDescent="0.2"/>
  <cols>
    <col min="1" max="1" width="19.28515625" style="2" customWidth="1"/>
    <col min="2" max="2" width="9.28515625" style="2"/>
    <col min="3" max="3" width="43" style="2" bestFit="1" customWidth="1"/>
    <col min="4" max="16384" width="9.28515625" style="2"/>
  </cols>
  <sheetData>
    <row r="1" spans="1:5" ht="18" x14ac:dyDescent="0.25">
      <c r="A1" s="108" t="s">
        <v>31</v>
      </c>
      <c r="B1" s="108"/>
      <c r="C1" s="108"/>
      <c r="D1" s="12"/>
      <c r="E1" s="12"/>
    </row>
    <row r="2" spans="1:5" ht="12.75" customHeight="1" x14ac:dyDescent="0.2">
      <c r="A2" s="43" t="s">
        <v>63</v>
      </c>
      <c r="B2" s="12"/>
      <c r="C2" s="12"/>
      <c r="D2" s="12"/>
      <c r="E2" s="12"/>
    </row>
    <row r="3" spans="1:5" ht="15.75" x14ac:dyDescent="0.3">
      <c r="A3" s="10" t="s">
        <v>80</v>
      </c>
      <c r="B3" s="19">
        <v>35</v>
      </c>
      <c r="C3" s="10" t="s">
        <v>0</v>
      </c>
      <c r="D3" s="10"/>
      <c r="E3" s="10"/>
    </row>
    <row r="4" spans="1:5" x14ac:dyDescent="0.2">
      <c r="A4" s="10" t="s">
        <v>1</v>
      </c>
      <c r="B4" s="19">
        <v>35</v>
      </c>
      <c r="C4" s="10" t="s">
        <v>2</v>
      </c>
      <c r="D4" s="13"/>
      <c r="E4" s="10"/>
    </row>
    <row r="5" spans="1:5" x14ac:dyDescent="0.2">
      <c r="A5" s="10" t="s">
        <v>5</v>
      </c>
      <c r="B5" s="22">
        <v>0.5</v>
      </c>
      <c r="C5" s="10" t="s">
        <v>6</v>
      </c>
      <c r="D5" s="10"/>
      <c r="E5" s="10"/>
    </row>
    <row r="6" spans="1:5" x14ac:dyDescent="0.2">
      <c r="A6" s="10" t="s">
        <v>3</v>
      </c>
      <c r="B6" s="20">
        <v>0.06</v>
      </c>
      <c r="C6" s="10" t="s">
        <v>4</v>
      </c>
      <c r="D6" s="10"/>
      <c r="E6" s="10"/>
    </row>
    <row r="7" spans="1:5" x14ac:dyDescent="0.2">
      <c r="A7" s="10" t="s">
        <v>99</v>
      </c>
      <c r="B7" s="19">
        <v>5.25</v>
      </c>
      <c r="C7" s="10" t="s">
        <v>29</v>
      </c>
      <c r="D7" s="10"/>
      <c r="E7" s="10"/>
    </row>
    <row r="8" spans="1:5" x14ac:dyDescent="0.2">
      <c r="A8" s="23" t="s">
        <v>54</v>
      </c>
      <c r="B8" s="33">
        <f>CallVolatility(B3,B4,B5,B6,B7)</f>
        <v>0.48712015151977539</v>
      </c>
      <c r="C8" s="2" t="e">
        <f ca="1">getformula(B8)</f>
        <v>#NAME?</v>
      </c>
    </row>
    <row r="10" spans="1:5" x14ac:dyDescent="0.2">
      <c r="A10" s="43" t="s">
        <v>64</v>
      </c>
    </row>
    <row r="11" spans="1:5" ht="15.75" x14ac:dyDescent="0.3">
      <c r="A11" s="10" t="s">
        <v>80</v>
      </c>
      <c r="B11" s="19">
        <v>35</v>
      </c>
      <c r="C11" s="10" t="s">
        <v>0</v>
      </c>
    </row>
    <row r="12" spans="1:5" x14ac:dyDescent="0.2">
      <c r="A12" s="10" t="s">
        <v>1</v>
      </c>
      <c r="B12" s="19">
        <v>35</v>
      </c>
      <c r="C12" s="10" t="s">
        <v>2</v>
      </c>
    </row>
    <row r="13" spans="1:5" x14ac:dyDescent="0.2">
      <c r="A13" s="10" t="s">
        <v>5</v>
      </c>
      <c r="B13" s="22">
        <v>1</v>
      </c>
      <c r="C13" s="10" t="s">
        <v>6</v>
      </c>
    </row>
    <row r="14" spans="1:5" x14ac:dyDescent="0.2">
      <c r="A14" s="10" t="s">
        <v>3</v>
      </c>
      <c r="B14" s="20">
        <v>0.06</v>
      </c>
      <c r="C14" s="10" t="s">
        <v>4</v>
      </c>
    </row>
    <row r="15" spans="1:5" x14ac:dyDescent="0.2">
      <c r="A15" s="10" t="s">
        <v>100</v>
      </c>
      <c r="B15" s="19">
        <v>3.44</v>
      </c>
      <c r="C15" s="10" t="s">
        <v>30</v>
      </c>
    </row>
    <row r="16" spans="1:5" x14ac:dyDescent="0.2">
      <c r="A16" s="23" t="s">
        <v>55</v>
      </c>
      <c r="B16" s="33">
        <f>PutVolatility(B11,B12,B13,B14,B15)</f>
        <v>0.32490396499633789</v>
      </c>
      <c r="C16" s="2" t="e">
        <f ca="1">getformula(B16)</f>
        <v>#NAME?</v>
      </c>
    </row>
    <row r="19" spans="1:3" x14ac:dyDescent="0.2">
      <c r="A19" s="5" t="s">
        <v>110</v>
      </c>
    </row>
    <row r="20" spans="1:3" x14ac:dyDescent="0.2">
      <c r="A20" s="2" t="s">
        <v>111</v>
      </c>
      <c r="B20" s="56">
        <f>calloption(B3,B4,B5,B6,B8)</f>
        <v>5.2499987553087113</v>
      </c>
      <c r="C20" s="2" t="e">
        <f ca="1">getformula(B20)</f>
        <v>#NAME?</v>
      </c>
    </row>
    <row r="21" spans="1:3" x14ac:dyDescent="0.2">
      <c r="A21" s="2" t="s">
        <v>112</v>
      </c>
      <c r="B21" s="56">
        <f>putoption(B11,B12,B13,B14,B16)</f>
        <v>3.4399956261369908</v>
      </c>
      <c r="C21" s="2" t="e">
        <f ca="1">getformula(B21)</f>
        <v>#NAME?</v>
      </c>
    </row>
  </sheetData>
  <mergeCells count="1">
    <mergeCell ref="A1:C1"/>
  </mergeCells>
  <phoneticPr fontId="6" type="noConversion"/>
  <printOptions headings="1" gridLines="1"/>
  <pageMargins left="0.75" right="0.75" top="1" bottom="1" header="0.5" footer="0.5"/>
  <pageSetup orientation="landscape" verticalDpi="300" r:id="rId1"/>
  <headerFooter alignWithMargins="0">
    <oddHeader>&amp;CUN-13B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J32"/>
  <sheetViews>
    <sheetView workbookViewId="0">
      <selection sqref="A1:G1"/>
    </sheetView>
  </sheetViews>
  <sheetFormatPr defaultColWidth="9.28515625" defaultRowHeight="12.75" x14ac:dyDescent="0.2"/>
  <cols>
    <col min="1" max="1" width="13.28515625" style="2" customWidth="1"/>
    <col min="2" max="2" width="9.28515625" style="2"/>
    <col min="3" max="3" width="30.42578125" style="2" customWidth="1"/>
    <col min="4" max="4" width="2.7109375" style="2" customWidth="1"/>
    <col min="5" max="5" width="10.42578125" style="2" customWidth="1"/>
    <col min="6" max="7" width="9.28515625" style="2"/>
    <col min="8" max="8" width="41.7109375" style="2" bestFit="1" customWidth="1"/>
    <col min="9" max="9" width="21.7109375" style="2" customWidth="1"/>
    <col min="10" max="10" width="11.5703125" style="2" customWidth="1"/>
    <col min="11" max="11" width="10.42578125" style="2" bestFit="1" customWidth="1"/>
    <col min="12" max="16384" width="9.28515625" style="2"/>
  </cols>
  <sheetData>
    <row r="1" spans="1:10" ht="44.25" customHeight="1" x14ac:dyDescent="0.25">
      <c r="A1" s="101" t="s">
        <v>102</v>
      </c>
      <c r="B1" s="101"/>
      <c r="C1" s="101"/>
      <c r="D1" s="101"/>
      <c r="E1" s="101"/>
      <c r="F1" s="101"/>
      <c r="G1" s="101"/>
      <c r="H1" s="52"/>
      <c r="I1" s="44"/>
    </row>
    <row r="2" spans="1:10" s="40" customFormat="1" ht="39.75" x14ac:dyDescent="0.25">
      <c r="A2" s="38"/>
      <c r="B2" s="38"/>
      <c r="C2" s="38"/>
      <c r="D2" s="38"/>
      <c r="E2" s="53" t="s">
        <v>101</v>
      </c>
      <c r="F2" s="53" t="s">
        <v>32</v>
      </c>
      <c r="G2" s="53" t="s">
        <v>33</v>
      </c>
      <c r="H2" s="38"/>
      <c r="I2" s="38"/>
    </row>
    <row r="3" spans="1:10" ht="15.75" x14ac:dyDescent="0.3">
      <c r="A3" s="10" t="s">
        <v>80</v>
      </c>
      <c r="B3" s="19">
        <v>100</v>
      </c>
      <c r="C3" s="10" t="s">
        <v>0</v>
      </c>
      <c r="D3" s="10"/>
      <c r="E3" s="10"/>
      <c r="F3" s="54">
        <f>B9</f>
        <v>16.315446694222182</v>
      </c>
      <c r="G3" s="54">
        <f>MAX(B3-B4,0)</f>
        <v>10</v>
      </c>
      <c r="H3" s="2" t="e">
        <f ca="1">"Data table header (hidden):  "&amp;getformula(G3)</f>
        <v>#NAME?</v>
      </c>
      <c r="I3" s="5"/>
    </row>
    <row r="4" spans="1:10" ht="13.15" customHeight="1" x14ac:dyDescent="0.2">
      <c r="A4" s="10" t="s">
        <v>1</v>
      </c>
      <c r="B4" s="19">
        <v>90</v>
      </c>
      <c r="C4" s="10" t="s">
        <v>2</v>
      </c>
      <c r="D4" s="13"/>
      <c r="E4" s="47">
        <v>65</v>
      </c>
      <c r="F4" s="48">
        <f t="dataTable" ref="F4:G19" dt2D="0" dtr="0" r1="B3"/>
        <v>0.9748829979462883</v>
      </c>
      <c r="G4" s="48">
        <v>0</v>
      </c>
      <c r="J4" s="14"/>
    </row>
    <row r="5" spans="1:10" ht="13.15" customHeight="1" x14ac:dyDescent="0.25">
      <c r="A5" s="10" t="s">
        <v>5</v>
      </c>
      <c r="B5" s="22">
        <v>0.5</v>
      </c>
      <c r="C5" s="10" t="s">
        <v>6</v>
      </c>
      <c r="D5" s="44"/>
      <c r="E5" s="47">
        <v>70</v>
      </c>
      <c r="F5" s="48">
        <v>1.823558582641212</v>
      </c>
      <c r="G5" s="48">
        <v>0</v>
      </c>
      <c r="H5" s="44"/>
      <c r="I5" s="44"/>
      <c r="J5" s="44"/>
    </row>
    <row r="6" spans="1:10" x14ac:dyDescent="0.2">
      <c r="A6" s="10" t="s">
        <v>3</v>
      </c>
      <c r="B6" s="20">
        <v>0.04</v>
      </c>
      <c r="C6" s="10" t="s">
        <v>4</v>
      </c>
      <c r="D6" s="10"/>
      <c r="E6" s="47">
        <v>75</v>
      </c>
      <c r="F6" s="48">
        <v>3.0842828027117797</v>
      </c>
      <c r="G6" s="48">
        <v>0</v>
      </c>
      <c r="J6" s="14"/>
    </row>
    <row r="7" spans="1:10" x14ac:dyDescent="0.2">
      <c r="A7" s="10" t="s">
        <v>7</v>
      </c>
      <c r="B7" s="10">
        <v>0.35</v>
      </c>
      <c r="C7" s="10" t="s">
        <v>8</v>
      </c>
      <c r="D7" s="10"/>
      <c r="E7" s="47">
        <v>80</v>
      </c>
      <c r="F7" s="48">
        <v>4.8086251872565526</v>
      </c>
      <c r="G7" s="48">
        <v>0</v>
      </c>
      <c r="J7" s="16"/>
    </row>
    <row r="8" spans="1:10" x14ac:dyDescent="0.2">
      <c r="A8" s="10"/>
      <c r="B8" s="10"/>
      <c r="C8" s="10"/>
      <c r="D8" s="10"/>
      <c r="E8" s="47">
        <v>85</v>
      </c>
      <c r="F8" s="49">
        <v>7.0159179479905092</v>
      </c>
      <c r="G8" s="49">
        <v>0</v>
      </c>
    </row>
    <row r="9" spans="1:10" ht="15.75" x14ac:dyDescent="0.3">
      <c r="A9" s="23" t="s">
        <v>85</v>
      </c>
      <c r="B9" s="50">
        <f>calloption(B3,B4,B5,B6,B7)</f>
        <v>16.315446694222182</v>
      </c>
      <c r="C9" s="10" t="e">
        <f ca="1">getformula(B9)</f>
        <v>#NAME?</v>
      </c>
      <c r="D9" s="10"/>
      <c r="E9" s="47">
        <v>90</v>
      </c>
      <c r="F9" s="49">
        <v>9.6951591030804209</v>
      </c>
      <c r="G9" s="49">
        <v>0</v>
      </c>
    </row>
    <row r="10" spans="1:10" ht="15.75" x14ac:dyDescent="0.3">
      <c r="A10" s="36" t="s">
        <v>86</v>
      </c>
      <c r="B10" s="21">
        <f>putoption(B3,B4,B5,B6,B7)</f>
        <v>4.5333272918301475</v>
      </c>
      <c r="C10" s="10" t="e">
        <f ca="1">getformula(B10)</f>
        <v>#NAME?</v>
      </c>
      <c r="D10" s="10"/>
      <c r="E10" s="47">
        <v>95</v>
      </c>
      <c r="F10" s="49">
        <v>12.811638305711064</v>
      </c>
      <c r="G10" s="49">
        <v>5</v>
      </c>
    </row>
    <row r="11" spans="1:10" x14ac:dyDescent="0.2">
      <c r="A11" s="10"/>
      <c r="B11" s="22"/>
      <c r="C11" s="10"/>
      <c r="D11" s="10"/>
      <c r="E11" s="47">
        <v>100</v>
      </c>
      <c r="F11" s="49">
        <v>16.315446694222182</v>
      </c>
      <c r="G11" s="49">
        <v>10</v>
      </c>
    </row>
    <row r="12" spans="1:10" ht="12.75" customHeight="1" x14ac:dyDescent="0.2">
      <c r="A12" s="10"/>
      <c r="B12" s="22"/>
      <c r="C12" s="10"/>
      <c r="D12" s="10"/>
      <c r="E12" s="47">
        <v>105</v>
      </c>
      <c r="F12" s="49">
        <v>20.149631766565548</v>
      </c>
      <c r="G12" s="49">
        <v>15</v>
      </c>
    </row>
    <row r="13" spans="1:10" s="51" customFormat="1" ht="12.75" customHeight="1" x14ac:dyDescent="0.2">
      <c r="A13" s="109" t="e">
        <f ca="1">"Cells "&amp;CHAR(COLUMN(F3)+64)&amp;ROW(F3)&amp;" and "&amp;CHAR(COLUMN(G3)+64)&amp;ROW(G3)&amp;" are part of the headers of the data table.  Cell "&amp;CHAR(COLUMN(F3)+64)&amp;ROW(F3)&amp;" contains the formula "&amp;ggetformula(F3)&amp;" cell "&amp; CHAR(COLUMN(G3)+64)&amp;ROW(G3)&amp;" contains the formula "&amp;CHAR(10)&amp;ggetformula(G3)</f>
        <v>#NAME?</v>
      </c>
      <c r="B13" s="109"/>
      <c r="C13" s="109"/>
      <c r="E13" s="47">
        <v>110</v>
      </c>
      <c r="F13" s="49">
        <v>24.256714323418677</v>
      </c>
      <c r="G13" s="49">
        <v>20</v>
      </c>
    </row>
    <row r="14" spans="1:10" x14ac:dyDescent="0.2">
      <c r="A14" s="109"/>
      <c r="B14" s="109"/>
      <c r="C14" s="109"/>
      <c r="E14" s="47">
        <v>115</v>
      </c>
      <c r="F14" s="49">
        <v>28.583138342856174</v>
      </c>
      <c r="G14" s="49">
        <v>25</v>
      </c>
    </row>
    <row r="15" spans="1:10" x14ac:dyDescent="0.2">
      <c r="A15" s="109"/>
      <c r="B15" s="109"/>
      <c r="C15" s="109"/>
      <c r="E15" s="47">
        <v>120</v>
      </c>
      <c r="F15" s="49">
        <v>33.08179014076201</v>
      </c>
      <c r="G15" s="49">
        <v>30</v>
      </c>
    </row>
    <row r="16" spans="1:10" x14ac:dyDescent="0.2">
      <c r="A16" s="109"/>
      <c r="B16" s="109"/>
      <c r="C16" s="109"/>
      <c r="E16" s="47">
        <v>125</v>
      </c>
      <c r="F16" s="49">
        <v>37.712998827390876</v>
      </c>
      <c r="G16" s="49">
        <v>35</v>
      </c>
    </row>
    <row r="17" spans="1:7" x14ac:dyDescent="0.2">
      <c r="A17" s="10"/>
      <c r="B17" s="11"/>
      <c r="E17" s="47">
        <v>130</v>
      </c>
      <c r="F17" s="49">
        <v>42.444495614259381</v>
      </c>
      <c r="G17" s="49">
        <v>40</v>
      </c>
    </row>
    <row r="18" spans="1:7" x14ac:dyDescent="0.2">
      <c r="A18" s="10"/>
      <c r="B18" s="11"/>
      <c r="E18" s="47">
        <v>135</v>
      </c>
      <c r="F18" s="49">
        <v>47.25075629589189</v>
      </c>
      <c r="G18" s="49">
        <v>45</v>
      </c>
    </row>
    <row r="19" spans="1:7" x14ac:dyDescent="0.2">
      <c r="E19" s="47">
        <v>140</v>
      </c>
      <c r="F19" s="49">
        <v>52.11205022701742</v>
      </c>
      <c r="G19" s="49">
        <v>50</v>
      </c>
    </row>
    <row r="20" spans="1:7" x14ac:dyDescent="0.2">
      <c r="F20" s="17"/>
    </row>
    <row r="21" spans="1:7" x14ac:dyDescent="0.2">
      <c r="F21" s="18"/>
    </row>
    <row r="31" spans="1:7" x14ac:dyDescent="0.2">
      <c r="C31" s="40"/>
      <c r="E31" s="16"/>
    </row>
    <row r="32" spans="1:7" x14ac:dyDescent="0.2">
      <c r="E32" s="16"/>
    </row>
  </sheetData>
  <mergeCells count="2">
    <mergeCell ref="A13:C16"/>
    <mergeCell ref="A1:G1"/>
  </mergeCells>
  <phoneticPr fontId="6" type="noConversion"/>
  <printOptions headings="1" gridLines="1"/>
  <pageMargins left="0.75" right="0.75" top="1" bottom="1" header="0.5" footer="0.5"/>
  <pageSetup scale="90" orientation="landscape" verticalDpi="300" r:id="rId1"/>
  <headerFooter alignWithMargins="0">
    <oddHeader>&amp;CUN-13B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J32"/>
  <sheetViews>
    <sheetView workbookViewId="0">
      <selection sqref="A1:G1"/>
    </sheetView>
  </sheetViews>
  <sheetFormatPr defaultColWidth="9.28515625" defaultRowHeight="12.75" x14ac:dyDescent="0.2"/>
  <cols>
    <col min="1" max="1" width="13.28515625" style="2" customWidth="1"/>
    <col min="2" max="2" width="9.28515625" style="2"/>
    <col min="3" max="3" width="30.42578125" style="2" customWidth="1"/>
    <col min="4" max="4" width="2.7109375" style="2" customWidth="1"/>
    <col min="5" max="5" width="9.28515625" style="2"/>
    <col min="6" max="6" width="11.7109375" style="2" customWidth="1"/>
    <col min="7" max="7" width="13" style="2" customWidth="1"/>
    <col min="8" max="8" width="9.28515625" style="2"/>
    <col min="9" max="9" width="21.7109375" style="2" customWidth="1"/>
    <col min="10" max="10" width="11.5703125" style="2" customWidth="1"/>
    <col min="11" max="11" width="10.42578125" style="2" bestFit="1" customWidth="1"/>
    <col min="12" max="16384" width="9.28515625" style="2"/>
  </cols>
  <sheetData>
    <row r="1" spans="1:10" ht="18" x14ac:dyDescent="0.25">
      <c r="A1" s="108" t="s">
        <v>65</v>
      </c>
      <c r="B1" s="108"/>
      <c r="C1" s="108"/>
      <c r="D1" s="108"/>
      <c r="E1" s="108"/>
      <c r="F1" s="108"/>
      <c r="G1" s="108"/>
      <c r="H1" s="44"/>
      <c r="I1" s="44"/>
    </row>
    <row r="2" spans="1:10" ht="63.75" x14ac:dyDescent="0.25">
      <c r="A2" s="38"/>
      <c r="B2" s="38"/>
      <c r="C2" s="38"/>
      <c r="D2" s="38"/>
      <c r="E2" s="45" t="s">
        <v>101</v>
      </c>
      <c r="F2" s="45" t="s">
        <v>66</v>
      </c>
      <c r="G2" s="45" t="s">
        <v>67</v>
      </c>
      <c r="H2" s="44"/>
      <c r="I2" s="44"/>
    </row>
    <row r="3" spans="1:10" ht="15.75" x14ac:dyDescent="0.3">
      <c r="A3" s="10" t="s">
        <v>80</v>
      </c>
      <c r="B3" s="19">
        <v>90</v>
      </c>
      <c r="C3" s="10" t="s">
        <v>0</v>
      </c>
      <c r="D3" s="10"/>
      <c r="E3" s="10"/>
      <c r="F3" s="54">
        <f>calloption(B3,B4,B5,B6,20%)</f>
        <v>8.9325483455469978</v>
      </c>
      <c r="G3" s="54">
        <f>calloption(B3,B4,B5,B6,50%)</f>
        <v>19.237834522275882</v>
      </c>
      <c r="I3" s="5"/>
    </row>
    <row r="4" spans="1:10" ht="13.15" customHeight="1" x14ac:dyDescent="0.2">
      <c r="A4" s="10" t="s">
        <v>1</v>
      </c>
      <c r="B4" s="19">
        <v>90</v>
      </c>
      <c r="C4" s="10" t="s">
        <v>2</v>
      </c>
      <c r="D4" s="13"/>
      <c r="E4" s="47">
        <v>10</v>
      </c>
      <c r="F4" s="48">
        <f t="dataTable" ref="F4:G19" dt2D="0" dtr="0" r1="B3"/>
        <v>1.0681242646202344E-27</v>
      </c>
      <c r="G4" s="48">
        <v>2.4203388897518476E-5</v>
      </c>
      <c r="J4" s="14"/>
    </row>
    <row r="5" spans="1:10" ht="13.15" customHeight="1" x14ac:dyDescent="0.25">
      <c r="A5" s="10" t="s">
        <v>5</v>
      </c>
      <c r="B5" s="22">
        <v>1</v>
      </c>
      <c r="C5" s="10" t="s">
        <v>6</v>
      </c>
      <c r="D5" s="44"/>
      <c r="E5" s="47">
        <v>20</v>
      </c>
      <c r="F5" s="48">
        <v>1.3499889128889705E-13</v>
      </c>
      <c r="G5" s="48">
        <v>9.9472059360533743E-3</v>
      </c>
      <c r="H5" s="44"/>
      <c r="I5" s="44"/>
      <c r="J5" s="44"/>
    </row>
    <row r="6" spans="1:10" x14ac:dyDescent="0.2">
      <c r="A6" s="10" t="s">
        <v>3</v>
      </c>
      <c r="B6" s="20">
        <v>0.04</v>
      </c>
      <c r="C6" s="10" t="s">
        <v>4</v>
      </c>
      <c r="D6" s="10"/>
      <c r="E6" s="47">
        <v>30</v>
      </c>
      <c r="F6" s="48">
        <v>1.0815207700522258E-7</v>
      </c>
      <c r="G6" s="48">
        <v>0.15318408353980373</v>
      </c>
      <c r="J6" s="14"/>
    </row>
    <row r="7" spans="1:10" x14ac:dyDescent="0.2">
      <c r="A7" s="10" t="s">
        <v>7</v>
      </c>
      <c r="B7" s="10">
        <v>0.2</v>
      </c>
      <c r="C7" s="10" t="s">
        <v>8</v>
      </c>
      <c r="D7" s="10"/>
      <c r="E7" s="47">
        <v>40</v>
      </c>
      <c r="F7" s="48">
        <v>1.578139023947849E-4</v>
      </c>
      <c r="G7" s="48">
        <v>0.76520076270330017</v>
      </c>
      <c r="J7" s="16"/>
    </row>
    <row r="8" spans="1:10" x14ac:dyDescent="0.2">
      <c r="A8" s="10"/>
      <c r="B8" s="10"/>
      <c r="C8" s="10"/>
      <c r="D8" s="10"/>
      <c r="E8" s="47">
        <v>50</v>
      </c>
      <c r="F8" s="49">
        <v>1.2214406793320642E-2</v>
      </c>
      <c r="G8" s="49">
        <v>2.2298163707657572</v>
      </c>
    </row>
    <row r="9" spans="1:10" ht="15.75" x14ac:dyDescent="0.3">
      <c r="A9" s="23" t="s">
        <v>85</v>
      </c>
      <c r="B9" s="50">
        <f>calloption(B3,B4,B5,B6,B7)</f>
        <v>8.9325483455469978</v>
      </c>
      <c r="C9" s="10" t="e">
        <f ca="1">getformula(B9)</f>
        <v>#NAME?</v>
      </c>
      <c r="D9" s="10"/>
      <c r="E9" s="47">
        <v>60</v>
      </c>
      <c r="F9" s="49">
        <v>0.19119233476090214</v>
      </c>
      <c r="G9" s="49">
        <v>4.7950864232641752</v>
      </c>
    </row>
    <row r="10" spans="1:10" ht="15.75" x14ac:dyDescent="0.3">
      <c r="A10" s="36" t="s">
        <v>86</v>
      </c>
      <c r="B10" s="21">
        <f>putoption(B3,B4,B5,B6,B7)</f>
        <v>5.4035978692560889</v>
      </c>
      <c r="C10" s="10" t="e">
        <f ca="1">getformula(B10)</f>
        <v>#NAME?</v>
      </c>
      <c r="D10" s="10"/>
      <c r="E10" s="47">
        <v>70</v>
      </c>
      <c r="F10" s="49">
        <v>1.1589039898955455</v>
      </c>
      <c r="G10" s="49">
        <v>8.5340819131110877</v>
      </c>
    </row>
    <row r="11" spans="1:10" x14ac:dyDescent="0.2">
      <c r="A11" s="10"/>
      <c r="B11" s="22"/>
      <c r="C11" s="10"/>
      <c r="D11" s="10"/>
      <c r="E11" s="47">
        <v>80</v>
      </c>
      <c r="F11" s="49">
        <v>3.8878964676846373</v>
      </c>
      <c r="G11" s="49">
        <v>13.390429570451033</v>
      </c>
    </row>
    <row r="12" spans="1:10" ht="12.75" customHeight="1" x14ac:dyDescent="0.2">
      <c r="A12" s="10"/>
      <c r="B12" s="22"/>
      <c r="C12" s="10"/>
      <c r="D12" s="10"/>
      <c r="E12" s="47">
        <v>90</v>
      </c>
      <c r="F12" s="49">
        <v>8.9325483455469978</v>
      </c>
      <c r="G12" s="49">
        <v>19.237834522275882</v>
      </c>
    </row>
    <row r="13" spans="1:10" s="51" customFormat="1" ht="12.75" customHeight="1" x14ac:dyDescent="0.2">
      <c r="A13" s="109" t="e">
        <f ca="1">"Cells "&amp;CHAR(COLUMN(F3)+64)&amp;ROW(F3)&amp;" and "&amp;CHAR(COLUMN(G3)+64)&amp;ROW(G3)&amp;" are part of the headers of the data table.  Cell "&amp;CHAR(COLUMN(F3)+64)&amp;ROW(F3)&amp;" contains the formula "&amp;ggetformula(F3)&amp;" cell "&amp; CHAR(COLUMN(G3)+64)&amp;ROW(G3)&amp;" contains the formula "&amp;CHAR(10)&amp;ggetformula(G3)</f>
        <v>#NAME?</v>
      </c>
      <c r="B13" s="109"/>
      <c r="C13" s="109"/>
      <c r="E13" s="47">
        <v>100</v>
      </c>
      <c r="F13" s="49">
        <v>16.060428014488096</v>
      </c>
      <c r="G13" s="49">
        <v>25.925117668933559</v>
      </c>
    </row>
    <row r="14" spans="1:10" x14ac:dyDescent="0.2">
      <c r="A14" s="109"/>
      <c r="B14" s="109"/>
      <c r="C14" s="109"/>
      <c r="E14" s="47">
        <v>110</v>
      </c>
      <c r="F14" s="49">
        <v>24.612105010094552</v>
      </c>
      <c r="G14" s="49">
        <v>33.303132404822748</v>
      </c>
    </row>
    <row r="15" spans="1:10" x14ac:dyDescent="0.2">
      <c r="A15" s="109"/>
      <c r="B15" s="109"/>
      <c r="C15" s="109"/>
      <c r="E15" s="47">
        <v>120</v>
      </c>
      <c r="F15" s="49">
        <v>33.959608783876121</v>
      </c>
      <c r="G15" s="49">
        <v>41.238008196504843</v>
      </c>
    </row>
    <row r="16" spans="1:10" x14ac:dyDescent="0.2">
      <c r="A16" s="109"/>
      <c r="B16" s="109"/>
      <c r="C16" s="109"/>
      <c r="E16" s="47">
        <v>130</v>
      </c>
      <c r="F16" s="49">
        <v>43.690555012572474</v>
      </c>
      <c r="G16" s="49">
        <v>49.615925924968323</v>
      </c>
    </row>
    <row r="17" spans="1:7" x14ac:dyDescent="0.2">
      <c r="A17" s="10"/>
      <c r="B17" s="11"/>
      <c r="E17" s="47">
        <v>140</v>
      </c>
      <c r="F17" s="49">
        <v>53.586942817372091</v>
      </c>
      <c r="G17" s="49">
        <v>58.343307018053125</v>
      </c>
    </row>
    <row r="18" spans="1:7" x14ac:dyDescent="0.2">
      <c r="A18" s="10"/>
      <c r="B18" s="11"/>
      <c r="E18" s="47">
        <v>150</v>
      </c>
      <c r="F18" s="49">
        <v>63.54906840271326</v>
      </c>
      <c r="G18" s="49">
        <v>67.344855698238234</v>
      </c>
    </row>
    <row r="19" spans="1:7" x14ac:dyDescent="0.2">
      <c r="E19" s="47">
        <v>160</v>
      </c>
      <c r="F19" s="49">
        <v>73.535756548094383</v>
      </c>
      <c r="G19" s="49">
        <v>76.560833554976767</v>
      </c>
    </row>
    <row r="20" spans="1:7" x14ac:dyDescent="0.2">
      <c r="F20" s="17"/>
    </row>
    <row r="21" spans="1:7" x14ac:dyDescent="0.2">
      <c r="F21" s="18"/>
    </row>
    <row r="31" spans="1:7" x14ac:dyDescent="0.2">
      <c r="C31" s="40"/>
      <c r="E31" s="16"/>
    </row>
    <row r="32" spans="1:7" x14ac:dyDescent="0.2">
      <c r="E32" s="16"/>
    </row>
  </sheetData>
  <mergeCells count="2">
    <mergeCell ref="A1:G1"/>
    <mergeCell ref="A13:C16"/>
  </mergeCells>
  <printOptions headings="1" gridLines="1"/>
  <pageMargins left="0.75" right="0.75" top="1" bottom="1" header="0.5" footer="0.5"/>
  <pageSetup scale="90" orientation="landscape" verticalDpi="300" r:id="rId1"/>
  <headerFooter alignWithMargins="0">
    <oddHeader>&amp;CUN-13B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H65"/>
  <sheetViews>
    <sheetView workbookViewId="0">
      <selection sqref="A1:F1"/>
    </sheetView>
  </sheetViews>
  <sheetFormatPr defaultRowHeight="15" x14ac:dyDescent="0.2"/>
  <cols>
    <col min="1" max="1" width="26.28515625" bestFit="1" customWidth="1"/>
    <col min="2" max="2" width="12" bestFit="1" customWidth="1"/>
    <col min="3" max="3" width="18.42578125" customWidth="1"/>
    <col min="4" max="4" width="9.28515625" customWidth="1"/>
    <col min="5" max="5" width="13" customWidth="1"/>
    <col min="6" max="6" width="17.7109375" customWidth="1"/>
    <col min="18" max="18" width="21.5703125" style="95" customWidth="1"/>
    <col min="19" max="19" width="24.28515625" style="95" bestFit="1" customWidth="1"/>
    <col min="20" max="22" width="7" style="95" bestFit="1" customWidth="1"/>
    <col min="23" max="23" width="9" style="95" bestFit="1" customWidth="1"/>
    <col min="24" max="24" width="10.5703125" style="95" bestFit="1" customWidth="1"/>
    <col min="25" max="25" width="9" style="95" bestFit="1" customWidth="1"/>
    <col min="26" max="26" width="15" style="95" bestFit="1" customWidth="1"/>
    <col min="27" max="27" width="18.7109375" style="95" bestFit="1" customWidth="1"/>
  </cols>
  <sheetData>
    <row r="1" spans="1:34" ht="42" customHeight="1" x14ac:dyDescent="0.2">
      <c r="A1" s="103" t="s">
        <v>205</v>
      </c>
      <c r="B1" s="103"/>
      <c r="C1" s="103"/>
      <c r="D1" s="103"/>
      <c r="E1" s="103"/>
      <c r="F1" s="103"/>
      <c r="G1" s="79"/>
      <c r="R1" s="96" t="s">
        <v>134</v>
      </c>
      <c r="S1" s="86"/>
      <c r="T1" s="86"/>
      <c r="U1" s="86"/>
      <c r="V1" s="86"/>
      <c r="W1" s="86"/>
      <c r="X1" s="86"/>
      <c r="Y1" s="86"/>
      <c r="Z1" s="86"/>
      <c r="AA1" s="86"/>
    </row>
    <row r="2" spans="1:34" ht="16.5" x14ac:dyDescent="0.3">
      <c r="A2" s="2" t="s">
        <v>114</v>
      </c>
      <c r="B2">
        <f>S2</f>
        <v>37.549999999999997</v>
      </c>
      <c r="R2" s="95" t="s">
        <v>204</v>
      </c>
      <c r="S2" s="85">
        <v>37.549999999999997</v>
      </c>
      <c r="T2" s="86"/>
      <c r="U2" s="86"/>
      <c r="V2" s="86"/>
      <c r="W2" s="86"/>
      <c r="X2" s="86"/>
      <c r="Y2" s="86"/>
      <c r="Z2" s="86"/>
      <c r="AA2" s="86"/>
    </row>
    <row r="3" spans="1:34" x14ac:dyDescent="0.2">
      <c r="A3" s="2" t="s">
        <v>116</v>
      </c>
      <c r="B3">
        <v>38</v>
      </c>
      <c r="R3" s="85" t="s">
        <v>135</v>
      </c>
      <c r="S3" s="86"/>
      <c r="T3" s="86"/>
      <c r="U3" s="86"/>
      <c r="V3" s="86"/>
      <c r="W3" s="86"/>
      <c r="X3" s="86"/>
      <c r="Y3" s="86"/>
      <c r="Z3" s="86"/>
      <c r="AA3" s="86"/>
    </row>
    <row r="4" spans="1:34" x14ac:dyDescent="0.2">
      <c r="A4" s="77" t="s">
        <v>117</v>
      </c>
      <c r="B4" s="82">
        <f>VLOOKUP(B3,$A$14:$F$35,2,0)</f>
        <v>2.36</v>
      </c>
      <c r="R4" s="85" t="s">
        <v>136</v>
      </c>
      <c r="S4" s="86"/>
      <c r="T4" s="86"/>
      <c r="U4" s="86"/>
      <c r="V4" s="86"/>
      <c r="W4" s="86"/>
      <c r="X4" s="86"/>
      <c r="Y4" s="86"/>
      <c r="Z4" s="86"/>
      <c r="AA4" s="86"/>
    </row>
    <row r="5" spans="1:34" ht="15.75" thickBot="1" x14ac:dyDescent="0.25">
      <c r="A5" s="77" t="s">
        <v>118</v>
      </c>
      <c r="B5" s="82">
        <f>VLOOKUP(B3,$A$14:$F$35,5,0)</f>
        <v>3.85</v>
      </c>
      <c r="R5" s="85" t="s">
        <v>137</v>
      </c>
      <c r="S5" s="86"/>
      <c r="T5" s="86"/>
      <c r="U5" s="86"/>
      <c r="V5" s="86"/>
      <c r="W5" s="86"/>
      <c r="X5" s="86"/>
      <c r="Y5" s="86"/>
      <c r="Z5" s="86"/>
      <c r="AA5" s="86"/>
    </row>
    <row r="6" spans="1:34" ht="15.75" thickBot="1" x14ac:dyDescent="0.25">
      <c r="A6" s="2" t="s">
        <v>11</v>
      </c>
      <c r="B6" s="31">
        <v>42000</v>
      </c>
      <c r="R6" s="87" t="s">
        <v>206</v>
      </c>
      <c r="S6" s="86"/>
      <c r="T6" s="86"/>
      <c r="U6" s="86"/>
      <c r="V6" s="86"/>
      <c r="W6" s="86"/>
      <c r="X6" s="86"/>
      <c r="Y6" s="86"/>
      <c r="Z6" s="86"/>
      <c r="AA6" s="86"/>
    </row>
    <row r="7" spans="1:34" x14ac:dyDescent="0.2">
      <c r="A7" s="2" t="s">
        <v>17</v>
      </c>
      <c r="B7" s="31">
        <v>42202</v>
      </c>
      <c r="R7" s="88" t="s">
        <v>138</v>
      </c>
      <c r="S7" s="86"/>
      <c r="T7" s="86"/>
      <c r="U7" s="86"/>
      <c r="V7" s="86"/>
      <c r="W7" s="86"/>
      <c r="X7" s="86"/>
      <c r="Y7" s="86"/>
      <c r="Z7" s="86"/>
      <c r="AA7" s="86"/>
    </row>
    <row r="8" spans="1:34" ht="15.75" x14ac:dyDescent="0.2">
      <c r="A8" s="2" t="s">
        <v>115</v>
      </c>
      <c r="B8" s="8">
        <f>(B7-B6)/365</f>
        <v>0.55342465753424652</v>
      </c>
      <c r="C8" t="e">
        <f ca="1">getformula(B8)</f>
        <v>#NAME?</v>
      </c>
      <c r="R8" s="89" t="s">
        <v>139</v>
      </c>
      <c r="S8" s="90" t="s">
        <v>140</v>
      </c>
      <c r="T8" s="89" t="s">
        <v>141</v>
      </c>
      <c r="U8" s="89" t="s">
        <v>142</v>
      </c>
      <c r="V8" s="89" t="s">
        <v>143</v>
      </c>
      <c r="W8" s="89" t="s">
        <v>144</v>
      </c>
      <c r="X8" s="89" t="s">
        <v>145</v>
      </c>
      <c r="Y8" s="89" t="s">
        <v>68</v>
      </c>
      <c r="Z8" s="89" t="s">
        <v>146</v>
      </c>
      <c r="AA8" s="89" t="s">
        <v>147</v>
      </c>
    </row>
    <row r="9" spans="1:34" ht="15.75" x14ac:dyDescent="0.2">
      <c r="A9" s="2" t="s">
        <v>113</v>
      </c>
      <c r="B9" s="73">
        <v>1.1000000000000001E-3</v>
      </c>
      <c r="C9" t="s">
        <v>207</v>
      </c>
      <c r="P9" s="74"/>
      <c r="R9" s="91">
        <v>23</v>
      </c>
      <c r="S9" s="92" t="s">
        <v>148</v>
      </c>
      <c r="T9" s="88">
        <v>9.5299999999999994</v>
      </c>
      <c r="U9" s="88">
        <v>14.25</v>
      </c>
      <c r="V9" s="88">
        <v>14.85</v>
      </c>
      <c r="W9" s="88">
        <v>0</v>
      </c>
      <c r="X9" s="93">
        <v>0</v>
      </c>
      <c r="Y9" s="94">
        <v>0</v>
      </c>
      <c r="Z9" s="88">
        <v>1</v>
      </c>
      <c r="AA9" s="93">
        <v>0.44529999999999997</v>
      </c>
    </row>
    <row r="10" spans="1:34" ht="15.75" x14ac:dyDescent="0.2">
      <c r="A10" s="77" t="s">
        <v>54</v>
      </c>
      <c r="B10" s="78" t="e">
        <f ca="1">CallVolatility(B2,B3,B8,B9,B4)</f>
        <v>#NAME?</v>
      </c>
      <c r="C10" t="e">
        <f ca="1">getformula(B10)</f>
        <v>#NAME?</v>
      </c>
      <c r="R10" s="91">
        <v>25</v>
      </c>
      <c r="S10" s="92" t="s">
        <v>149</v>
      </c>
      <c r="T10" s="88">
        <v>11.5</v>
      </c>
      <c r="U10" s="88">
        <v>12.4</v>
      </c>
      <c r="V10" s="88">
        <v>12.9</v>
      </c>
      <c r="W10" s="88">
        <v>0</v>
      </c>
      <c r="X10" s="93">
        <v>0</v>
      </c>
      <c r="Y10" s="94">
        <v>5</v>
      </c>
      <c r="Z10" s="88">
        <v>37</v>
      </c>
      <c r="AA10" s="93">
        <v>0.39700000000000002</v>
      </c>
    </row>
    <row r="11" spans="1:34" ht="15.75" x14ac:dyDescent="0.2">
      <c r="A11" s="77" t="s">
        <v>119</v>
      </c>
      <c r="B11" s="78" t="e">
        <f ca="1">PutVolatility(B2,B3,B8,B9,B5)</f>
        <v>#NAME?</v>
      </c>
      <c r="C11" t="e">
        <f ca="1">getformula(B11)</f>
        <v>#NAME?</v>
      </c>
      <c r="R11" s="91">
        <v>26</v>
      </c>
      <c r="S11" s="92" t="s">
        <v>150</v>
      </c>
      <c r="T11" s="88">
        <v>11.15</v>
      </c>
      <c r="U11" s="88">
        <v>11.45</v>
      </c>
      <c r="V11" s="88">
        <v>11.9</v>
      </c>
      <c r="W11" s="88">
        <v>0</v>
      </c>
      <c r="X11" s="93">
        <v>0</v>
      </c>
      <c r="Y11" s="94">
        <v>1</v>
      </c>
      <c r="Z11" s="88">
        <v>53</v>
      </c>
      <c r="AA11" s="93">
        <v>0.36570000000000003</v>
      </c>
    </row>
    <row r="12" spans="1:34" ht="15.75" x14ac:dyDescent="0.2">
      <c r="R12" s="91">
        <v>27</v>
      </c>
      <c r="S12" s="92" t="s">
        <v>151</v>
      </c>
      <c r="T12" s="88">
        <v>7.9</v>
      </c>
      <c r="U12" s="88">
        <v>10.5</v>
      </c>
      <c r="V12" s="88">
        <v>10.95</v>
      </c>
      <c r="W12" s="88">
        <v>0</v>
      </c>
      <c r="X12" s="93">
        <v>0</v>
      </c>
      <c r="Y12" s="94">
        <v>1</v>
      </c>
      <c r="Z12" s="88">
        <v>35</v>
      </c>
      <c r="AA12" s="93">
        <v>0.34820000000000001</v>
      </c>
    </row>
    <row r="13" spans="1:34" s="74" customFormat="1" ht="38.25" x14ac:dyDescent="0.2">
      <c r="A13" s="74" t="s">
        <v>2</v>
      </c>
      <c r="B13" s="74" t="s">
        <v>122</v>
      </c>
      <c r="C13" s="74" t="s">
        <v>120</v>
      </c>
      <c r="E13" s="74" t="s">
        <v>123</v>
      </c>
      <c r="F13" s="74" t="s">
        <v>121</v>
      </c>
      <c r="P13"/>
      <c r="Q13"/>
      <c r="R13" s="91">
        <v>28</v>
      </c>
      <c r="S13" s="92" t="s">
        <v>152</v>
      </c>
      <c r="T13" s="88">
        <v>8.27</v>
      </c>
      <c r="U13" s="88">
        <v>9.5500000000000007</v>
      </c>
      <c r="V13" s="88">
        <v>10</v>
      </c>
      <c r="W13" s="88">
        <v>0</v>
      </c>
      <c r="X13" s="93">
        <v>0</v>
      </c>
      <c r="Y13" s="94">
        <v>25</v>
      </c>
      <c r="Z13" s="88">
        <v>160</v>
      </c>
      <c r="AA13" s="93">
        <v>0.3291</v>
      </c>
      <c r="AB13"/>
      <c r="AC13"/>
      <c r="AD13"/>
      <c r="AE13"/>
      <c r="AF13"/>
      <c r="AG13"/>
      <c r="AH13"/>
    </row>
    <row r="14" spans="1:34" ht="15.75" x14ac:dyDescent="0.2">
      <c r="A14" s="7">
        <f>R9</f>
        <v>23</v>
      </c>
      <c r="B14" s="80">
        <f>VLOOKUP($A14,$R$9:$AA$34,3,0)</f>
        <v>9.5299999999999994</v>
      </c>
      <c r="C14" s="80" t="e">
        <f t="shared" ref="C14:C35" ca="1" si="0">calloption($B$2,A14,$B$8,$B$9,$B$10)</f>
        <v>#NAME?</v>
      </c>
      <c r="D14" s="7"/>
      <c r="E14" s="80">
        <f t="shared" ref="E14:E35" si="1">VLOOKUP($A14,$R$36:$AA$65,3,0)</f>
        <v>0.16</v>
      </c>
      <c r="F14" s="81" t="e">
        <f t="shared" ref="F14:F35" ca="1" si="2">putoption($B$2,A14,$B$8,$B$9,$B$11)</f>
        <v>#NAME?</v>
      </c>
      <c r="G14" s="73"/>
      <c r="R14" s="91">
        <v>29</v>
      </c>
      <c r="S14" s="92" t="s">
        <v>153</v>
      </c>
      <c r="T14" s="88">
        <v>7.96</v>
      </c>
      <c r="U14" s="88">
        <v>8.6</v>
      </c>
      <c r="V14" s="88">
        <v>9.0500000000000007</v>
      </c>
      <c r="W14" s="88">
        <v>0</v>
      </c>
      <c r="X14" s="93">
        <v>0</v>
      </c>
      <c r="Y14" s="94">
        <v>1</v>
      </c>
      <c r="Z14" s="88">
        <v>50</v>
      </c>
      <c r="AA14" s="93">
        <v>0.30909999999999999</v>
      </c>
    </row>
    <row r="15" spans="1:34" ht="15.75" x14ac:dyDescent="0.2">
      <c r="A15" s="7">
        <f t="shared" ref="A15:A35" si="3">R10</f>
        <v>25</v>
      </c>
      <c r="B15" s="80">
        <f t="shared" ref="B15:B23" si="4">VLOOKUP($A15,$R$9:$AA$34,3,0)</f>
        <v>11.5</v>
      </c>
      <c r="C15" s="80" t="e">
        <f t="shared" ca="1" si="0"/>
        <v>#NAME?</v>
      </c>
      <c r="D15" s="7"/>
      <c r="E15" s="80">
        <f t="shared" si="1"/>
        <v>0.25</v>
      </c>
      <c r="F15" s="81" t="e">
        <f t="shared" ca="1" si="2"/>
        <v>#NAME?</v>
      </c>
      <c r="G15" s="73"/>
      <c r="R15" s="91">
        <v>30</v>
      </c>
      <c r="S15" s="92" t="s">
        <v>154</v>
      </c>
      <c r="T15" s="88">
        <v>8.1</v>
      </c>
      <c r="U15" s="88">
        <v>7.75</v>
      </c>
      <c r="V15" s="88">
        <v>8.15</v>
      </c>
      <c r="W15" s="88">
        <v>0</v>
      </c>
      <c r="X15" s="93">
        <v>0</v>
      </c>
      <c r="Y15" s="94">
        <v>15</v>
      </c>
      <c r="Z15" s="88">
        <v>1765</v>
      </c>
      <c r="AA15" s="93">
        <v>0.2964</v>
      </c>
    </row>
    <row r="16" spans="1:34" ht="15.75" x14ac:dyDescent="0.2">
      <c r="A16" s="7">
        <f t="shared" si="3"/>
        <v>26</v>
      </c>
      <c r="B16" s="80">
        <f t="shared" si="4"/>
        <v>11.15</v>
      </c>
      <c r="C16" s="80" t="e">
        <f t="shared" ca="1" si="0"/>
        <v>#NAME?</v>
      </c>
      <c r="D16" s="7"/>
      <c r="E16" s="80">
        <f t="shared" si="1"/>
        <v>0.28999999999999998</v>
      </c>
      <c r="F16" s="81" t="e">
        <f t="shared" ca="1" si="2"/>
        <v>#NAME?</v>
      </c>
      <c r="G16" s="73"/>
      <c r="R16" s="91">
        <v>31</v>
      </c>
      <c r="S16" s="92" t="s">
        <v>155</v>
      </c>
      <c r="T16" s="88">
        <v>6.67</v>
      </c>
      <c r="U16" s="88">
        <v>6.85</v>
      </c>
      <c r="V16" s="88">
        <v>7.3</v>
      </c>
      <c r="W16" s="88">
        <v>0</v>
      </c>
      <c r="X16" s="93">
        <v>0</v>
      </c>
      <c r="Y16" s="94">
        <v>1</v>
      </c>
      <c r="Z16" s="88">
        <v>345</v>
      </c>
      <c r="AA16" s="93">
        <v>0.2888</v>
      </c>
    </row>
    <row r="17" spans="1:27" ht="15.75" x14ac:dyDescent="0.2">
      <c r="A17" s="7">
        <f t="shared" si="3"/>
        <v>27</v>
      </c>
      <c r="B17" s="80">
        <f t="shared" si="4"/>
        <v>7.9</v>
      </c>
      <c r="C17" s="80" t="e">
        <f t="shared" ca="1" si="0"/>
        <v>#NAME?</v>
      </c>
      <c r="D17" s="7"/>
      <c r="E17" s="80">
        <f t="shared" si="1"/>
        <v>0.43</v>
      </c>
      <c r="F17" s="81" t="e">
        <f t="shared" ca="1" si="2"/>
        <v>#NAME?</v>
      </c>
      <c r="G17" s="73"/>
      <c r="R17" s="91">
        <v>32</v>
      </c>
      <c r="S17" s="92" t="s">
        <v>156</v>
      </c>
      <c r="T17" s="88">
        <v>6.27</v>
      </c>
      <c r="U17" s="88">
        <v>6.15</v>
      </c>
      <c r="V17" s="88">
        <v>6.35</v>
      </c>
      <c r="W17" s="88">
        <v>0</v>
      </c>
      <c r="X17" s="93">
        <v>0</v>
      </c>
      <c r="Y17" s="94">
        <v>52</v>
      </c>
      <c r="Z17" s="88">
        <v>1521</v>
      </c>
      <c r="AA17" s="93">
        <v>0.26369999999999999</v>
      </c>
    </row>
    <row r="18" spans="1:27" ht="15.75" x14ac:dyDescent="0.2">
      <c r="A18" s="7">
        <f t="shared" si="3"/>
        <v>28</v>
      </c>
      <c r="B18" s="80">
        <f t="shared" si="4"/>
        <v>8.27</v>
      </c>
      <c r="C18" s="80" t="e">
        <f t="shared" ca="1" si="0"/>
        <v>#NAME?</v>
      </c>
      <c r="D18" s="7"/>
      <c r="E18" s="80">
        <f t="shared" si="1"/>
        <v>0.42</v>
      </c>
      <c r="F18" s="81" t="e">
        <f t="shared" ca="1" si="2"/>
        <v>#NAME?</v>
      </c>
      <c r="G18" s="73"/>
      <c r="R18" s="91">
        <v>33</v>
      </c>
      <c r="S18" s="92" t="s">
        <v>157</v>
      </c>
      <c r="T18" s="88">
        <v>5.43</v>
      </c>
      <c r="U18" s="88">
        <v>5.2</v>
      </c>
      <c r="V18" s="88">
        <v>5.65</v>
      </c>
      <c r="W18" s="88">
        <v>0</v>
      </c>
      <c r="X18" s="93">
        <v>0</v>
      </c>
      <c r="Y18" s="94">
        <v>12</v>
      </c>
      <c r="Z18" s="88">
        <v>816</v>
      </c>
      <c r="AA18" s="93">
        <v>0.26829999999999998</v>
      </c>
    </row>
    <row r="19" spans="1:27" ht="15.75" x14ac:dyDescent="0.2">
      <c r="A19" s="7">
        <f t="shared" si="3"/>
        <v>29</v>
      </c>
      <c r="B19" s="80">
        <f t="shared" si="4"/>
        <v>7.96</v>
      </c>
      <c r="C19" s="80" t="e">
        <f t="shared" ca="1" si="0"/>
        <v>#NAME?</v>
      </c>
      <c r="D19" s="7"/>
      <c r="E19" s="80">
        <f t="shared" si="1"/>
        <v>0.51</v>
      </c>
      <c r="F19" s="81" t="e">
        <f t="shared" ca="1" si="2"/>
        <v>#NAME?</v>
      </c>
      <c r="G19" s="73"/>
      <c r="R19" s="91">
        <v>34</v>
      </c>
      <c r="S19" s="92" t="s">
        <v>158</v>
      </c>
      <c r="T19" s="88">
        <v>4.74</v>
      </c>
      <c r="U19" s="88">
        <v>4.5999999999999996</v>
      </c>
      <c r="V19" s="88">
        <v>4.75</v>
      </c>
      <c r="W19" s="88">
        <v>0</v>
      </c>
      <c r="X19" s="93">
        <v>0</v>
      </c>
      <c r="Y19" s="94">
        <v>92</v>
      </c>
      <c r="Z19" s="88">
        <v>1073</v>
      </c>
      <c r="AA19" s="93">
        <v>0.2445</v>
      </c>
    </row>
    <row r="20" spans="1:27" ht="15.75" x14ac:dyDescent="0.2">
      <c r="A20" s="7">
        <f t="shared" si="3"/>
        <v>30</v>
      </c>
      <c r="B20" s="80">
        <f t="shared" si="4"/>
        <v>8.1</v>
      </c>
      <c r="C20" s="80" t="e">
        <f t="shared" ca="1" si="0"/>
        <v>#NAME?</v>
      </c>
      <c r="D20" s="7"/>
      <c r="E20" s="80">
        <f t="shared" si="1"/>
        <v>0.62</v>
      </c>
      <c r="F20" s="81" t="e">
        <f t="shared" ca="1" si="2"/>
        <v>#NAME?</v>
      </c>
      <c r="G20" s="73"/>
      <c r="R20" s="91">
        <v>35</v>
      </c>
      <c r="S20" s="92" t="s">
        <v>159</v>
      </c>
      <c r="T20" s="88">
        <v>4.05</v>
      </c>
      <c r="U20" s="88">
        <v>3.9</v>
      </c>
      <c r="V20" s="88">
        <v>4.05</v>
      </c>
      <c r="W20" s="88">
        <v>7.0000000000000007E-2</v>
      </c>
      <c r="X20" s="93">
        <v>1.7399999999999999E-2</v>
      </c>
      <c r="Y20" s="94">
        <v>19</v>
      </c>
      <c r="Z20" s="88">
        <v>8716</v>
      </c>
      <c r="AA20" s="93">
        <v>0.23899999999999999</v>
      </c>
    </row>
    <row r="21" spans="1:27" ht="15.75" x14ac:dyDescent="0.2">
      <c r="A21" s="7">
        <f t="shared" si="3"/>
        <v>31</v>
      </c>
      <c r="B21" s="80">
        <f t="shared" si="4"/>
        <v>6.67</v>
      </c>
      <c r="C21" s="80" t="e">
        <f t="shared" ca="1" si="0"/>
        <v>#NAME?</v>
      </c>
      <c r="D21" s="7"/>
      <c r="E21" s="80">
        <f t="shared" si="1"/>
        <v>0.8</v>
      </c>
      <c r="F21" s="81" t="e">
        <f t="shared" ca="1" si="2"/>
        <v>#NAME?</v>
      </c>
      <c r="G21" s="73"/>
      <c r="R21" s="91">
        <v>36</v>
      </c>
      <c r="S21" s="92" t="s">
        <v>160</v>
      </c>
      <c r="T21" s="88">
        <v>3.45</v>
      </c>
      <c r="U21" s="88">
        <v>3.3</v>
      </c>
      <c r="V21" s="88">
        <v>3.4</v>
      </c>
      <c r="W21" s="88">
        <v>0</v>
      </c>
      <c r="X21" s="93">
        <v>0</v>
      </c>
      <c r="Y21" s="94">
        <v>13</v>
      </c>
      <c r="Z21" s="88">
        <v>2974</v>
      </c>
      <c r="AA21" s="93">
        <v>0.2334</v>
      </c>
    </row>
    <row r="22" spans="1:27" ht="15.75" x14ac:dyDescent="0.2">
      <c r="A22" s="7">
        <f t="shared" si="3"/>
        <v>32</v>
      </c>
      <c r="B22" s="80">
        <f t="shared" si="4"/>
        <v>6.27</v>
      </c>
      <c r="C22" s="80" t="e">
        <f t="shared" ca="1" si="0"/>
        <v>#NAME?</v>
      </c>
      <c r="D22" s="7"/>
      <c r="E22" s="80">
        <f t="shared" si="1"/>
        <v>0.95</v>
      </c>
      <c r="F22" s="81" t="e">
        <f t="shared" ca="1" si="2"/>
        <v>#NAME?</v>
      </c>
      <c r="G22" s="73"/>
      <c r="R22" s="91">
        <v>37</v>
      </c>
      <c r="S22" s="92" t="s">
        <v>161</v>
      </c>
      <c r="T22" s="88">
        <v>2.88</v>
      </c>
      <c r="U22" s="88">
        <v>2.77</v>
      </c>
      <c r="V22" s="88">
        <v>2.83</v>
      </c>
      <c r="W22" s="88">
        <v>7.0000000000000007E-2</v>
      </c>
      <c r="X22" s="93">
        <v>2.46E-2</v>
      </c>
      <c r="Y22" s="94">
        <v>47</v>
      </c>
      <c r="Z22" s="88">
        <v>2704</v>
      </c>
      <c r="AA22" s="93">
        <v>0.22969999999999999</v>
      </c>
    </row>
    <row r="23" spans="1:27" ht="12.6" customHeight="1" x14ac:dyDescent="0.2">
      <c r="A23" s="7">
        <f t="shared" si="3"/>
        <v>33</v>
      </c>
      <c r="B23" s="80">
        <f t="shared" si="4"/>
        <v>5.43</v>
      </c>
      <c r="C23" s="80" t="e">
        <f t="shared" ca="1" si="0"/>
        <v>#NAME?</v>
      </c>
      <c r="D23" s="7"/>
      <c r="E23" s="80">
        <f t="shared" si="1"/>
        <v>1.3</v>
      </c>
      <c r="F23" s="81" t="e">
        <f t="shared" ca="1" si="2"/>
        <v>#NAME?</v>
      </c>
      <c r="G23" s="73"/>
      <c r="R23" s="91">
        <v>38</v>
      </c>
      <c r="S23" s="92" t="s">
        <v>162</v>
      </c>
      <c r="T23" s="88">
        <v>2.36</v>
      </c>
      <c r="U23" s="88">
        <v>2.2799999999999998</v>
      </c>
      <c r="V23" s="88">
        <v>2.34</v>
      </c>
      <c r="W23" s="88">
        <v>0</v>
      </c>
      <c r="X23" s="93">
        <v>0</v>
      </c>
      <c r="Y23" s="94">
        <v>100</v>
      </c>
      <c r="Z23" s="88">
        <v>4197</v>
      </c>
      <c r="AA23" s="93">
        <v>0.2278</v>
      </c>
    </row>
    <row r="24" spans="1:27" ht="15.75" x14ac:dyDescent="0.2">
      <c r="A24" s="7">
        <f>R19</f>
        <v>34</v>
      </c>
      <c r="B24" s="80">
        <f t="shared" ref="B24:B35" si="5">VLOOKUP($A24,$R$9:$AA$34,3,0)</f>
        <v>4.74</v>
      </c>
      <c r="C24" s="80" t="e">
        <f t="shared" ca="1" si="0"/>
        <v>#NAME?</v>
      </c>
      <c r="D24" s="3"/>
      <c r="E24" s="80">
        <f t="shared" si="1"/>
        <v>1.38</v>
      </c>
      <c r="F24" s="81" t="e">
        <f t="shared" ca="1" si="2"/>
        <v>#NAME?</v>
      </c>
      <c r="R24" s="91">
        <v>39</v>
      </c>
      <c r="S24" s="92" t="s">
        <v>163</v>
      </c>
      <c r="T24" s="88">
        <v>1.94</v>
      </c>
      <c r="U24" s="88">
        <v>1.86</v>
      </c>
      <c r="V24" s="88">
        <v>1.91</v>
      </c>
      <c r="W24" s="88">
        <v>0</v>
      </c>
      <c r="X24" s="93">
        <v>0</v>
      </c>
      <c r="Y24" s="94">
        <v>3</v>
      </c>
      <c r="Z24" s="88">
        <v>1154</v>
      </c>
      <c r="AA24" s="93">
        <v>0.2258</v>
      </c>
    </row>
    <row r="25" spans="1:27" ht="15.75" x14ac:dyDescent="0.2">
      <c r="A25" s="7">
        <f t="shared" si="3"/>
        <v>35</v>
      </c>
      <c r="B25" s="80">
        <f t="shared" si="5"/>
        <v>4.05</v>
      </c>
      <c r="C25" s="80" t="e">
        <f t="shared" ca="1" si="0"/>
        <v>#NAME?</v>
      </c>
      <c r="E25" s="80">
        <f t="shared" si="1"/>
        <v>1.72</v>
      </c>
      <c r="F25" s="81" t="e">
        <f t="shared" ca="1" si="2"/>
        <v>#NAME?</v>
      </c>
      <c r="R25" s="91">
        <v>40</v>
      </c>
      <c r="S25" s="92" t="s">
        <v>164</v>
      </c>
      <c r="T25" s="88">
        <v>1.55</v>
      </c>
      <c r="U25" s="88">
        <v>1.5</v>
      </c>
      <c r="V25" s="88">
        <v>1.55</v>
      </c>
      <c r="W25" s="88">
        <v>0</v>
      </c>
      <c r="X25" s="93">
        <v>0</v>
      </c>
      <c r="Y25" s="94">
        <v>92</v>
      </c>
      <c r="Z25" s="88">
        <v>8698</v>
      </c>
      <c r="AA25" s="93">
        <v>0.22509999999999999</v>
      </c>
    </row>
    <row r="26" spans="1:27" ht="15.75" x14ac:dyDescent="0.2">
      <c r="A26" s="7">
        <f t="shared" si="3"/>
        <v>36</v>
      </c>
      <c r="B26" s="80">
        <f t="shared" si="5"/>
        <v>3.45</v>
      </c>
      <c r="C26" s="80" t="e">
        <f t="shared" ca="1" si="0"/>
        <v>#NAME?</v>
      </c>
      <c r="E26" s="80">
        <f t="shared" si="1"/>
        <v>2.16</v>
      </c>
      <c r="F26" s="81" t="e">
        <f t="shared" ca="1" si="2"/>
        <v>#NAME?</v>
      </c>
      <c r="R26" s="91">
        <v>41</v>
      </c>
      <c r="S26" s="92" t="s">
        <v>165</v>
      </c>
      <c r="T26" s="88">
        <v>1.25</v>
      </c>
      <c r="U26" s="88">
        <v>1.19</v>
      </c>
      <c r="V26" s="88">
        <v>1.24</v>
      </c>
      <c r="W26" s="88">
        <v>0</v>
      </c>
      <c r="X26" s="93">
        <v>0</v>
      </c>
      <c r="Y26" s="94">
        <v>50</v>
      </c>
      <c r="Z26" s="88">
        <v>2299</v>
      </c>
      <c r="AA26" s="93">
        <v>0.22359999999999999</v>
      </c>
    </row>
    <row r="27" spans="1:27" ht="15.75" x14ac:dyDescent="0.2">
      <c r="A27" s="7">
        <f t="shared" si="3"/>
        <v>37</v>
      </c>
      <c r="B27" s="80">
        <f t="shared" si="5"/>
        <v>2.88</v>
      </c>
      <c r="C27" s="80" t="e">
        <f t="shared" ca="1" si="0"/>
        <v>#NAME?</v>
      </c>
      <c r="E27" s="80">
        <f t="shared" si="1"/>
        <v>2.67</v>
      </c>
      <c r="F27" s="81" t="e">
        <f t="shared" ca="1" si="2"/>
        <v>#NAME?</v>
      </c>
      <c r="R27" s="91">
        <v>42</v>
      </c>
      <c r="S27" s="92" t="s">
        <v>166</v>
      </c>
      <c r="T27" s="88">
        <v>0.99</v>
      </c>
      <c r="U27" s="88">
        <v>0.94</v>
      </c>
      <c r="V27" s="88">
        <v>0.99</v>
      </c>
      <c r="W27" s="88">
        <v>0</v>
      </c>
      <c r="X27" s="93">
        <v>0</v>
      </c>
      <c r="Y27" s="94">
        <v>6</v>
      </c>
      <c r="Z27" s="88">
        <v>1084</v>
      </c>
      <c r="AA27" s="93">
        <v>0.22339999999999999</v>
      </c>
    </row>
    <row r="28" spans="1:27" ht="15.75" x14ac:dyDescent="0.2">
      <c r="A28" s="7">
        <f t="shared" si="3"/>
        <v>38</v>
      </c>
      <c r="B28" s="80">
        <f t="shared" si="5"/>
        <v>2.36</v>
      </c>
      <c r="C28" s="80" t="e">
        <f t="shared" ca="1" si="0"/>
        <v>#NAME?</v>
      </c>
      <c r="E28" s="80">
        <f t="shared" si="1"/>
        <v>3.85</v>
      </c>
      <c r="F28" s="81" t="e">
        <f t="shared" ca="1" si="2"/>
        <v>#NAME?</v>
      </c>
      <c r="R28" s="91">
        <v>43</v>
      </c>
      <c r="S28" s="92" t="s">
        <v>167</v>
      </c>
      <c r="T28" s="88">
        <v>0.76</v>
      </c>
      <c r="U28" s="88">
        <v>0.74</v>
      </c>
      <c r="V28" s="88">
        <v>0.78</v>
      </c>
      <c r="W28" s="88">
        <v>0</v>
      </c>
      <c r="X28" s="93">
        <v>0</v>
      </c>
      <c r="Y28" s="94">
        <v>5</v>
      </c>
      <c r="Z28" s="88">
        <v>483</v>
      </c>
      <c r="AA28" s="93">
        <v>0.22289999999999999</v>
      </c>
    </row>
    <row r="29" spans="1:27" ht="15.75" x14ac:dyDescent="0.2">
      <c r="A29" s="7">
        <f t="shared" si="3"/>
        <v>39</v>
      </c>
      <c r="B29" s="80">
        <f t="shared" si="5"/>
        <v>1.94</v>
      </c>
      <c r="C29" s="80" t="e">
        <f t="shared" ca="1" si="0"/>
        <v>#NAME?</v>
      </c>
      <c r="E29" s="80">
        <f t="shared" si="1"/>
        <v>4.25</v>
      </c>
      <c r="F29" s="81" t="e">
        <f t="shared" ca="1" si="2"/>
        <v>#NAME?</v>
      </c>
      <c r="R29" s="91">
        <v>44</v>
      </c>
      <c r="S29" s="92" t="s">
        <v>168</v>
      </c>
      <c r="T29" s="88">
        <v>0.63</v>
      </c>
      <c r="U29" s="88">
        <v>0.56999999999999995</v>
      </c>
      <c r="V29" s="88">
        <v>0.61</v>
      </c>
      <c r="W29" s="88">
        <v>0</v>
      </c>
      <c r="X29" s="93">
        <v>0</v>
      </c>
      <c r="Y29" s="94">
        <v>5</v>
      </c>
      <c r="Z29" s="88">
        <v>363</v>
      </c>
      <c r="AA29" s="93">
        <v>0.22239999999999999</v>
      </c>
    </row>
    <row r="30" spans="1:27" ht="15.75" x14ac:dyDescent="0.2">
      <c r="A30" s="7">
        <f t="shared" si="3"/>
        <v>40</v>
      </c>
      <c r="B30" s="80">
        <f t="shared" si="5"/>
        <v>1.55</v>
      </c>
      <c r="C30" s="80" t="e">
        <f t="shared" ca="1" si="0"/>
        <v>#NAME?</v>
      </c>
      <c r="E30" s="80">
        <f t="shared" si="1"/>
        <v>4.3499999999999996</v>
      </c>
      <c r="F30" s="81" t="e">
        <f t="shared" ca="1" si="2"/>
        <v>#NAME?</v>
      </c>
      <c r="R30" s="91">
        <v>45</v>
      </c>
      <c r="S30" s="92" t="s">
        <v>169</v>
      </c>
      <c r="T30" s="88">
        <v>0.48</v>
      </c>
      <c r="U30" s="88">
        <v>0.44</v>
      </c>
      <c r="V30" s="88">
        <v>0.48</v>
      </c>
      <c r="W30" s="88">
        <v>0</v>
      </c>
      <c r="X30" s="93">
        <v>0</v>
      </c>
      <c r="Y30" s="94">
        <v>24</v>
      </c>
      <c r="Z30" s="88">
        <v>1300</v>
      </c>
      <c r="AA30" s="93">
        <v>0.22320000000000001</v>
      </c>
    </row>
    <row r="31" spans="1:27" ht="15.75" x14ac:dyDescent="0.2">
      <c r="A31" s="7">
        <f t="shared" si="3"/>
        <v>41</v>
      </c>
      <c r="B31" s="80">
        <f t="shared" si="5"/>
        <v>1.25</v>
      </c>
      <c r="C31" s="80" t="e">
        <f t="shared" ca="1" si="0"/>
        <v>#NAME?</v>
      </c>
      <c r="E31" s="80">
        <f t="shared" si="1"/>
        <v>5.7</v>
      </c>
      <c r="F31" s="81" t="e">
        <f t="shared" ca="1" si="2"/>
        <v>#NAME?</v>
      </c>
      <c r="R31" s="91">
        <v>47</v>
      </c>
      <c r="S31" s="92" t="s">
        <v>170</v>
      </c>
      <c r="T31" s="88">
        <v>0.28000000000000003</v>
      </c>
      <c r="U31" s="88">
        <v>0.26</v>
      </c>
      <c r="V31" s="88">
        <v>0.28999999999999998</v>
      </c>
      <c r="W31" s="88">
        <v>0</v>
      </c>
      <c r="X31" s="93">
        <v>0</v>
      </c>
      <c r="Y31" s="94">
        <v>3</v>
      </c>
      <c r="Z31" s="88">
        <v>294</v>
      </c>
      <c r="AA31" s="93">
        <v>0.22389999999999999</v>
      </c>
    </row>
    <row r="32" spans="1:27" ht="15.75" x14ac:dyDescent="0.2">
      <c r="A32" s="7">
        <f>R27</f>
        <v>42</v>
      </c>
      <c r="B32" s="80">
        <f t="shared" si="5"/>
        <v>0.99</v>
      </c>
      <c r="C32" s="80" t="e">
        <f t="shared" ca="1" si="0"/>
        <v>#NAME?</v>
      </c>
      <c r="E32" s="80">
        <f t="shared" si="1"/>
        <v>6.6</v>
      </c>
      <c r="F32" s="81" t="e">
        <f t="shared" ca="1" si="2"/>
        <v>#NAME?</v>
      </c>
      <c r="R32" s="91">
        <v>48</v>
      </c>
      <c r="S32" s="92" t="s">
        <v>171</v>
      </c>
      <c r="T32" s="88">
        <v>0.26</v>
      </c>
      <c r="U32" s="88">
        <v>0.2</v>
      </c>
      <c r="V32" s="88">
        <v>0.23</v>
      </c>
      <c r="W32" s="88">
        <v>0</v>
      </c>
      <c r="X32" s="93">
        <v>0</v>
      </c>
      <c r="Y32" s="94">
        <v>15</v>
      </c>
      <c r="Z32" s="88">
        <v>792</v>
      </c>
      <c r="AA32" s="93">
        <v>0.22559999999999999</v>
      </c>
    </row>
    <row r="33" spans="1:27" ht="15.75" x14ac:dyDescent="0.2">
      <c r="A33" s="7">
        <f t="shared" si="3"/>
        <v>43</v>
      </c>
      <c r="B33" s="80">
        <f t="shared" si="5"/>
        <v>0.76</v>
      </c>
      <c r="C33" s="80" t="e">
        <f t="shared" ca="1" si="0"/>
        <v>#NAME?</v>
      </c>
      <c r="E33" s="80">
        <f t="shared" si="1"/>
        <v>6.86</v>
      </c>
      <c r="F33" s="81" t="e">
        <f t="shared" ca="1" si="2"/>
        <v>#NAME?</v>
      </c>
      <c r="R33" s="91">
        <v>49</v>
      </c>
      <c r="S33" s="92" t="s">
        <v>172</v>
      </c>
      <c r="T33" s="88">
        <v>0.16</v>
      </c>
      <c r="U33" s="88">
        <v>0.15</v>
      </c>
      <c r="V33" s="88">
        <v>0.18</v>
      </c>
      <c r="W33" s="88">
        <v>0</v>
      </c>
      <c r="X33" s="93">
        <v>0</v>
      </c>
      <c r="Y33" s="94">
        <v>51</v>
      </c>
      <c r="Z33" s="88">
        <v>167</v>
      </c>
      <c r="AA33" s="93">
        <v>0.2271</v>
      </c>
    </row>
    <row r="34" spans="1:27" ht="15.75" x14ac:dyDescent="0.2">
      <c r="A34" s="7">
        <f t="shared" si="3"/>
        <v>44</v>
      </c>
      <c r="B34" s="80">
        <f t="shared" si="5"/>
        <v>0.63</v>
      </c>
      <c r="C34" s="80" t="e">
        <f t="shared" ca="1" si="0"/>
        <v>#NAME?</v>
      </c>
      <c r="E34" s="80">
        <f t="shared" si="1"/>
        <v>8.15</v>
      </c>
      <c r="F34" s="81" t="e">
        <f t="shared" ca="1" si="2"/>
        <v>#NAME?</v>
      </c>
      <c r="R34" s="91">
        <v>50</v>
      </c>
      <c r="S34" s="92" t="s">
        <v>173</v>
      </c>
      <c r="T34" s="88">
        <v>0.16</v>
      </c>
      <c r="U34" s="88">
        <v>0.11</v>
      </c>
      <c r="V34" s="88">
        <v>0.15</v>
      </c>
      <c r="W34" s="88">
        <v>0</v>
      </c>
      <c r="X34" s="93">
        <v>0</v>
      </c>
      <c r="Y34" s="94">
        <v>1</v>
      </c>
      <c r="Z34" s="88">
        <v>1184</v>
      </c>
      <c r="AA34" s="93">
        <v>0.23150000000000001</v>
      </c>
    </row>
    <row r="35" spans="1:27" ht="15.75" x14ac:dyDescent="0.2">
      <c r="A35" s="7">
        <f t="shared" si="3"/>
        <v>45</v>
      </c>
      <c r="B35" s="80">
        <f t="shared" si="5"/>
        <v>0.48</v>
      </c>
      <c r="C35" s="80" t="e">
        <f t="shared" ca="1" si="0"/>
        <v>#NAME?</v>
      </c>
      <c r="E35" s="80">
        <f t="shared" si="1"/>
        <v>8.76</v>
      </c>
      <c r="F35" s="81" t="e">
        <f t="shared" ca="1" si="2"/>
        <v>#NAME?</v>
      </c>
      <c r="R35" s="89" t="s">
        <v>139</v>
      </c>
      <c r="S35" s="90" t="s">
        <v>140</v>
      </c>
      <c r="T35" s="89" t="s">
        <v>141</v>
      </c>
      <c r="U35" s="89" t="s">
        <v>142</v>
      </c>
      <c r="V35" s="89" t="s">
        <v>143</v>
      </c>
      <c r="W35" s="89" t="s">
        <v>144</v>
      </c>
      <c r="X35" s="89" t="s">
        <v>145</v>
      </c>
      <c r="Y35" s="89" t="s">
        <v>68</v>
      </c>
      <c r="Z35" s="89" t="s">
        <v>146</v>
      </c>
      <c r="AA35" s="89" t="s">
        <v>147</v>
      </c>
    </row>
    <row r="36" spans="1:27" ht="15.75" x14ac:dyDescent="0.2">
      <c r="A36" s="7"/>
      <c r="B36" s="80"/>
      <c r="C36" s="80"/>
      <c r="E36" s="80"/>
      <c r="R36" s="91">
        <v>16</v>
      </c>
      <c r="S36" s="92" t="s">
        <v>174</v>
      </c>
      <c r="T36" s="88">
        <v>0.06</v>
      </c>
      <c r="U36" s="88">
        <v>0.03</v>
      </c>
      <c r="V36" s="88">
        <v>0.05</v>
      </c>
      <c r="W36" s="88">
        <v>0</v>
      </c>
      <c r="X36" s="93">
        <v>0</v>
      </c>
      <c r="Y36" s="94">
        <v>21</v>
      </c>
      <c r="Z36" s="88">
        <v>252</v>
      </c>
      <c r="AA36" s="93">
        <v>0.51170000000000004</v>
      </c>
    </row>
    <row r="37" spans="1:27" ht="15.75" x14ac:dyDescent="0.2">
      <c r="A37" s="7"/>
      <c r="B37" s="80"/>
      <c r="C37" s="80"/>
      <c r="E37" s="80"/>
      <c r="R37" s="91">
        <v>18</v>
      </c>
      <c r="S37" s="92" t="s">
        <v>175</v>
      </c>
      <c r="T37" s="88">
        <v>0.08</v>
      </c>
      <c r="U37" s="88">
        <v>0.05</v>
      </c>
      <c r="V37" s="88">
        <v>7.0000000000000007E-2</v>
      </c>
      <c r="W37" s="88">
        <v>0</v>
      </c>
      <c r="X37" s="93">
        <v>0</v>
      </c>
      <c r="Y37" s="94">
        <v>20</v>
      </c>
      <c r="Z37" s="88">
        <v>320</v>
      </c>
      <c r="AA37" s="93">
        <v>0.4824</v>
      </c>
    </row>
    <row r="38" spans="1:27" ht="15.75" x14ac:dyDescent="0.2">
      <c r="A38" s="7"/>
      <c r="B38" s="80"/>
      <c r="C38" s="80"/>
      <c r="E38" s="80"/>
      <c r="R38" s="91">
        <v>19</v>
      </c>
      <c r="S38" s="92" t="s">
        <v>176</v>
      </c>
      <c r="T38" s="88">
        <v>0.08</v>
      </c>
      <c r="U38" s="88">
        <v>0.06</v>
      </c>
      <c r="V38" s="88">
        <v>0.09</v>
      </c>
      <c r="W38" s="88">
        <v>0</v>
      </c>
      <c r="X38" s="93">
        <v>0</v>
      </c>
      <c r="Y38" s="94">
        <v>20</v>
      </c>
      <c r="Z38" s="88">
        <v>143</v>
      </c>
      <c r="AA38" s="93">
        <v>0.46879999999999999</v>
      </c>
    </row>
    <row r="39" spans="1:27" ht="15.75" x14ac:dyDescent="0.2">
      <c r="A39" s="7"/>
      <c r="B39" s="80"/>
      <c r="C39" s="80"/>
      <c r="E39" s="80"/>
      <c r="R39" s="91">
        <v>20</v>
      </c>
      <c r="S39" s="92" t="s">
        <v>177</v>
      </c>
      <c r="T39" s="88">
        <v>0.4</v>
      </c>
      <c r="U39" s="88">
        <v>7.0000000000000007E-2</v>
      </c>
      <c r="V39" s="88">
        <v>0.1</v>
      </c>
      <c r="W39" s="88">
        <v>0</v>
      </c>
      <c r="X39" s="93">
        <v>0</v>
      </c>
      <c r="Y39" s="94">
        <v>0</v>
      </c>
      <c r="Z39" s="88">
        <v>395</v>
      </c>
      <c r="AA39" s="93">
        <v>0.44529999999999997</v>
      </c>
    </row>
    <row r="40" spans="1:27" ht="15.75" x14ac:dyDescent="0.2">
      <c r="A40" s="7"/>
      <c r="E40" s="80"/>
      <c r="R40" s="91">
        <v>21</v>
      </c>
      <c r="S40" s="92" t="s">
        <v>178</v>
      </c>
      <c r="T40" s="88">
        <v>0.22</v>
      </c>
      <c r="U40" s="88">
        <v>0.09</v>
      </c>
      <c r="V40" s="88">
        <v>0.12</v>
      </c>
      <c r="W40" s="88">
        <v>0</v>
      </c>
      <c r="X40" s="93">
        <v>0</v>
      </c>
      <c r="Y40" s="94">
        <v>0</v>
      </c>
      <c r="Z40" s="88">
        <v>18</v>
      </c>
      <c r="AA40" s="93">
        <v>0.42770000000000002</v>
      </c>
    </row>
    <row r="41" spans="1:27" ht="15.75" x14ac:dyDescent="0.2">
      <c r="A41" s="7"/>
      <c r="E41" s="80"/>
      <c r="R41" s="91">
        <v>22</v>
      </c>
      <c r="S41" s="92" t="s">
        <v>179</v>
      </c>
      <c r="T41" s="88">
        <v>0.17</v>
      </c>
      <c r="U41" s="88">
        <v>0.11</v>
      </c>
      <c r="V41" s="88">
        <v>0.14000000000000001</v>
      </c>
      <c r="W41" s="88">
        <v>0</v>
      </c>
      <c r="X41" s="93">
        <v>0</v>
      </c>
      <c r="Y41" s="94">
        <v>20</v>
      </c>
      <c r="Z41" s="88">
        <v>175</v>
      </c>
      <c r="AA41" s="93">
        <v>0.40920000000000001</v>
      </c>
    </row>
    <row r="42" spans="1:27" ht="15.75" x14ac:dyDescent="0.2">
      <c r="A42" s="7"/>
      <c r="E42" s="80"/>
      <c r="R42" s="91">
        <v>23</v>
      </c>
      <c r="S42" s="92" t="s">
        <v>180</v>
      </c>
      <c r="T42" s="88">
        <v>0.16</v>
      </c>
      <c r="U42" s="88">
        <v>0.14000000000000001</v>
      </c>
      <c r="V42" s="88">
        <v>0.17</v>
      </c>
      <c r="W42" s="88">
        <v>0</v>
      </c>
      <c r="X42" s="93">
        <v>0</v>
      </c>
      <c r="Y42" s="94">
        <v>10</v>
      </c>
      <c r="Z42" s="88">
        <v>361</v>
      </c>
      <c r="AA42" s="93">
        <v>0.39450000000000002</v>
      </c>
    </row>
    <row r="43" spans="1:27" ht="15.75" x14ac:dyDescent="0.2">
      <c r="A43" s="7"/>
      <c r="E43" s="80"/>
      <c r="R43" s="91">
        <v>24</v>
      </c>
      <c r="S43" s="92" t="s">
        <v>181</v>
      </c>
      <c r="T43" s="88">
        <v>0.2</v>
      </c>
      <c r="U43" s="88">
        <v>0.17</v>
      </c>
      <c r="V43" s="88">
        <v>0.2</v>
      </c>
      <c r="W43" s="88">
        <v>0</v>
      </c>
      <c r="X43" s="93">
        <v>0</v>
      </c>
      <c r="Y43" s="94">
        <v>40</v>
      </c>
      <c r="Z43" s="88">
        <v>133</v>
      </c>
      <c r="AA43" s="93">
        <v>0.37790000000000001</v>
      </c>
    </row>
    <row r="44" spans="1:27" ht="15.75" x14ac:dyDescent="0.2">
      <c r="A44" s="7"/>
      <c r="E44" s="80"/>
      <c r="R44" s="91">
        <v>25</v>
      </c>
      <c r="S44" s="92" t="s">
        <v>182</v>
      </c>
      <c r="T44" s="88">
        <v>0.25</v>
      </c>
      <c r="U44" s="88">
        <v>0.2</v>
      </c>
      <c r="V44" s="88">
        <v>0.24</v>
      </c>
      <c r="W44" s="88">
        <v>0</v>
      </c>
      <c r="X44" s="93">
        <v>0</v>
      </c>
      <c r="Y44" s="94">
        <v>90</v>
      </c>
      <c r="Z44" s="88">
        <v>1202</v>
      </c>
      <c r="AA44" s="93">
        <v>0.36330000000000001</v>
      </c>
    </row>
    <row r="45" spans="1:27" ht="15.75" x14ac:dyDescent="0.2">
      <c r="A45" s="7"/>
      <c r="E45" s="80"/>
      <c r="R45" s="91">
        <v>26</v>
      </c>
      <c r="S45" s="92" t="s">
        <v>183</v>
      </c>
      <c r="T45" s="88">
        <v>0.28999999999999998</v>
      </c>
      <c r="U45" s="88">
        <v>0.25</v>
      </c>
      <c r="V45" s="88">
        <v>0.28999999999999998</v>
      </c>
      <c r="W45" s="88">
        <v>0</v>
      </c>
      <c r="X45" s="93">
        <v>0</v>
      </c>
      <c r="Y45" s="94">
        <v>9</v>
      </c>
      <c r="Z45" s="88">
        <v>106</v>
      </c>
      <c r="AA45" s="93">
        <v>0.34960000000000002</v>
      </c>
    </row>
    <row r="46" spans="1:27" ht="15.75" x14ac:dyDescent="0.2">
      <c r="E46" s="80"/>
      <c r="R46" s="91">
        <v>27</v>
      </c>
      <c r="S46" s="92" t="s">
        <v>184</v>
      </c>
      <c r="T46" s="88">
        <v>0.43</v>
      </c>
      <c r="U46" s="88">
        <v>0.31</v>
      </c>
      <c r="V46" s="88">
        <v>0.35</v>
      </c>
      <c r="W46" s="88">
        <v>0</v>
      </c>
      <c r="X46" s="93">
        <v>0</v>
      </c>
      <c r="Y46" s="94">
        <v>9</v>
      </c>
      <c r="Z46" s="88">
        <v>115</v>
      </c>
      <c r="AA46" s="93">
        <v>0.33639999999999998</v>
      </c>
    </row>
    <row r="47" spans="1:27" ht="15.75" x14ac:dyDescent="0.2">
      <c r="E47" s="80"/>
      <c r="R47" s="91">
        <v>28</v>
      </c>
      <c r="S47" s="92" t="s">
        <v>185</v>
      </c>
      <c r="T47" s="88">
        <v>0.42</v>
      </c>
      <c r="U47" s="88">
        <v>0.38</v>
      </c>
      <c r="V47" s="88">
        <v>0.42</v>
      </c>
      <c r="W47" s="88">
        <v>0</v>
      </c>
      <c r="X47" s="93">
        <v>0</v>
      </c>
      <c r="Y47" s="94">
        <v>5</v>
      </c>
      <c r="Z47" s="88">
        <v>1935</v>
      </c>
      <c r="AA47" s="93">
        <v>0.32319999999999999</v>
      </c>
    </row>
    <row r="48" spans="1:27" ht="15.75" x14ac:dyDescent="0.2">
      <c r="E48" s="80"/>
      <c r="R48" s="91">
        <v>29</v>
      </c>
      <c r="S48" s="92" t="s">
        <v>186</v>
      </c>
      <c r="T48" s="88">
        <v>0.51</v>
      </c>
      <c r="U48" s="88">
        <v>0.47</v>
      </c>
      <c r="V48" s="88">
        <v>0.51</v>
      </c>
      <c r="W48" s="88">
        <v>0</v>
      </c>
      <c r="X48" s="93">
        <v>0</v>
      </c>
      <c r="Y48" s="94">
        <v>2</v>
      </c>
      <c r="Z48" s="88">
        <v>242</v>
      </c>
      <c r="AA48" s="93">
        <v>0.31130000000000002</v>
      </c>
    </row>
    <row r="49" spans="5:27" ht="15.75" x14ac:dyDescent="0.2">
      <c r="E49" s="80"/>
      <c r="R49" s="91">
        <v>30</v>
      </c>
      <c r="S49" s="92" t="s">
        <v>187</v>
      </c>
      <c r="T49" s="88">
        <v>0.62</v>
      </c>
      <c r="U49" s="88">
        <v>0.57999999999999996</v>
      </c>
      <c r="V49" s="88">
        <v>0.62</v>
      </c>
      <c r="W49" s="88">
        <v>0</v>
      </c>
      <c r="X49" s="93">
        <v>0</v>
      </c>
      <c r="Y49" s="94">
        <v>12</v>
      </c>
      <c r="Z49" s="88">
        <v>6989</v>
      </c>
      <c r="AA49" s="93">
        <v>0.30030000000000001</v>
      </c>
    </row>
    <row r="50" spans="5:27" ht="15.75" x14ac:dyDescent="0.2">
      <c r="E50" s="80"/>
      <c r="R50" s="91">
        <v>31</v>
      </c>
      <c r="S50" s="92" t="s">
        <v>188</v>
      </c>
      <c r="T50" s="88">
        <v>0.8</v>
      </c>
      <c r="U50" s="88">
        <v>0.73</v>
      </c>
      <c r="V50" s="88">
        <v>0.77</v>
      </c>
      <c r="W50" s="88">
        <v>0</v>
      </c>
      <c r="X50" s="93">
        <v>0</v>
      </c>
      <c r="Y50" s="94">
        <v>10</v>
      </c>
      <c r="Z50" s="88">
        <v>4317</v>
      </c>
      <c r="AA50" s="93">
        <v>0.29199999999999998</v>
      </c>
    </row>
    <row r="51" spans="5:27" ht="15.75" x14ac:dyDescent="0.2">
      <c r="E51" s="80"/>
      <c r="R51" s="91">
        <v>32</v>
      </c>
      <c r="S51" s="92" t="s">
        <v>189</v>
      </c>
      <c r="T51" s="88">
        <v>0.95</v>
      </c>
      <c r="U51" s="88">
        <v>0.91</v>
      </c>
      <c r="V51" s="88">
        <v>0.95</v>
      </c>
      <c r="W51" s="88">
        <v>0</v>
      </c>
      <c r="X51" s="93">
        <v>0</v>
      </c>
      <c r="Y51" s="94">
        <v>73</v>
      </c>
      <c r="Z51" s="88">
        <v>778</v>
      </c>
      <c r="AA51" s="93">
        <v>0.28389999999999999</v>
      </c>
    </row>
    <row r="52" spans="5:27" ht="15.75" x14ac:dyDescent="0.2">
      <c r="E52" s="80"/>
      <c r="R52" s="91">
        <v>33</v>
      </c>
      <c r="S52" s="92" t="s">
        <v>190</v>
      </c>
      <c r="T52" s="88">
        <v>1.3</v>
      </c>
      <c r="U52" s="88">
        <v>1.1299999999999999</v>
      </c>
      <c r="V52" s="88">
        <v>1.18</v>
      </c>
      <c r="W52" s="88">
        <v>0</v>
      </c>
      <c r="X52" s="93">
        <v>0</v>
      </c>
      <c r="Y52" s="94">
        <v>5</v>
      </c>
      <c r="Z52" s="88">
        <v>1268</v>
      </c>
      <c r="AA52" s="93">
        <v>0.27779999999999999</v>
      </c>
    </row>
    <row r="53" spans="5:27" ht="15.75" x14ac:dyDescent="0.2">
      <c r="E53" s="80"/>
      <c r="R53" s="91">
        <v>34</v>
      </c>
      <c r="S53" s="92" t="s">
        <v>191</v>
      </c>
      <c r="T53" s="88">
        <v>1.38</v>
      </c>
      <c r="U53" s="88">
        <v>1.4</v>
      </c>
      <c r="V53" s="88">
        <v>1.45</v>
      </c>
      <c r="W53" s="88">
        <v>0</v>
      </c>
      <c r="X53" s="93">
        <v>0</v>
      </c>
      <c r="Y53" s="94">
        <v>200</v>
      </c>
      <c r="Z53" s="88">
        <v>235</v>
      </c>
      <c r="AA53" s="93">
        <v>0.2717</v>
      </c>
    </row>
    <row r="54" spans="5:27" ht="15.75" x14ac:dyDescent="0.2">
      <c r="E54" s="80"/>
      <c r="R54" s="91">
        <v>35</v>
      </c>
      <c r="S54" s="92" t="s">
        <v>192</v>
      </c>
      <c r="T54" s="88">
        <v>1.72</v>
      </c>
      <c r="U54" s="88">
        <v>1.73</v>
      </c>
      <c r="V54" s="88">
        <v>1.77</v>
      </c>
      <c r="W54" s="88">
        <v>-0.06</v>
      </c>
      <c r="X54" s="93">
        <v>-3.3099999999999997E-2</v>
      </c>
      <c r="Y54" s="94">
        <v>38</v>
      </c>
      <c r="Z54" s="88">
        <v>28408</v>
      </c>
      <c r="AA54" s="93">
        <v>0.2661</v>
      </c>
    </row>
    <row r="55" spans="5:27" ht="15.75" x14ac:dyDescent="0.2">
      <c r="E55" s="80"/>
      <c r="R55" s="91">
        <v>36</v>
      </c>
      <c r="S55" s="92" t="s">
        <v>193</v>
      </c>
      <c r="T55" s="88">
        <v>2.16</v>
      </c>
      <c r="U55" s="88">
        <v>2.11</v>
      </c>
      <c r="V55" s="88">
        <v>2.16</v>
      </c>
      <c r="W55" s="88">
        <v>0</v>
      </c>
      <c r="X55" s="93">
        <v>0</v>
      </c>
      <c r="Y55" s="94">
        <v>6</v>
      </c>
      <c r="Z55" s="88">
        <v>763</v>
      </c>
      <c r="AA55" s="93">
        <v>0.26269999999999999</v>
      </c>
    </row>
    <row r="56" spans="5:27" ht="15.75" x14ac:dyDescent="0.2">
      <c r="R56" s="91">
        <v>37</v>
      </c>
      <c r="S56" s="92" t="s">
        <v>194</v>
      </c>
      <c r="T56" s="88">
        <v>2.67</v>
      </c>
      <c r="U56" s="88">
        <v>2.56</v>
      </c>
      <c r="V56" s="88">
        <v>2.61</v>
      </c>
      <c r="W56" s="88">
        <v>0</v>
      </c>
      <c r="X56" s="93">
        <v>0</v>
      </c>
      <c r="Y56" s="94">
        <v>6</v>
      </c>
      <c r="Z56" s="88">
        <v>709</v>
      </c>
      <c r="AA56" s="93">
        <v>0.25990000000000002</v>
      </c>
    </row>
    <row r="57" spans="5:27" ht="15.75" x14ac:dyDescent="0.2">
      <c r="R57" s="91">
        <v>38</v>
      </c>
      <c r="S57" s="92" t="s">
        <v>195</v>
      </c>
      <c r="T57" s="88">
        <v>3.85</v>
      </c>
      <c r="U57" s="88">
        <v>3.05</v>
      </c>
      <c r="V57" s="88">
        <v>3.15</v>
      </c>
      <c r="W57" s="88">
        <v>0</v>
      </c>
      <c r="X57" s="93">
        <v>0</v>
      </c>
      <c r="Y57" s="94">
        <v>15</v>
      </c>
      <c r="Z57" s="88">
        <v>391</v>
      </c>
      <c r="AA57" s="93">
        <v>0.26029999999999998</v>
      </c>
    </row>
    <row r="58" spans="5:27" ht="15.75" x14ac:dyDescent="0.2">
      <c r="R58" s="91">
        <v>39</v>
      </c>
      <c r="S58" s="92" t="s">
        <v>196</v>
      </c>
      <c r="T58" s="88">
        <v>4.25</v>
      </c>
      <c r="U58" s="88">
        <v>3.6</v>
      </c>
      <c r="V58" s="88">
        <v>3.75</v>
      </c>
      <c r="W58" s="88">
        <v>0</v>
      </c>
      <c r="X58" s="93">
        <v>0</v>
      </c>
      <c r="Y58" s="94">
        <v>112</v>
      </c>
      <c r="Z58" s="88">
        <v>267</v>
      </c>
      <c r="AA58" s="93">
        <v>0.26119999999999999</v>
      </c>
    </row>
    <row r="59" spans="5:27" ht="12.6" customHeight="1" x14ac:dyDescent="0.2">
      <c r="R59" s="91">
        <v>40</v>
      </c>
      <c r="S59" s="92" t="s">
        <v>197</v>
      </c>
      <c r="T59" s="88">
        <v>4.3499999999999996</v>
      </c>
      <c r="U59" s="88">
        <v>4.25</v>
      </c>
      <c r="V59" s="88">
        <v>4.3499999999999996</v>
      </c>
      <c r="W59" s="88">
        <v>0</v>
      </c>
      <c r="X59" s="93">
        <v>0</v>
      </c>
      <c r="Y59" s="94">
        <v>5</v>
      </c>
      <c r="Z59" s="88">
        <v>310</v>
      </c>
      <c r="AA59" s="93">
        <v>0.2576</v>
      </c>
    </row>
    <row r="60" spans="5:27" ht="15.75" x14ac:dyDescent="0.2">
      <c r="R60" s="91">
        <v>41</v>
      </c>
      <c r="S60" s="92" t="s">
        <v>198</v>
      </c>
      <c r="T60" s="88">
        <v>5.7</v>
      </c>
      <c r="U60" s="88">
        <v>4.95</v>
      </c>
      <c r="V60" s="88">
        <v>5.05</v>
      </c>
      <c r="W60" s="88">
        <v>0</v>
      </c>
      <c r="X60" s="93">
        <v>0</v>
      </c>
      <c r="Y60" s="94">
        <v>38</v>
      </c>
      <c r="Z60" s="88">
        <v>355</v>
      </c>
      <c r="AA60" s="93">
        <v>0.25879999999999997</v>
      </c>
    </row>
    <row r="61" spans="5:27" ht="15.75" x14ac:dyDescent="0.2">
      <c r="R61" s="91">
        <v>42</v>
      </c>
      <c r="S61" s="92" t="s">
        <v>199</v>
      </c>
      <c r="T61" s="88">
        <v>6.6</v>
      </c>
      <c r="U61" s="88">
        <v>5.7</v>
      </c>
      <c r="V61" s="88">
        <v>5.8</v>
      </c>
      <c r="W61" s="88">
        <v>0</v>
      </c>
      <c r="X61" s="93">
        <v>0</v>
      </c>
      <c r="Y61" s="94">
        <v>11</v>
      </c>
      <c r="Z61" s="88">
        <v>356</v>
      </c>
      <c r="AA61" s="93">
        <v>0.26069999999999999</v>
      </c>
    </row>
    <row r="62" spans="5:27" ht="15.75" x14ac:dyDescent="0.2">
      <c r="R62" s="91">
        <v>43</v>
      </c>
      <c r="S62" s="92" t="s">
        <v>200</v>
      </c>
      <c r="T62" s="88">
        <v>6.86</v>
      </c>
      <c r="U62" s="88">
        <v>6.5</v>
      </c>
      <c r="V62" s="88">
        <v>6.6</v>
      </c>
      <c r="W62" s="88">
        <v>0</v>
      </c>
      <c r="X62" s="93">
        <v>0</v>
      </c>
      <c r="Y62" s="94">
        <v>1</v>
      </c>
      <c r="Z62" s="88">
        <v>185</v>
      </c>
      <c r="AA62" s="93">
        <v>0.26419999999999999</v>
      </c>
    </row>
    <row r="63" spans="5:27" ht="15.75" x14ac:dyDescent="0.2">
      <c r="R63" s="91">
        <v>44</v>
      </c>
      <c r="S63" s="92" t="s">
        <v>201</v>
      </c>
      <c r="T63" s="88">
        <v>8.15</v>
      </c>
      <c r="U63" s="88">
        <v>7.25</v>
      </c>
      <c r="V63" s="88">
        <v>7.45</v>
      </c>
      <c r="W63" s="88">
        <v>0</v>
      </c>
      <c r="X63" s="93">
        <v>0</v>
      </c>
      <c r="Y63" s="94">
        <v>36</v>
      </c>
      <c r="Z63" s="88">
        <v>80</v>
      </c>
      <c r="AA63" s="93">
        <v>0.26979999999999998</v>
      </c>
    </row>
    <row r="64" spans="5:27" ht="15.75" x14ac:dyDescent="0.2">
      <c r="R64" s="91">
        <v>45</v>
      </c>
      <c r="S64" s="92" t="s">
        <v>202</v>
      </c>
      <c r="T64" s="88">
        <v>8.76</v>
      </c>
      <c r="U64" s="88">
        <v>8</v>
      </c>
      <c r="V64" s="88">
        <v>8.5</v>
      </c>
      <c r="W64" s="88">
        <v>0</v>
      </c>
      <c r="X64" s="93">
        <v>0</v>
      </c>
      <c r="Y64" s="94">
        <v>20</v>
      </c>
      <c r="Z64" s="88">
        <v>58</v>
      </c>
      <c r="AA64" s="93">
        <v>0.2964</v>
      </c>
    </row>
    <row r="65" spans="18:27" ht="15.75" x14ac:dyDescent="0.2">
      <c r="R65" s="91">
        <v>50</v>
      </c>
      <c r="S65" s="92" t="s">
        <v>203</v>
      </c>
      <c r="T65" s="88">
        <v>13.4</v>
      </c>
      <c r="U65" s="88">
        <v>12.25</v>
      </c>
      <c r="V65" s="88">
        <v>13.15</v>
      </c>
      <c r="W65" s="88">
        <v>0</v>
      </c>
      <c r="X65" s="93">
        <v>0</v>
      </c>
      <c r="Y65" s="94">
        <v>5</v>
      </c>
      <c r="Z65" s="88">
        <v>9</v>
      </c>
      <c r="AA65" s="93">
        <v>0.33939999999999998</v>
      </c>
    </row>
  </sheetData>
  <mergeCells count="1">
    <mergeCell ref="A1:F1"/>
  </mergeCells>
  <hyperlinks>
    <hyperlink ref="R9" r:id="rId1" display="http://finance.yahoo.com/q/op?s=INTC&amp;strike=23.00"/>
    <hyperlink ref="S9" r:id="rId2" display="http://finance.yahoo.com/q?s=INTC150717C00023000"/>
    <hyperlink ref="R10" r:id="rId3" display="http://finance.yahoo.com/q/op?s=INTC&amp;strike=25.00"/>
    <hyperlink ref="S10" r:id="rId4" display="http://finance.yahoo.com/q?s=INTC150717C00025000"/>
    <hyperlink ref="R11" r:id="rId5" display="http://finance.yahoo.com/q/op?s=INTC&amp;strike=26.00"/>
    <hyperlink ref="S11" r:id="rId6" display="http://finance.yahoo.com/q?s=INTC150717C00026000"/>
    <hyperlink ref="R12" r:id="rId7" display="http://finance.yahoo.com/q/op?s=INTC&amp;strike=27.00"/>
    <hyperlink ref="S12" r:id="rId8" display="http://finance.yahoo.com/q?s=INTC150717C00027000"/>
    <hyperlink ref="R13" r:id="rId9" display="http://finance.yahoo.com/q/op?s=INTC&amp;strike=28.00"/>
    <hyperlink ref="S13" r:id="rId10" display="http://finance.yahoo.com/q?s=INTC150717C00028000"/>
    <hyperlink ref="R14" r:id="rId11" display="http://finance.yahoo.com/q/op?s=INTC&amp;strike=29.00"/>
    <hyperlink ref="S14" r:id="rId12" display="http://finance.yahoo.com/q?s=INTC150717C00029000"/>
    <hyperlink ref="R15" r:id="rId13" display="http://finance.yahoo.com/q/op?s=INTC&amp;strike=30.00"/>
    <hyperlink ref="S15" r:id="rId14" display="http://finance.yahoo.com/q?s=INTC150717C00030000"/>
    <hyperlink ref="R16" r:id="rId15" display="http://finance.yahoo.com/q/op?s=INTC&amp;strike=31.00"/>
    <hyperlink ref="S16" r:id="rId16" display="http://finance.yahoo.com/q?s=INTC150717C00031000"/>
    <hyperlink ref="R17" r:id="rId17" display="http://finance.yahoo.com/q/op?s=INTC&amp;strike=32.00"/>
    <hyperlink ref="S17" r:id="rId18" display="http://finance.yahoo.com/q?s=INTC150717C00032000"/>
    <hyperlink ref="R18" r:id="rId19" display="http://finance.yahoo.com/q/op?s=INTC&amp;strike=33.00"/>
    <hyperlink ref="S18" r:id="rId20" display="http://finance.yahoo.com/q?s=INTC150717C00033000"/>
    <hyperlink ref="R19" r:id="rId21" display="http://finance.yahoo.com/q/op?s=INTC&amp;strike=34.00"/>
    <hyperlink ref="S19" r:id="rId22" display="http://finance.yahoo.com/q?s=INTC150717C00034000"/>
    <hyperlink ref="R20" r:id="rId23" display="http://finance.yahoo.com/q/op?s=INTC&amp;strike=35.00"/>
    <hyperlink ref="S20" r:id="rId24" display="http://finance.yahoo.com/q?s=INTC150717C00035000"/>
    <hyperlink ref="R21" r:id="rId25" display="http://finance.yahoo.com/q/op?s=INTC&amp;strike=36.00"/>
    <hyperlink ref="S21" r:id="rId26" display="http://finance.yahoo.com/q?s=INTC150717C00036000"/>
    <hyperlink ref="R22" r:id="rId27" display="http://finance.yahoo.com/q/op?s=INTC&amp;strike=37.00"/>
    <hyperlink ref="S22" r:id="rId28" display="http://finance.yahoo.com/q?s=INTC150717C00037000"/>
    <hyperlink ref="R23" r:id="rId29" display="http://finance.yahoo.com/q/op?s=INTC&amp;strike=38.00"/>
    <hyperlink ref="S23" r:id="rId30" display="http://finance.yahoo.com/q?s=INTC150717C00038000"/>
    <hyperlink ref="R24" r:id="rId31" display="http://finance.yahoo.com/q/op?s=INTC&amp;strike=39.00"/>
    <hyperlink ref="S24" r:id="rId32" display="http://finance.yahoo.com/q?s=INTC150717C00039000"/>
    <hyperlink ref="R25" r:id="rId33" display="http://finance.yahoo.com/q/op?s=INTC&amp;strike=40.00"/>
    <hyperlink ref="S25" r:id="rId34" display="http://finance.yahoo.com/q?s=INTC150717C00040000"/>
    <hyperlink ref="R26" r:id="rId35" display="http://finance.yahoo.com/q/op?s=INTC&amp;strike=41.00"/>
    <hyperlink ref="S26" r:id="rId36" display="http://finance.yahoo.com/q?s=INTC150717C00041000"/>
    <hyperlink ref="R27" r:id="rId37" display="http://finance.yahoo.com/q/op?s=INTC&amp;strike=42.00"/>
    <hyperlink ref="S27" r:id="rId38" display="http://finance.yahoo.com/q?s=INTC150717C00042000"/>
    <hyperlink ref="R28" r:id="rId39" display="http://finance.yahoo.com/q/op?s=INTC&amp;strike=43.00"/>
    <hyperlink ref="S28" r:id="rId40" display="http://finance.yahoo.com/q?s=INTC150717C00043000"/>
    <hyperlink ref="R29" r:id="rId41" display="http://finance.yahoo.com/q/op?s=INTC&amp;strike=44.00"/>
    <hyperlink ref="S29" r:id="rId42" display="http://finance.yahoo.com/q?s=INTC150717C00044000"/>
    <hyperlink ref="R30" r:id="rId43" display="http://finance.yahoo.com/q/op?s=INTC&amp;strike=45.00"/>
    <hyperlink ref="S30" r:id="rId44" display="http://finance.yahoo.com/q?s=INTC150717C00045000"/>
    <hyperlink ref="R31" r:id="rId45" display="http://finance.yahoo.com/q/op?s=INTC&amp;strike=47.00"/>
    <hyperlink ref="S31" r:id="rId46" display="http://finance.yahoo.com/q?s=INTC150717C00047000"/>
    <hyperlink ref="R32" r:id="rId47" display="http://finance.yahoo.com/q/op?s=INTC&amp;strike=48.00"/>
    <hyperlink ref="S32" r:id="rId48" display="http://finance.yahoo.com/q?s=INTC150717C00048000"/>
    <hyperlink ref="R33" r:id="rId49" display="http://finance.yahoo.com/q/op?s=INTC&amp;strike=49.00"/>
    <hyperlink ref="S33" r:id="rId50" display="http://finance.yahoo.com/q?s=INTC150717C00049000"/>
    <hyperlink ref="R34" r:id="rId51" display="http://finance.yahoo.com/q/op?s=INTC&amp;strike=50.00"/>
    <hyperlink ref="S34" r:id="rId52" display="http://finance.yahoo.com/q?s=INTC150717C00050000"/>
    <hyperlink ref="R36" r:id="rId53" display="http://finance.yahoo.com/q/op?s=INTC&amp;strike=16.00"/>
    <hyperlink ref="S36" r:id="rId54" display="http://finance.yahoo.com/q?s=INTC150717P00016000"/>
    <hyperlink ref="R37" r:id="rId55" display="http://finance.yahoo.com/q/op?s=INTC&amp;strike=18.00"/>
    <hyperlink ref="S37" r:id="rId56" display="http://finance.yahoo.com/q?s=INTC150717P00018000"/>
    <hyperlink ref="R38" r:id="rId57" display="http://finance.yahoo.com/q/op?s=INTC&amp;strike=19.00"/>
    <hyperlink ref="S38" r:id="rId58" display="http://finance.yahoo.com/q?s=INTC150717P00019000"/>
    <hyperlink ref="R39" r:id="rId59" display="http://finance.yahoo.com/q/op?s=INTC&amp;strike=20.00"/>
    <hyperlink ref="S39" r:id="rId60" display="http://finance.yahoo.com/q?s=INTC150717P00020000"/>
    <hyperlink ref="R40" r:id="rId61" display="http://finance.yahoo.com/q/op?s=INTC&amp;strike=21.00"/>
    <hyperlink ref="S40" r:id="rId62" display="http://finance.yahoo.com/q?s=INTC150717P00021000"/>
    <hyperlink ref="R41" r:id="rId63" display="http://finance.yahoo.com/q/op?s=INTC&amp;strike=22.00"/>
    <hyperlink ref="S41" r:id="rId64" display="http://finance.yahoo.com/q?s=INTC150717P00022000"/>
    <hyperlink ref="R42" r:id="rId65" display="http://finance.yahoo.com/q/op?s=INTC&amp;strike=23.00"/>
    <hyperlink ref="S42" r:id="rId66" display="http://finance.yahoo.com/q?s=INTC150717P00023000"/>
    <hyperlink ref="R43" r:id="rId67" display="http://finance.yahoo.com/q/op?s=INTC&amp;strike=24.00"/>
    <hyperlink ref="S43" r:id="rId68" display="http://finance.yahoo.com/q?s=INTC150717P00024000"/>
    <hyperlink ref="R44" r:id="rId69" display="http://finance.yahoo.com/q/op?s=INTC&amp;strike=25.00"/>
    <hyperlink ref="S44" r:id="rId70" display="http://finance.yahoo.com/q?s=INTC150717P00025000"/>
    <hyperlink ref="R45" r:id="rId71" display="http://finance.yahoo.com/q/op?s=INTC&amp;strike=26.00"/>
    <hyperlink ref="S45" r:id="rId72" display="http://finance.yahoo.com/q?s=INTC150717P00026000"/>
    <hyperlink ref="R46" r:id="rId73" display="http://finance.yahoo.com/q/op?s=INTC&amp;strike=27.00"/>
    <hyperlink ref="S46" r:id="rId74" display="http://finance.yahoo.com/q?s=INTC150717P00027000"/>
    <hyperlink ref="R47" r:id="rId75" display="http://finance.yahoo.com/q/op?s=INTC&amp;strike=28.00"/>
    <hyperlink ref="S47" r:id="rId76" display="http://finance.yahoo.com/q?s=INTC150717P00028000"/>
    <hyperlink ref="R48" r:id="rId77" display="http://finance.yahoo.com/q/op?s=INTC&amp;strike=29.00"/>
    <hyperlink ref="S48" r:id="rId78" display="http://finance.yahoo.com/q?s=INTC150717P00029000"/>
    <hyperlink ref="R49" r:id="rId79" display="http://finance.yahoo.com/q/op?s=INTC&amp;strike=30.00"/>
    <hyperlink ref="S49" r:id="rId80" display="http://finance.yahoo.com/q?s=INTC150717P00030000"/>
    <hyperlink ref="R50" r:id="rId81" display="http://finance.yahoo.com/q/op?s=INTC&amp;strike=31.00"/>
    <hyperlink ref="S50" r:id="rId82" display="http://finance.yahoo.com/q?s=INTC150717P00031000"/>
    <hyperlink ref="R51" r:id="rId83" display="http://finance.yahoo.com/q/op?s=INTC&amp;strike=32.00"/>
    <hyperlink ref="S51" r:id="rId84" display="http://finance.yahoo.com/q?s=INTC150717P00032000"/>
    <hyperlink ref="R52" r:id="rId85" display="http://finance.yahoo.com/q/op?s=INTC&amp;strike=33.00"/>
    <hyperlink ref="S52" r:id="rId86" display="http://finance.yahoo.com/q?s=INTC150717P00033000"/>
    <hyperlink ref="R53" r:id="rId87" display="http://finance.yahoo.com/q/op?s=INTC&amp;strike=34.00"/>
    <hyperlink ref="S53" r:id="rId88" display="http://finance.yahoo.com/q?s=INTC150717P00034000"/>
    <hyperlink ref="R54" r:id="rId89" display="http://finance.yahoo.com/q/op?s=INTC&amp;strike=35.00"/>
    <hyperlink ref="S54" r:id="rId90" display="http://finance.yahoo.com/q?s=INTC150717P00035000"/>
    <hyperlink ref="R55" r:id="rId91" display="http://finance.yahoo.com/q/op?s=INTC&amp;strike=36.00"/>
    <hyperlink ref="S55" r:id="rId92" display="http://finance.yahoo.com/q?s=INTC150717P00036000"/>
    <hyperlink ref="R56" r:id="rId93" display="http://finance.yahoo.com/q/op?s=INTC&amp;strike=37.00"/>
    <hyperlink ref="S56" r:id="rId94" display="http://finance.yahoo.com/q?s=INTC150717P00037000"/>
    <hyperlink ref="R57" r:id="rId95" display="http://finance.yahoo.com/q/op?s=INTC&amp;strike=38.00"/>
    <hyperlink ref="S57" r:id="rId96" display="http://finance.yahoo.com/q?s=INTC150717P00038000"/>
    <hyperlink ref="R58" r:id="rId97" display="http://finance.yahoo.com/q/op?s=INTC&amp;strike=39.00"/>
    <hyperlink ref="S58" r:id="rId98" display="http://finance.yahoo.com/q?s=INTC150717P00039000"/>
    <hyperlink ref="R59" r:id="rId99" display="http://finance.yahoo.com/q/op?s=INTC&amp;strike=40.00"/>
    <hyperlink ref="S59" r:id="rId100" display="http://finance.yahoo.com/q?s=INTC150717P00040000"/>
    <hyperlink ref="R60" r:id="rId101" display="http://finance.yahoo.com/q/op?s=INTC&amp;strike=41.00"/>
    <hyperlink ref="S60" r:id="rId102" display="http://finance.yahoo.com/q?s=INTC150717P00041000"/>
    <hyperlink ref="R61" r:id="rId103" display="http://finance.yahoo.com/q/op?s=INTC&amp;strike=42.00"/>
    <hyperlink ref="S61" r:id="rId104" display="http://finance.yahoo.com/q?s=INTC150717P00042000"/>
    <hyperlink ref="R62" r:id="rId105" display="http://finance.yahoo.com/q/op?s=INTC&amp;strike=43.00"/>
    <hyperlink ref="S62" r:id="rId106" display="http://finance.yahoo.com/q?s=INTC150717P00043000"/>
    <hyperlink ref="R63" r:id="rId107" display="http://finance.yahoo.com/q/op?s=INTC&amp;strike=44.00"/>
    <hyperlink ref="S63" r:id="rId108" display="http://finance.yahoo.com/q?s=INTC150717P00044000"/>
    <hyperlink ref="R64" r:id="rId109" display="http://finance.yahoo.com/q/op?s=INTC&amp;strike=45.00"/>
    <hyperlink ref="S64" r:id="rId110" display="http://finance.yahoo.com/q?s=INTC150717P00045000"/>
    <hyperlink ref="R65" r:id="rId111" display="http://finance.yahoo.com/q/op?s=INTC&amp;strike=50.00"/>
    <hyperlink ref="S65" r:id="rId112" display="http://finance.yahoo.com/q?s=INTC150717P00050000"/>
  </hyperlinks>
  <printOptions headings="1" gridLines="1"/>
  <pageMargins left="0.7" right="0.7" top="0.75" bottom="0.75" header="0.3" footer="0.3"/>
  <pageSetup orientation="portrait" verticalDpi="4" r:id="rId113"/>
  <drawing r:id="rId11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G1"/>
    </sheetView>
  </sheetViews>
  <sheetFormatPr defaultRowHeight="12.75" x14ac:dyDescent="0.2"/>
  <cols>
    <col min="1" max="1" width="24.28515625" bestFit="1" customWidth="1"/>
    <col min="2" max="2" width="10.5703125" bestFit="1" customWidth="1"/>
    <col min="3" max="3" width="9.28515625" customWidth="1"/>
    <col min="4" max="4" width="11" bestFit="1" customWidth="1"/>
    <col min="5" max="5" width="10.28515625" bestFit="1" customWidth="1"/>
    <col min="6" max="6" width="7.28515625" bestFit="1" customWidth="1"/>
    <col min="7" max="7" width="11" customWidth="1"/>
  </cols>
  <sheetData>
    <row r="1" spans="1:10" ht="42" customHeight="1" x14ac:dyDescent="0.2">
      <c r="A1" s="103" t="s">
        <v>208</v>
      </c>
      <c r="B1" s="106"/>
      <c r="C1" s="106"/>
      <c r="D1" s="106"/>
      <c r="E1" s="106"/>
      <c r="F1" s="106"/>
      <c r="G1" s="106"/>
    </row>
    <row r="2" spans="1:10" ht="15.75" x14ac:dyDescent="0.3">
      <c r="A2" s="2" t="s">
        <v>114</v>
      </c>
      <c r="B2">
        <f>'Page 620'!B2</f>
        <v>37.549999999999997</v>
      </c>
    </row>
    <row r="3" spans="1:10" x14ac:dyDescent="0.2">
      <c r="A3" s="2" t="s">
        <v>11</v>
      </c>
      <c r="B3" s="31">
        <v>42000</v>
      </c>
    </row>
    <row r="4" spans="1:10" x14ac:dyDescent="0.2">
      <c r="A4" s="2" t="s">
        <v>17</v>
      </c>
      <c r="B4" s="31">
        <v>42202</v>
      </c>
    </row>
    <row r="5" spans="1:10" x14ac:dyDescent="0.2">
      <c r="A5" s="2" t="s">
        <v>115</v>
      </c>
      <c r="B5" s="8">
        <f>(B4-B3)/365</f>
        <v>0.55342465753424652</v>
      </c>
      <c r="C5" t="e">
        <f ca="1">getformula(B5)</f>
        <v>#NAME?</v>
      </c>
    </row>
    <row r="6" spans="1:10" x14ac:dyDescent="0.2">
      <c r="A6" s="2" t="s">
        <v>113</v>
      </c>
      <c r="B6" s="73">
        <f>'Page 620'!B9</f>
        <v>1.1000000000000001E-3</v>
      </c>
      <c r="C6" s="73" t="str">
        <f>'Page 620'!C9</f>
        <v>YTM on T-bonds for 6 months</v>
      </c>
    </row>
    <row r="8" spans="1:10" s="74" customFormat="1" ht="38.25" x14ac:dyDescent="0.2">
      <c r="A8" s="74" t="s">
        <v>2</v>
      </c>
      <c r="B8" s="74" t="s">
        <v>74</v>
      </c>
      <c r="C8" s="74" t="s">
        <v>71</v>
      </c>
      <c r="D8" s="74" t="s">
        <v>54</v>
      </c>
      <c r="E8" s="74" t="s">
        <v>78</v>
      </c>
      <c r="F8" s="74" t="s">
        <v>71</v>
      </c>
      <c r="G8" s="74" t="s">
        <v>55</v>
      </c>
      <c r="J8" s="74" t="s">
        <v>209</v>
      </c>
    </row>
    <row r="9" spans="1:10" x14ac:dyDescent="0.2">
      <c r="A9" s="7">
        <f>'Page 620'!A23</f>
        <v>33</v>
      </c>
      <c r="B9" s="76">
        <f>VLOOKUP($A9,'Page 620'!$A$13:$F$35,2,0)</f>
        <v>5.43</v>
      </c>
      <c r="C9" s="6">
        <f>VLOOKUP($A9,'Page 620'!$R$8:$AA$34,9,0)</f>
        <v>816</v>
      </c>
      <c r="D9" s="3" t="e">
        <f t="shared" ref="D9:D18" ca="1" si="0">CallVolatility($B$2,A9,$B$5,$B$6,B9)</f>
        <v>#NAME?</v>
      </c>
      <c r="E9" s="76">
        <f>VLOOKUP(A9,'Page 620'!$A$13:$F$35,5,0)</f>
        <v>1.3</v>
      </c>
      <c r="F9" s="6">
        <f>VLOOKUP(A9,'Page 620'!$R$36:$AA$65,9,0)</f>
        <v>1268</v>
      </c>
      <c r="G9" s="73" t="e">
        <f ca="1">PutVolatility($B$2,A9,$B$5,$B$6,E9)</f>
        <v>#NAME?</v>
      </c>
      <c r="J9" s="73" t="e">
        <f ca="1">G9-D9</f>
        <v>#NAME?</v>
      </c>
    </row>
    <row r="10" spans="1:10" x14ac:dyDescent="0.2">
      <c r="A10" s="7">
        <f>'Page 620'!A24</f>
        <v>34</v>
      </c>
      <c r="B10" s="76">
        <f>VLOOKUP($A10,'Page 620'!$A$13:$F$35,2,0)</f>
        <v>4.74</v>
      </c>
      <c r="C10" s="6">
        <f>VLOOKUP($A10,'Page 620'!$R$8:$AA$34,9,0)</f>
        <v>1073</v>
      </c>
      <c r="D10" s="3" t="e">
        <f t="shared" ca="1" si="0"/>
        <v>#NAME?</v>
      </c>
      <c r="E10" s="76">
        <f>VLOOKUP(A10,'Page 620'!$A$13:$F$35,5,0)</f>
        <v>1.38</v>
      </c>
      <c r="F10" s="6">
        <f>VLOOKUP(A10,'Page 620'!$R$36:$AA$65,9,0)</f>
        <v>235</v>
      </c>
      <c r="G10" s="73" t="e">
        <f t="shared" ref="G10:G18" ca="1" si="1">PutVolatility($B$2,A10,$B$5,$B$6,E10)</f>
        <v>#NAME?</v>
      </c>
      <c r="J10" s="73" t="e">
        <f t="shared" ref="J10:J18" ca="1" si="2">G10-D10</f>
        <v>#NAME?</v>
      </c>
    </row>
    <row r="11" spans="1:10" x14ac:dyDescent="0.2">
      <c r="A11" s="7">
        <f>'Page 620'!A25</f>
        <v>35</v>
      </c>
      <c r="B11" s="76">
        <f>VLOOKUP($A11,'Page 620'!$A$13:$F$35,2,0)</f>
        <v>4.05</v>
      </c>
      <c r="C11" s="6">
        <f>VLOOKUP($A11,'Page 620'!$R$8:$AA$34,9,0)</f>
        <v>8716</v>
      </c>
      <c r="D11" s="3" t="e">
        <f t="shared" ca="1" si="0"/>
        <v>#NAME?</v>
      </c>
      <c r="E11" s="76">
        <f>VLOOKUP(A11,'Page 620'!$A$13:$F$35,5,0)</f>
        <v>1.72</v>
      </c>
      <c r="F11" s="6">
        <f>VLOOKUP(A11,'Page 620'!$R$36:$AA$65,9,0)</f>
        <v>28408</v>
      </c>
      <c r="G11" s="73" t="e">
        <f t="shared" ca="1" si="1"/>
        <v>#NAME?</v>
      </c>
      <c r="J11" s="73" t="e">
        <f t="shared" ca="1" si="2"/>
        <v>#NAME?</v>
      </c>
    </row>
    <row r="12" spans="1:10" x14ac:dyDescent="0.2">
      <c r="A12" s="7">
        <f>'Page 620'!A26</f>
        <v>36</v>
      </c>
      <c r="B12" s="76">
        <f>VLOOKUP($A12,'Page 620'!$A$13:$F$35,2,0)</f>
        <v>3.45</v>
      </c>
      <c r="C12" s="6">
        <f>VLOOKUP($A12,'Page 620'!$R$8:$AA$34,9,0)</f>
        <v>2974</v>
      </c>
      <c r="D12" s="3" t="e">
        <f t="shared" ca="1" si="0"/>
        <v>#NAME?</v>
      </c>
      <c r="E12" s="76">
        <f>VLOOKUP(A12,'Page 620'!$A$13:$F$35,5,0)</f>
        <v>2.16</v>
      </c>
      <c r="F12" s="6">
        <f>VLOOKUP(A12,'Page 620'!$R$36:$AA$65,9,0)</f>
        <v>763</v>
      </c>
      <c r="G12" s="73" t="e">
        <f t="shared" ca="1" si="1"/>
        <v>#NAME?</v>
      </c>
      <c r="J12" s="73" t="e">
        <f t="shared" ca="1" si="2"/>
        <v>#NAME?</v>
      </c>
    </row>
    <row r="13" spans="1:10" x14ac:dyDescent="0.2">
      <c r="A13" s="7">
        <f>'Page 620'!A27</f>
        <v>37</v>
      </c>
      <c r="B13" s="76">
        <f>VLOOKUP($A13,'Page 620'!$A$13:$F$35,2,0)</f>
        <v>2.88</v>
      </c>
      <c r="C13" s="6">
        <f>VLOOKUP($A13,'Page 620'!$R$8:$AA$34,9,0)</f>
        <v>2704</v>
      </c>
      <c r="D13" s="3" t="e">
        <f t="shared" ca="1" si="0"/>
        <v>#NAME?</v>
      </c>
      <c r="E13" s="76">
        <f>VLOOKUP(A13,'Page 620'!$A$13:$F$35,5,0)</f>
        <v>2.67</v>
      </c>
      <c r="F13" s="6">
        <f>VLOOKUP(A13,'Page 620'!$R$36:$AA$65,9,0)</f>
        <v>709</v>
      </c>
      <c r="G13" s="73" t="e">
        <f t="shared" ca="1" si="1"/>
        <v>#NAME?</v>
      </c>
      <c r="J13" s="73" t="e">
        <f t="shared" ca="1" si="2"/>
        <v>#NAME?</v>
      </c>
    </row>
    <row r="14" spans="1:10" x14ac:dyDescent="0.2">
      <c r="A14" s="7">
        <f>'Page 620'!A28</f>
        <v>38</v>
      </c>
      <c r="B14" s="76">
        <f>VLOOKUP($A14,'Page 620'!$A$13:$F$35,2,0)</f>
        <v>2.36</v>
      </c>
      <c r="C14" s="6">
        <f>VLOOKUP($A14,'Page 620'!$R$8:$AA$34,9,0)</f>
        <v>4197</v>
      </c>
      <c r="D14" s="3" t="e">
        <f t="shared" ca="1" si="0"/>
        <v>#NAME?</v>
      </c>
      <c r="E14" s="76">
        <f>VLOOKUP(A14,'Page 620'!$A$13:$F$35,5,0)</f>
        <v>3.85</v>
      </c>
      <c r="F14" s="6">
        <f>VLOOKUP(A14,'Page 620'!$R$36:$AA$65,9,0)</f>
        <v>391</v>
      </c>
      <c r="G14" s="73" t="e">
        <f t="shared" ca="1" si="1"/>
        <v>#NAME?</v>
      </c>
      <c r="J14" s="73" t="e">
        <f t="shared" ca="1" si="2"/>
        <v>#NAME?</v>
      </c>
    </row>
    <row r="15" spans="1:10" x14ac:dyDescent="0.2">
      <c r="A15" s="7">
        <f>'Page 620'!A29</f>
        <v>39</v>
      </c>
      <c r="B15" s="76">
        <f>VLOOKUP($A15,'Page 620'!$A$13:$F$35,2,0)</f>
        <v>1.94</v>
      </c>
      <c r="C15" s="6">
        <f>VLOOKUP($A15,'Page 620'!$R$8:$AA$34,9,0)</f>
        <v>1154</v>
      </c>
      <c r="D15" s="3" t="e">
        <f t="shared" ca="1" si="0"/>
        <v>#NAME?</v>
      </c>
      <c r="E15" s="76">
        <f>VLOOKUP(A15,'Page 620'!$A$13:$F$35,5,0)</f>
        <v>4.25</v>
      </c>
      <c r="F15" s="6">
        <f>VLOOKUP(A15,'Page 620'!$R$36:$AA$65,9,0)</f>
        <v>267</v>
      </c>
      <c r="G15" s="73" t="e">
        <f t="shared" ca="1" si="1"/>
        <v>#NAME?</v>
      </c>
      <c r="J15" s="73" t="e">
        <f t="shared" ca="1" si="2"/>
        <v>#NAME?</v>
      </c>
    </row>
    <row r="16" spans="1:10" x14ac:dyDescent="0.2">
      <c r="A16" s="7">
        <f>'Page 620'!A30</f>
        <v>40</v>
      </c>
      <c r="B16" s="76">
        <f>VLOOKUP($A16,'Page 620'!$A$13:$F$35,2,0)</f>
        <v>1.55</v>
      </c>
      <c r="C16" s="6">
        <f>VLOOKUP($A16,'Page 620'!$R$8:$AA$34,9,0)</f>
        <v>8698</v>
      </c>
      <c r="D16" s="3" t="e">
        <f t="shared" ca="1" si="0"/>
        <v>#NAME?</v>
      </c>
      <c r="E16" s="76">
        <f>VLOOKUP(A16,'Page 620'!$A$13:$F$35,5,0)</f>
        <v>4.3499999999999996</v>
      </c>
      <c r="F16" s="6">
        <f>VLOOKUP(A16,'Page 620'!$R$36:$AA$65,9,0)</f>
        <v>310</v>
      </c>
      <c r="G16" s="73" t="e">
        <f t="shared" ca="1" si="1"/>
        <v>#NAME?</v>
      </c>
      <c r="J16" s="73" t="e">
        <f t="shared" ca="1" si="2"/>
        <v>#NAME?</v>
      </c>
    </row>
    <row r="17" spans="1:10" x14ac:dyDescent="0.2">
      <c r="A17" s="7">
        <f>'Page 620'!A31</f>
        <v>41</v>
      </c>
      <c r="B17" s="76">
        <f>VLOOKUP($A17,'Page 620'!$A$13:$F$35,2,0)</f>
        <v>1.25</v>
      </c>
      <c r="C17" s="6">
        <f>VLOOKUP($A17,'Page 620'!$R$8:$AA$34,9,0)</f>
        <v>2299</v>
      </c>
      <c r="D17" s="3" t="e">
        <f t="shared" ca="1" si="0"/>
        <v>#NAME?</v>
      </c>
      <c r="E17" s="76">
        <f>VLOOKUP(A17,'Page 620'!$A$13:$F$35,5,0)</f>
        <v>5.7</v>
      </c>
      <c r="F17" s="6">
        <f>VLOOKUP(A17,'Page 620'!$R$36:$AA$65,9,0)</f>
        <v>355</v>
      </c>
      <c r="G17" s="73" t="e">
        <f t="shared" ca="1" si="1"/>
        <v>#NAME?</v>
      </c>
      <c r="J17" s="73" t="e">
        <f t="shared" ca="1" si="2"/>
        <v>#NAME?</v>
      </c>
    </row>
    <row r="18" spans="1:10" x14ac:dyDescent="0.2">
      <c r="A18" s="7">
        <f>'Page 620'!A32</f>
        <v>42</v>
      </c>
      <c r="B18" s="76">
        <f>VLOOKUP($A18,'Page 620'!$A$13:$F$35,2,0)</f>
        <v>0.99</v>
      </c>
      <c r="C18" s="6">
        <f>VLOOKUP($A18,'Page 620'!$R$8:$AA$34,9,0)</f>
        <v>1084</v>
      </c>
      <c r="D18" s="3" t="e">
        <f t="shared" ca="1" si="0"/>
        <v>#NAME?</v>
      </c>
      <c r="E18" s="76">
        <f>VLOOKUP(A18,'Page 620'!$A$13:$F$35,5,0)</f>
        <v>6.6</v>
      </c>
      <c r="F18" s="6">
        <f>VLOOKUP(A18,'Page 620'!$R$36:$AA$65,9,0)</f>
        <v>356</v>
      </c>
      <c r="G18" s="73" t="e">
        <f t="shared" ca="1" si="1"/>
        <v>#NAME?</v>
      </c>
      <c r="J18" s="73" t="e">
        <f t="shared" ca="1" si="2"/>
        <v>#NAME?</v>
      </c>
    </row>
    <row r="19" spans="1:10" x14ac:dyDescent="0.2">
      <c r="A19" s="7"/>
      <c r="C19" s="6"/>
      <c r="D19" s="3"/>
    </row>
    <row r="20" spans="1:10" x14ac:dyDescent="0.2">
      <c r="J20" s="73" t="e">
        <f ca="1">AVERAGE(J9:J18)</f>
        <v>#NAME?</v>
      </c>
    </row>
    <row r="40" spans="1:3" ht="25.5" x14ac:dyDescent="0.2">
      <c r="A40" s="75" t="s">
        <v>124</v>
      </c>
      <c r="B40" s="73" t="e">
        <f ca="1">AVERAGE(G9:G18)-AVERAGE(D9:D18)</f>
        <v>#NAME?</v>
      </c>
      <c r="C40" t="e">
        <f ca="1">getformula(B40)</f>
        <v>#NAME?</v>
      </c>
    </row>
  </sheetData>
  <mergeCells count="1">
    <mergeCell ref="A1:G1"/>
  </mergeCells>
  <printOptions headings="1" gridLines="1"/>
  <pageMargins left="0.7" right="0.7" top="0.75" bottom="0.75" header="0.3" footer="0.3"/>
  <pageSetup orientation="portrait" verticalDpi="4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G35"/>
  <sheetViews>
    <sheetView workbookViewId="0">
      <selection sqref="A1:G1"/>
    </sheetView>
  </sheetViews>
  <sheetFormatPr defaultColWidth="9.28515625" defaultRowHeight="12.75" x14ac:dyDescent="0.2"/>
  <cols>
    <col min="1" max="1" width="49.5703125" style="2" customWidth="1"/>
    <col min="2" max="2" width="10.28515625" style="2" bestFit="1" customWidth="1"/>
    <col min="3" max="16384" width="9.28515625" style="2"/>
  </cols>
  <sheetData>
    <row r="1" spans="1:7" ht="18" x14ac:dyDescent="0.25">
      <c r="A1" s="111" t="s">
        <v>53</v>
      </c>
      <c r="B1" s="111"/>
      <c r="C1" s="111"/>
      <c r="D1" s="111"/>
      <c r="E1" s="111"/>
      <c r="F1" s="111"/>
      <c r="G1" s="111"/>
    </row>
    <row r="2" spans="1:7" x14ac:dyDescent="0.2">
      <c r="A2" s="2" t="s">
        <v>38</v>
      </c>
      <c r="B2" s="17">
        <v>0</v>
      </c>
      <c r="C2" s="17">
        <v>1</v>
      </c>
      <c r="D2" s="17">
        <v>2</v>
      </c>
      <c r="E2" s="17">
        <v>3</v>
      </c>
      <c r="F2" s="17">
        <v>4</v>
      </c>
      <c r="G2" s="17">
        <v>5</v>
      </c>
    </row>
    <row r="3" spans="1:7" x14ac:dyDescent="0.2">
      <c r="A3" s="2" t="s">
        <v>39</v>
      </c>
      <c r="B3" s="40">
        <v>-1000</v>
      </c>
      <c r="C3" s="40">
        <v>220</v>
      </c>
      <c r="D3" s="40">
        <v>300</v>
      </c>
      <c r="E3" s="40">
        <v>400</v>
      </c>
      <c r="F3" s="40">
        <v>200</v>
      </c>
      <c r="G3" s="40">
        <v>150</v>
      </c>
    </row>
    <row r="5" spans="1:7" x14ac:dyDescent="0.2">
      <c r="A5" s="2" t="s">
        <v>40</v>
      </c>
      <c r="B5" s="34">
        <v>0.12</v>
      </c>
    </row>
    <row r="6" spans="1:7" x14ac:dyDescent="0.2">
      <c r="A6" s="2" t="s">
        <v>41</v>
      </c>
      <c r="B6" s="34">
        <v>0.03</v>
      </c>
    </row>
    <row r="7" spans="1:7" x14ac:dyDescent="0.2">
      <c r="A7" s="2" t="s">
        <v>42</v>
      </c>
      <c r="B7" s="55">
        <f>NPV(B5,C3:G3)+B3</f>
        <v>-67.483522142002016</v>
      </c>
    </row>
    <row r="9" spans="1:7" x14ac:dyDescent="0.2">
      <c r="A9" s="2" t="s">
        <v>43</v>
      </c>
      <c r="B9" s="2">
        <v>5</v>
      </c>
    </row>
    <row r="10" spans="1:7" x14ac:dyDescent="0.2">
      <c r="A10" s="2" t="s">
        <v>44</v>
      </c>
      <c r="B10" s="56">
        <f>B23</f>
        <v>132.60220771666599</v>
      </c>
      <c r="C10" s="2" t="s">
        <v>45</v>
      </c>
    </row>
    <row r="11" spans="1:7" x14ac:dyDescent="0.2">
      <c r="A11" s="28" t="s">
        <v>46</v>
      </c>
      <c r="B11" s="57">
        <f>B7+B9*B10</f>
        <v>595.52751644132798</v>
      </c>
      <c r="C11" s="2" t="e">
        <f ca="1">getformula(B11)</f>
        <v>#NAME?</v>
      </c>
    </row>
    <row r="13" spans="1:7" ht="15" x14ac:dyDescent="0.2">
      <c r="A13" s="43" t="s">
        <v>47</v>
      </c>
      <c r="B13" s="12"/>
      <c r="C13" s="12"/>
      <c r="D13" s="12"/>
      <c r="E13" s="12"/>
      <c r="F13" s="12"/>
      <c r="G13" s="12"/>
    </row>
    <row r="14" spans="1:7" ht="15.75" x14ac:dyDescent="0.3">
      <c r="A14" s="23" t="s">
        <v>80</v>
      </c>
      <c r="B14" s="24">
        <f>NPV(B5,C3:G3)</f>
        <v>932.51647785799798</v>
      </c>
      <c r="C14" s="10" t="e">
        <f ca="1">getformula(B14)&amp;", PV of machine CFs"</f>
        <v>#NAME?</v>
      </c>
      <c r="D14" s="10"/>
      <c r="E14" s="10"/>
      <c r="F14" s="10"/>
      <c r="G14" s="10"/>
    </row>
    <row r="15" spans="1:7" x14ac:dyDescent="0.2">
      <c r="A15" s="10" t="s">
        <v>1</v>
      </c>
      <c r="B15" s="11">
        <f>-B3</f>
        <v>1000</v>
      </c>
      <c r="C15" s="10" t="s">
        <v>48</v>
      </c>
      <c r="D15" s="13"/>
      <c r="E15" s="10"/>
      <c r="F15" s="10"/>
      <c r="G15" s="10"/>
    </row>
    <row r="16" spans="1:7" x14ac:dyDescent="0.2">
      <c r="A16" s="10" t="s">
        <v>3</v>
      </c>
      <c r="B16" s="20">
        <f>B6</f>
        <v>0.03</v>
      </c>
      <c r="C16" s="10" t="s">
        <v>4</v>
      </c>
      <c r="D16" s="10"/>
      <c r="E16" s="10"/>
      <c r="F16" s="10"/>
      <c r="G16" s="10"/>
    </row>
    <row r="17" spans="1:7" x14ac:dyDescent="0.2">
      <c r="A17" s="10" t="s">
        <v>5</v>
      </c>
      <c r="B17" s="19">
        <v>1</v>
      </c>
      <c r="C17" s="10" t="s">
        <v>6</v>
      </c>
      <c r="D17" s="10"/>
      <c r="E17" s="10"/>
      <c r="F17" s="10"/>
      <c r="G17" s="10"/>
    </row>
    <row r="18" spans="1:7" x14ac:dyDescent="0.2">
      <c r="A18" s="10" t="s">
        <v>7</v>
      </c>
      <c r="B18" s="10">
        <v>0.4</v>
      </c>
      <c r="C18" s="10" t="s">
        <v>49</v>
      </c>
      <c r="D18" s="10"/>
      <c r="E18" s="10"/>
      <c r="F18" s="10"/>
      <c r="G18" s="10"/>
    </row>
    <row r="19" spans="1:7" ht="15.75" x14ac:dyDescent="0.3">
      <c r="A19" s="10" t="s">
        <v>81</v>
      </c>
      <c r="B19" s="21">
        <f>(LN(B14/B15)+(B16+0.5*B18^2)*B17)/(B18*SQRT(B17))</f>
        <v>0.100328857512272</v>
      </c>
      <c r="C19" s="10" t="s">
        <v>9</v>
      </c>
      <c r="D19" s="10"/>
      <c r="E19" s="10"/>
      <c r="F19" s="10"/>
      <c r="G19" s="10"/>
    </row>
    <row r="20" spans="1:7" ht="15.75" x14ac:dyDescent="0.3">
      <c r="A20" s="10" t="s">
        <v>82</v>
      </c>
      <c r="B20" s="21">
        <f>B19-SQRT(B17)*B18</f>
        <v>-0.29967114248772803</v>
      </c>
      <c r="C20" s="10" t="s">
        <v>103</v>
      </c>
      <c r="D20" s="10"/>
      <c r="E20" s="10"/>
      <c r="F20" s="10"/>
      <c r="G20" s="10"/>
    </row>
    <row r="21" spans="1:7" ht="15.75" x14ac:dyDescent="0.3">
      <c r="A21" s="10" t="s">
        <v>83</v>
      </c>
      <c r="B21" s="22">
        <f>NORMSDIST(B19)</f>
        <v>0.53995837595548635</v>
      </c>
      <c r="C21" s="10" t="s">
        <v>104</v>
      </c>
      <c r="D21" s="10"/>
      <c r="E21" s="10"/>
      <c r="F21" s="10"/>
      <c r="G21" s="10"/>
    </row>
    <row r="22" spans="1:7" ht="15.75" x14ac:dyDescent="0.3">
      <c r="A22" s="10" t="s">
        <v>84</v>
      </c>
      <c r="B22" s="22">
        <f>NORMSDIST(B20)</f>
        <v>0.38221400624410046</v>
      </c>
      <c r="C22" s="10" t="s">
        <v>105</v>
      </c>
      <c r="D22" s="10"/>
      <c r="E22" s="10"/>
      <c r="F22" s="10"/>
      <c r="G22" s="10"/>
    </row>
    <row r="23" spans="1:7" ht="15.75" x14ac:dyDescent="0.3">
      <c r="A23" s="23" t="s">
        <v>50</v>
      </c>
      <c r="B23" s="24">
        <f>B14*B21-B15*EXP(-B16*B17)*B22</f>
        <v>132.60220771666599</v>
      </c>
      <c r="C23" s="10" t="s">
        <v>98</v>
      </c>
      <c r="D23" s="10"/>
      <c r="E23" s="10"/>
      <c r="F23" s="10"/>
      <c r="G23" s="10"/>
    </row>
    <row r="24" spans="1:7" x14ac:dyDescent="0.2">
      <c r="A24" s="10"/>
      <c r="B24" s="37"/>
      <c r="C24" s="10"/>
      <c r="D24" s="10"/>
      <c r="E24" s="10"/>
      <c r="F24" s="10"/>
      <c r="G24" s="10"/>
    </row>
    <row r="25" spans="1:7" x14ac:dyDescent="0.2">
      <c r="A25" s="10"/>
      <c r="B25" s="11"/>
      <c r="C25" s="10"/>
      <c r="D25" s="10"/>
      <c r="E25" s="10"/>
      <c r="F25" s="10"/>
      <c r="G25" s="10"/>
    </row>
    <row r="26" spans="1:7" ht="15.75" x14ac:dyDescent="0.25">
      <c r="B26" s="110" t="s">
        <v>51</v>
      </c>
      <c r="C26" s="110"/>
    </row>
    <row r="27" spans="1:7" x14ac:dyDescent="0.2">
      <c r="B27" s="58" t="s">
        <v>52</v>
      </c>
      <c r="C27" s="56">
        <f>B11</f>
        <v>595.52751644132798</v>
      </c>
      <c r="D27" s="2" t="e">
        <f ca="1">getformula(C27)&amp;", Table header"</f>
        <v>#NAME?</v>
      </c>
    </row>
    <row r="28" spans="1:7" x14ac:dyDescent="0.2">
      <c r="B28" s="34">
        <v>0.01</v>
      </c>
      <c r="C28" s="56">
        <f t="dataTable" ref="C28:C35" dt2D="0" dtr="0" r1="B18"/>
        <v>-67.483161908194049</v>
      </c>
    </row>
    <row r="29" spans="1:7" x14ac:dyDescent="0.2">
      <c r="B29" s="34">
        <v>0.1</v>
      </c>
      <c r="C29" s="56">
        <v>42.273810010398677</v>
      </c>
    </row>
    <row r="30" spans="1:7" x14ac:dyDescent="0.2">
      <c r="B30" s="34">
        <v>0.2</v>
      </c>
      <c r="C30" s="56">
        <v>224.12641109130811</v>
      </c>
    </row>
    <row r="31" spans="1:7" x14ac:dyDescent="0.2">
      <c r="B31" s="34">
        <v>0.3</v>
      </c>
      <c r="C31" s="56">
        <v>409.90839818890458</v>
      </c>
    </row>
    <row r="32" spans="1:7" x14ac:dyDescent="0.2">
      <c r="B32" s="34">
        <v>0.4</v>
      </c>
      <c r="C32" s="56">
        <v>595.52751644132798</v>
      </c>
    </row>
    <row r="33" spans="2:3" x14ac:dyDescent="0.2">
      <c r="B33" s="34">
        <v>0.5</v>
      </c>
      <c r="C33" s="56">
        <v>779.78767949232599</v>
      </c>
    </row>
    <row r="34" spans="2:3" x14ac:dyDescent="0.2">
      <c r="B34" s="34">
        <v>0.6</v>
      </c>
      <c r="C34" s="56">
        <v>962.00067905347566</v>
      </c>
    </row>
    <row r="35" spans="2:3" x14ac:dyDescent="0.2">
      <c r="B35" s="34">
        <v>0.7</v>
      </c>
      <c r="C35" s="56">
        <v>1141.6374094526636</v>
      </c>
    </row>
  </sheetData>
  <mergeCells count="2">
    <mergeCell ref="B26:C26"/>
    <mergeCell ref="A1:G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572"/>
  <sheetViews>
    <sheetView workbookViewId="0">
      <selection activeCell="D19" sqref="D19"/>
    </sheetView>
  </sheetViews>
  <sheetFormatPr defaultColWidth="9.28515625" defaultRowHeight="12.75" x14ac:dyDescent="0.2"/>
  <cols>
    <col min="1" max="1" width="10.28515625" style="2" customWidth="1"/>
    <col min="2" max="16384" width="9.28515625" style="2"/>
  </cols>
  <sheetData>
    <row r="1" spans="1:9" ht="18" x14ac:dyDescent="0.25">
      <c r="A1" s="111" t="s">
        <v>57</v>
      </c>
      <c r="B1" s="111"/>
      <c r="C1" s="111"/>
      <c r="D1" s="111"/>
      <c r="E1" s="111"/>
      <c r="F1" s="111"/>
      <c r="G1" s="111"/>
      <c r="H1" s="111"/>
      <c r="I1" s="111"/>
    </row>
    <row r="3" spans="1:9" x14ac:dyDescent="0.2">
      <c r="A3" s="70" t="s">
        <v>18</v>
      </c>
      <c r="B3" s="70" t="s">
        <v>34</v>
      </c>
      <c r="C3" s="2" t="s">
        <v>59</v>
      </c>
      <c r="G3" s="2" t="s">
        <v>58</v>
      </c>
    </row>
    <row r="4" spans="1:9" x14ac:dyDescent="0.2">
      <c r="A4" s="71">
        <v>22648</v>
      </c>
      <c r="B4" s="72">
        <v>2.5499999999999998</v>
      </c>
      <c r="C4" s="2">
        <f>MONTH(A4)</f>
        <v>1</v>
      </c>
      <c r="G4" s="70" t="s">
        <v>18</v>
      </c>
      <c r="H4" s="70" t="s">
        <v>34</v>
      </c>
      <c r="I4" s="2" t="s">
        <v>59</v>
      </c>
    </row>
    <row r="5" spans="1:9" x14ac:dyDescent="0.2">
      <c r="A5" s="71">
        <v>22678</v>
      </c>
      <c r="B5" s="72">
        <v>2.5299999999999998</v>
      </c>
      <c r="C5" s="2">
        <f t="shared" ref="C5:C68" si="0">MONTH(A5)</f>
        <v>2</v>
      </c>
      <c r="I5" s="2">
        <v>1</v>
      </c>
    </row>
    <row r="6" spans="1:9" x14ac:dyDescent="0.2">
      <c r="A6" s="71">
        <v>22706</v>
      </c>
      <c r="B6" s="72">
        <v>2.5099999999999998</v>
      </c>
      <c r="C6" s="2">
        <f t="shared" si="0"/>
        <v>3</v>
      </c>
    </row>
    <row r="7" spans="1:9" x14ac:dyDescent="0.2">
      <c r="A7" s="71">
        <v>22738</v>
      </c>
      <c r="B7" s="72">
        <v>2.14</v>
      </c>
      <c r="C7" s="2">
        <f t="shared" si="0"/>
        <v>4</v>
      </c>
      <c r="G7" s="70" t="s">
        <v>18</v>
      </c>
      <c r="H7" s="70" t="s">
        <v>34</v>
      </c>
    </row>
    <row r="8" spans="1:9" x14ac:dyDescent="0.2">
      <c r="A8" s="71">
        <v>22767</v>
      </c>
      <c r="B8" s="72">
        <v>1.85</v>
      </c>
      <c r="C8" s="2">
        <f t="shared" si="0"/>
        <v>5</v>
      </c>
      <c r="G8" s="71">
        <v>22648</v>
      </c>
      <c r="H8" s="72">
        <v>2.5499999999999998</v>
      </c>
    </row>
    <row r="9" spans="1:9" x14ac:dyDescent="0.2">
      <c r="A9" s="71">
        <v>22798</v>
      </c>
      <c r="B9" s="72">
        <v>1.6</v>
      </c>
      <c r="C9" s="2">
        <f t="shared" si="0"/>
        <v>6</v>
      </c>
      <c r="G9" s="71">
        <v>23013</v>
      </c>
      <c r="H9" s="72">
        <v>1.99</v>
      </c>
    </row>
    <row r="10" spans="1:9" x14ac:dyDescent="0.2">
      <c r="A10" s="71">
        <v>22829</v>
      </c>
      <c r="B10" s="72">
        <v>1.82</v>
      </c>
      <c r="C10" s="2">
        <f t="shared" si="0"/>
        <v>7</v>
      </c>
      <c r="G10" s="71">
        <v>23378</v>
      </c>
      <c r="H10" s="72">
        <v>2.5499999999999998</v>
      </c>
    </row>
    <row r="11" spans="1:9" x14ac:dyDescent="0.2">
      <c r="A11" s="71">
        <v>22859</v>
      </c>
      <c r="B11" s="72">
        <v>1.87</v>
      </c>
      <c r="C11" s="2">
        <f t="shared" si="0"/>
        <v>8</v>
      </c>
      <c r="G11" s="71">
        <v>23746</v>
      </c>
      <c r="H11" s="72">
        <v>2.64</v>
      </c>
    </row>
    <row r="12" spans="1:9" x14ac:dyDescent="0.2">
      <c r="A12" s="71">
        <v>22893</v>
      </c>
      <c r="B12" s="72">
        <v>1.66</v>
      </c>
      <c r="C12" s="2">
        <f t="shared" si="0"/>
        <v>9</v>
      </c>
      <c r="G12" s="71">
        <v>24110</v>
      </c>
      <c r="H12" s="72">
        <v>2.93</v>
      </c>
    </row>
    <row r="13" spans="1:9" x14ac:dyDescent="0.2">
      <c r="A13" s="71">
        <v>22920</v>
      </c>
      <c r="B13" s="72">
        <v>1.63</v>
      </c>
      <c r="C13" s="2">
        <f t="shared" si="0"/>
        <v>10</v>
      </c>
      <c r="G13" s="71">
        <v>24475</v>
      </c>
      <c r="H13" s="72">
        <v>3.54</v>
      </c>
    </row>
    <row r="14" spans="1:9" x14ac:dyDescent="0.2">
      <c r="A14" s="71">
        <v>22951</v>
      </c>
      <c r="B14" s="72">
        <v>1.88</v>
      </c>
      <c r="C14" s="2">
        <f t="shared" si="0"/>
        <v>11</v>
      </c>
      <c r="G14" s="71">
        <v>24839</v>
      </c>
      <c r="H14" s="72">
        <v>5.28</v>
      </c>
    </row>
    <row r="15" spans="1:9" x14ac:dyDescent="0.2">
      <c r="A15" s="71">
        <v>22983</v>
      </c>
      <c r="B15" s="72">
        <v>1.84</v>
      </c>
      <c r="C15" s="2">
        <f t="shared" si="0"/>
        <v>12</v>
      </c>
      <c r="G15" s="71">
        <v>25205</v>
      </c>
      <c r="H15" s="72">
        <v>5.3</v>
      </c>
    </row>
    <row r="16" spans="1:9" x14ac:dyDescent="0.2">
      <c r="A16" s="71">
        <v>23013</v>
      </c>
      <c r="B16" s="72">
        <v>1.99</v>
      </c>
      <c r="C16" s="2">
        <f t="shared" si="0"/>
        <v>1</v>
      </c>
      <c r="G16" s="71">
        <v>25570</v>
      </c>
      <c r="H16" s="72">
        <v>6.06</v>
      </c>
    </row>
    <row r="17" spans="1:8" x14ac:dyDescent="0.2">
      <c r="A17" s="71">
        <v>23043</v>
      </c>
      <c r="B17" s="72">
        <v>1.88</v>
      </c>
      <c r="C17" s="2">
        <f t="shared" si="0"/>
        <v>2</v>
      </c>
      <c r="G17" s="71">
        <v>25937</v>
      </c>
      <c r="H17" s="72">
        <v>5.96</v>
      </c>
    </row>
    <row r="18" spans="1:8" x14ac:dyDescent="0.2">
      <c r="A18" s="71">
        <v>23071</v>
      </c>
      <c r="B18" s="72">
        <v>1.98</v>
      </c>
      <c r="C18" s="2">
        <f t="shared" si="0"/>
        <v>3</v>
      </c>
      <c r="G18" s="71">
        <v>26301</v>
      </c>
      <c r="H18" s="72">
        <v>6.85</v>
      </c>
    </row>
    <row r="19" spans="1:8" x14ac:dyDescent="0.2">
      <c r="A19" s="71">
        <v>23102</v>
      </c>
      <c r="B19" s="72">
        <v>2.1800000000000002</v>
      </c>
      <c r="C19" s="2">
        <f t="shared" si="0"/>
        <v>4</v>
      </c>
      <c r="G19" s="71">
        <v>26666</v>
      </c>
      <c r="H19" s="72">
        <v>8.2200000000000006</v>
      </c>
    </row>
    <row r="20" spans="1:8" x14ac:dyDescent="0.2">
      <c r="A20" s="71">
        <v>23132</v>
      </c>
      <c r="B20" s="72">
        <v>2.25</v>
      </c>
      <c r="C20" s="2">
        <f t="shared" si="0"/>
        <v>5</v>
      </c>
      <c r="G20" s="71">
        <v>27031</v>
      </c>
      <c r="H20" s="72">
        <v>5.87</v>
      </c>
    </row>
    <row r="21" spans="1:8" x14ac:dyDescent="0.2">
      <c r="A21" s="71">
        <v>23165</v>
      </c>
      <c r="B21" s="72">
        <v>2.0499999999999998</v>
      </c>
      <c r="C21" s="2">
        <f t="shared" si="0"/>
        <v>6</v>
      </c>
      <c r="G21" s="71">
        <v>27396</v>
      </c>
      <c r="H21" s="72">
        <v>4.63</v>
      </c>
    </row>
    <row r="22" spans="1:8" x14ac:dyDescent="0.2">
      <c r="A22" s="71">
        <v>23193</v>
      </c>
      <c r="B22" s="72">
        <v>2.0499999999999998</v>
      </c>
      <c r="C22" s="2">
        <f t="shared" si="0"/>
        <v>7</v>
      </c>
      <c r="G22" s="71">
        <v>27761</v>
      </c>
      <c r="H22" s="72">
        <v>6.54</v>
      </c>
    </row>
    <row r="23" spans="1:8" x14ac:dyDescent="0.2">
      <c r="A23" s="71">
        <v>23224</v>
      </c>
      <c r="B23" s="72">
        <v>2.1</v>
      </c>
      <c r="C23" s="2">
        <f t="shared" si="0"/>
        <v>8</v>
      </c>
      <c r="G23" s="71">
        <v>28128</v>
      </c>
      <c r="H23" s="72">
        <v>7.2</v>
      </c>
    </row>
    <row r="24" spans="1:8" x14ac:dyDescent="0.2">
      <c r="A24" s="71">
        <v>23257</v>
      </c>
      <c r="B24" s="72">
        <v>2.13</v>
      </c>
      <c r="C24" s="2">
        <f t="shared" si="0"/>
        <v>9</v>
      </c>
      <c r="G24" s="71">
        <v>28493</v>
      </c>
      <c r="H24" s="72">
        <v>7.21</v>
      </c>
    </row>
    <row r="25" spans="1:8" x14ac:dyDescent="0.2">
      <c r="A25" s="71">
        <v>23285</v>
      </c>
      <c r="B25" s="72">
        <v>2.33</v>
      </c>
      <c r="C25" s="2">
        <f t="shared" si="0"/>
        <v>10</v>
      </c>
      <c r="G25" s="71">
        <v>28857</v>
      </c>
      <c r="H25" s="72">
        <v>8.75</v>
      </c>
    </row>
    <row r="26" spans="1:8" x14ac:dyDescent="0.2">
      <c r="A26" s="71">
        <v>23316</v>
      </c>
      <c r="B26" s="72">
        <v>2.29</v>
      </c>
      <c r="C26" s="2">
        <f t="shared" si="0"/>
        <v>11</v>
      </c>
      <c r="G26" s="71">
        <v>29222</v>
      </c>
      <c r="H26" s="72">
        <v>8.17</v>
      </c>
    </row>
    <row r="27" spans="1:8" x14ac:dyDescent="0.2">
      <c r="A27" s="71">
        <v>23347</v>
      </c>
      <c r="B27" s="72">
        <v>2.39</v>
      </c>
      <c r="C27" s="2">
        <f t="shared" si="0"/>
        <v>12</v>
      </c>
      <c r="G27" s="71">
        <v>29588</v>
      </c>
      <c r="H27" s="72">
        <v>8.09</v>
      </c>
    </row>
    <row r="28" spans="1:8" x14ac:dyDescent="0.2">
      <c r="A28" s="71">
        <v>23378</v>
      </c>
      <c r="B28" s="72">
        <v>2.5499999999999998</v>
      </c>
      <c r="C28" s="2">
        <f t="shared" si="0"/>
        <v>1</v>
      </c>
      <c r="G28" s="71">
        <v>29955</v>
      </c>
      <c r="H28" s="72">
        <v>8.49</v>
      </c>
    </row>
    <row r="29" spans="1:8" x14ac:dyDescent="0.2">
      <c r="A29" s="71">
        <v>23410</v>
      </c>
      <c r="B29" s="72">
        <v>2.68</v>
      </c>
      <c r="C29" s="2">
        <f t="shared" si="0"/>
        <v>2</v>
      </c>
      <c r="G29" s="71">
        <v>30319</v>
      </c>
      <c r="H29" s="72">
        <v>13.87</v>
      </c>
    </row>
    <row r="30" spans="1:8" x14ac:dyDescent="0.2">
      <c r="A30" s="71">
        <v>23438</v>
      </c>
      <c r="B30" s="72">
        <v>2.8</v>
      </c>
      <c r="C30" s="2">
        <f t="shared" si="0"/>
        <v>3</v>
      </c>
      <c r="G30" s="71">
        <v>30684</v>
      </c>
      <c r="H30" s="72">
        <v>16.54</v>
      </c>
    </row>
    <row r="31" spans="1:8" x14ac:dyDescent="0.2">
      <c r="A31" s="71">
        <v>23468</v>
      </c>
      <c r="B31" s="72">
        <v>2.69</v>
      </c>
      <c r="C31" s="2">
        <f t="shared" si="0"/>
        <v>4</v>
      </c>
      <c r="G31" s="71">
        <v>31049</v>
      </c>
      <c r="H31" s="72">
        <v>20.45</v>
      </c>
    </row>
    <row r="32" spans="1:8" x14ac:dyDescent="0.2">
      <c r="A32" s="71">
        <v>23498</v>
      </c>
      <c r="B32" s="72">
        <v>2.83</v>
      </c>
      <c r="C32" s="2">
        <f t="shared" si="0"/>
        <v>5</v>
      </c>
      <c r="G32" s="71">
        <v>31414</v>
      </c>
      <c r="H32" s="72">
        <v>23.5</v>
      </c>
    </row>
    <row r="33" spans="1:8" x14ac:dyDescent="0.2">
      <c r="A33" s="71">
        <v>23529</v>
      </c>
      <c r="B33" s="72">
        <v>2.81</v>
      </c>
      <c r="C33" s="2">
        <f t="shared" si="0"/>
        <v>6</v>
      </c>
      <c r="G33" s="71">
        <v>31779</v>
      </c>
      <c r="H33" s="72">
        <v>20.61</v>
      </c>
    </row>
    <row r="34" spans="1:8" x14ac:dyDescent="0.2">
      <c r="A34" s="71">
        <v>23559</v>
      </c>
      <c r="B34" s="72">
        <v>2.72</v>
      </c>
      <c r="C34" s="2">
        <f t="shared" si="0"/>
        <v>7</v>
      </c>
      <c r="G34" s="71">
        <v>32146</v>
      </c>
      <c r="H34" s="72">
        <v>18.55</v>
      </c>
    </row>
    <row r="35" spans="1:8" x14ac:dyDescent="0.2">
      <c r="A35" s="71">
        <v>23592</v>
      </c>
      <c r="B35" s="72">
        <v>2.6</v>
      </c>
      <c r="C35" s="2">
        <f t="shared" si="0"/>
        <v>8</v>
      </c>
      <c r="G35" s="71">
        <v>32511</v>
      </c>
      <c r="H35" s="72">
        <v>22.4</v>
      </c>
    </row>
    <row r="36" spans="1:8" x14ac:dyDescent="0.2">
      <c r="A36" s="71">
        <v>23621</v>
      </c>
      <c r="B36" s="72">
        <v>2.57</v>
      </c>
      <c r="C36" s="2">
        <f t="shared" si="0"/>
        <v>9</v>
      </c>
      <c r="G36" s="71">
        <v>32875</v>
      </c>
      <c r="H36" s="72">
        <v>17.64</v>
      </c>
    </row>
    <row r="37" spans="1:8" x14ac:dyDescent="0.2">
      <c r="A37" s="71">
        <v>23651</v>
      </c>
      <c r="B37" s="72">
        <v>2.48</v>
      </c>
      <c r="C37" s="2">
        <f t="shared" si="0"/>
        <v>10</v>
      </c>
      <c r="G37" s="71">
        <v>33240</v>
      </c>
      <c r="H37" s="72">
        <v>23.74</v>
      </c>
    </row>
    <row r="38" spans="1:8" x14ac:dyDescent="0.2">
      <c r="A38" s="71">
        <v>23683</v>
      </c>
      <c r="B38" s="72">
        <v>2.4300000000000002</v>
      </c>
      <c r="C38" s="2">
        <f t="shared" si="0"/>
        <v>11</v>
      </c>
      <c r="G38" s="71">
        <v>33605</v>
      </c>
      <c r="H38" s="72">
        <v>17.649999999999999</v>
      </c>
    </row>
    <row r="39" spans="1:8" x14ac:dyDescent="0.2">
      <c r="A39" s="71">
        <v>23712</v>
      </c>
      <c r="B39" s="72">
        <v>2.41</v>
      </c>
      <c r="C39" s="2">
        <f t="shared" si="0"/>
        <v>12</v>
      </c>
      <c r="G39" s="71">
        <v>33973</v>
      </c>
      <c r="H39" s="72">
        <v>10.7</v>
      </c>
    </row>
    <row r="40" spans="1:8" x14ac:dyDescent="0.2">
      <c r="A40" s="71">
        <v>23746</v>
      </c>
      <c r="B40" s="72">
        <v>2.64</v>
      </c>
      <c r="C40" s="2">
        <f t="shared" si="0"/>
        <v>1</v>
      </c>
      <c r="G40" s="71">
        <v>34337</v>
      </c>
      <c r="H40" s="72">
        <v>12.12</v>
      </c>
    </row>
    <row r="41" spans="1:8" x14ac:dyDescent="0.2">
      <c r="A41" s="71">
        <v>23774</v>
      </c>
      <c r="B41" s="72">
        <v>2.69</v>
      </c>
      <c r="C41" s="2">
        <f t="shared" si="0"/>
        <v>2</v>
      </c>
      <c r="G41" s="71">
        <v>34702</v>
      </c>
      <c r="H41" s="72">
        <v>15.72</v>
      </c>
    </row>
    <row r="42" spans="1:8" x14ac:dyDescent="0.2">
      <c r="A42" s="71">
        <v>23802</v>
      </c>
      <c r="B42" s="72">
        <v>2.68</v>
      </c>
      <c r="C42" s="2">
        <f t="shared" si="0"/>
        <v>3</v>
      </c>
      <c r="G42" s="71">
        <v>35066</v>
      </c>
      <c r="H42" s="72">
        <v>23.91</v>
      </c>
    </row>
    <row r="43" spans="1:8" x14ac:dyDescent="0.2">
      <c r="A43" s="71">
        <v>23833</v>
      </c>
      <c r="B43" s="72">
        <v>2.86</v>
      </c>
      <c r="C43" s="2">
        <f t="shared" si="0"/>
        <v>4</v>
      </c>
      <c r="G43" s="71">
        <v>35432</v>
      </c>
      <c r="H43" s="72">
        <v>34.97</v>
      </c>
    </row>
    <row r="44" spans="1:8" x14ac:dyDescent="0.2">
      <c r="A44" s="71">
        <v>23865</v>
      </c>
      <c r="B44" s="72">
        <v>2.82</v>
      </c>
      <c r="C44" s="2">
        <f t="shared" si="0"/>
        <v>5</v>
      </c>
      <c r="G44" s="71">
        <v>35797</v>
      </c>
      <c r="H44" s="72">
        <v>44.29</v>
      </c>
    </row>
    <row r="45" spans="1:8" x14ac:dyDescent="0.2">
      <c r="A45" s="71">
        <v>23894</v>
      </c>
      <c r="B45" s="72">
        <v>2.7</v>
      </c>
      <c r="C45" s="2">
        <f t="shared" si="0"/>
        <v>6</v>
      </c>
      <c r="G45" s="71">
        <v>36164</v>
      </c>
      <c r="H45" s="72">
        <v>82.78</v>
      </c>
    </row>
    <row r="46" spans="1:8" x14ac:dyDescent="0.2">
      <c r="A46" s="71">
        <v>23924</v>
      </c>
      <c r="B46" s="72">
        <v>2.83</v>
      </c>
      <c r="C46" s="2">
        <f t="shared" si="0"/>
        <v>7</v>
      </c>
      <c r="G46" s="71">
        <v>36528</v>
      </c>
      <c r="H46" s="72">
        <v>101.89</v>
      </c>
    </row>
    <row r="47" spans="1:8" x14ac:dyDescent="0.2">
      <c r="A47" s="71">
        <v>23956</v>
      </c>
      <c r="B47" s="72">
        <v>2.95</v>
      </c>
      <c r="C47" s="2">
        <f t="shared" si="0"/>
        <v>8</v>
      </c>
      <c r="G47" s="71">
        <v>36893</v>
      </c>
      <c r="H47" s="72">
        <v>102.14</v>
      </c>
    </row>
    <row r="48" spans="1:8" x14ac:dyDescent="0.2">
      <c r="A48" s="71">
        <v>23986</v>
      </c>
      <c r="B48" s="72">
        <v>3.02</v>
      </c>
      <c r="C48" s="2">
        <f t="shared" si="0"/>
        <v>9</v>
      </c>
      <c r="G48" s="71">
        <v>37258</v>
      </c>
      <c r="H48" s="72">
        <v>98.87</v>
      </c>
    </row>
    <row r="49" spans="1:8" x14ac:dyDescent="0.2">
      <c r="A49" s="71">
        <v>24016</v>
      </c>
      <c r="B49" s="72">
        <v>3.15</v>
      </c>
      <c r="C49" s="2">
        <f t="shared" si="0"/>
        <v>10</v>
      </c>
      <c r="G49" s="71">
        <v>37623</v>
      </c>
      <c r="H49" s="72">
        <v>72.19</v>
      </c>
    </row>
    <row r="50" spans="1:8" x14ac:dyDescent="0.2">
      <c r="A50" s="71">
        <v>24047</v>
      </c>
      <c r="B50" s="72">
        <v>3.1</v>
      </c>
      <c r="C50" s="2">
        <f t="shared" si="0"/>
        <v>11</v>
      </c>
      <c r="G50" s="71">
        <v>37988</v>
      </c>
      <c r="H50" s="72">
        <v>92.31</v>
      </c>
    </row>
    <row r="51" spans="1:8" x14ac:dyDescent="0.2">
      <c r="A51" s="71">
        <v>24077</v>
      </c>
      <c r="B51" s="72">
        <v>2.95</v>
      </c>
      <c r="C51" s="2">
        <f t="shared" si="0"/>
        <v>12</v>
      </c>
      <c r="G51" s="71">
        <v>38355</v>
      </c>
      <c r="H51" s="72">
        <v>87.57</v>
      </c>
    </row>
    <row r="52" spans="1:8" x14ac:dyDescent="0.2">
      <c r="A52" s="71">
        <v>24110</v>
      </c>
      <c r="B52" s="72">
        <v>2.93</v>
      </c>
      <c r="C52" s="2">
        <f t="shared" si="0"/>
        <v>1</v>
      </c>
      <c r="G52" s="71">
        <v>38720</v>
      </c>
      <c r="H52" s="72">
        <v>76.930000000000007</v>
      </c>
    </row>
    <row r="53" spans="1:8" x14ac:dyDescent="0.2">
      <c r="A53" s="71">
        <v>24139</v>
      </c>
      <c r="B53" s="72">
        <v>3.04</v>
      </c>
      <c r="C53" s="2">
        <f t="shared" si="0"/>
        <v>2</v>
      </c>
      <c r="G53" s="71">
        <v>39085</v>
      </c>
      <c r="H53" s="72">
        <v>95.08</v>
      </c>
    </row>
    <row r="54" spans="1:8" x14ac:dyDescent="0.2">
      <c r="A54" s="71">
        <v>24167</v>
      </c>
      <c r="B54" s="72">
        <v>3.05</v>
      </c>
      <c r="C54" s="2">
        <f t="shared" si="0"/>
        <v>3</v>
      </c>
      <c r="G54" s="71">
        <v>39449</v>
      </c>
      <c r="H54" s="72">
        <v>104.15</v>
      </c>
    </row>
    <row r="55" spans="1:8" x14ac:dyDescent="0.2">
      <c r="A55" s="71">
        <v>24198</v>
      </c>
      <c r="B55" s="72">
        <v>3.29</v>
      </c>
      <c r="C55" s="2">
        <f t="shared" si="0"/>
        <v>4</v>
      </c>
      <c r="G55" s="71">
        <v>39815</v>
      </c>
      <c r="H55" s="72">
        <v>90.68</v>
      </c>
    </row>
    <row r="56" spans="1:8" x14ac:dyDescent="0.2">
      <c r="A56" s="71">
        <v>24229</v>
      </c>
      <c r="B56" s="72">
        <v>3.21</v>
      </c>
      <c r="C56" s="2">
        <f t="shared" si="0"/>
        <v>5</v>
      </c>
    </row>
    <row r="57" spans="1:8" x14ac:dyDescent="0.2">
      <c r="A57" s="71">
        <v>24259</v>
      </c>
      <c r="B57" s="72">
        <v>3.11</v>
      </c>
      <c r="C57" s="2">
        <f t="shared" si="0"/>
        <v>6</v>
      </c>
    </row>
    <row r="58" spans="1:8" x14ac:dyDescent="0.2">
      <c r="A58" s="71">
        <v>24289</v>
      </c>
      <c r="B58" s="72">
        <v>3.02</v>
      </c>
      <c r="C58" s="2">
        <f t="shared" si="0"/>
        <v>7</v>
      </c>
    </row>
    <row r="59" spans="1:8" x14ac:dyDescent="0.2">
      <c r="A59" s="71">
        <v>24320</v>
      </c>
      <c r="B59" s="72">
        <v>2.84</v>
      </c>
      <c r="C59" s="2">
        <f t="shared" si="0"/>
        <v>8</v>
      </c>
    </row>
    <row r="60" spans="1:8" x14ac:dyDescent="0.2">
      <c r="A60" s="71">
        <v>24351</v>
      </c>
      <c r="B60" s="72">
        <v>2.81</v>
      </c>
      <c r="C60" s="2">
        <f t="shared" si="0"/>
        <v>9</v>
      </c>
    </row>
    <row r="61" spans="1:8" x14ac:dyDescent="0.2">
      <c r="A61" s="71">
        <v>24383</v>
      </c>
      <c r="B61" s="72">
        <v>2.94</v>
      </c>
      <c r="C61" s="2">
        <f t="shared" si="0"/>
        <v>10</v>
      </c>
    </row>
    <row r="62" spans="1:8" x14ac:dyDescent="0.2">
      <c r="A62" s="71">
        <v>24412</v>
      </c>
      <c r="B62" s="72">
        <v>3.33</v>
      </c>
      <c r="C62" s="2">
        <f t="shared" si="0"/>
        <v>11</v>
      </c>
    </row>
    <row r="63" spans="1:8" x14ac:dyDescent="0.2">
      <c r="A63" s="71">
        <v>24442</v>
      </c>
      <c r="B63" s="72">
        <v>3.29</v>
      </c>
      <c r="C63" s="2">
        <f t="shared" si="0"/>
        <v>12</v>
      </c>
    </row>
    <row r="64" spans="1:8" x14ac:dyDescent="0.2">
      <c r="A64" s="71">
        <v>24475</v>
      </c>
      <c r="B64" s="72">
        <v>3.54</v>
      </c>
      <c r="C64" s="2">
        <f t="shared" si="0"/>
        <v>1</v>
      </c>
    </row>
    <row r="65" spans="1:3" x14ac:dyDescent="0.2">
      <c r="A65" s="71">
        <v>24504</v>
      </c>
      <c r="B65" s="72">
        <v>3.81</v>
      </c>
      <c r="C65" s="2">
        <f t="shared" si="0"/>
        <v>2</v>
      </c>
    </row>
    <row r="66" spans="1:3" x14ac:dyDescent="0.2">
      <c r="A66" s="71">
        <v>24532</v>
      </c>
      <c r="B66" s="72">
        <v>4</v>
      </c>
      <c r="C66" s="2">
        <f t="shared" si="0"/>
        <v>3</v>
      </c>
    </row>
    <row r="67" spans="1:3" x14ac:dyDescent="0.2">
      <c r="A67" s="71">
        <v>24565</v>
      </c>
      <c r="B67" s="72">
        <v>4.4000000000000004</v>
      </c>
      <c r="C67" s="2">
        <f t="shared" si="0"/>
        <v>4</v>
      </c>
    </row>
    <row r="68" spans="1:3" x14ac:dyDescent="0.2">
      <c r="A68" s="71">
        <v>24593</v>
      </c>
      <c r="B68" s="72">
        <v>4.1399999999999997</v>
      </c>
      <c r="C68" s="2">
        <f t="shared" si="0"/>
        <v>5</v>
      </c>
    </row>
    <row r="69" spans="1:3" x14ac:dyDescent="0.2">
      <c r="A69" s="71">
        <v>24624</v>
      </c>
      <c r="B69" s="72">
        <v>4.41</v>
      </c>
      <c r="C69" s="2">
        <f t="shared" ref="C69:C132" si="1">MONTH(A69)</f>
        <v>6</v>
      </c>
    </row>
    <row r="70" spans="1:3" x14ac:dyDescent="0.2">
      <c r="A70" s="71">
        <v>24656</v>
      </c>
      <c r="B70" s="72">
        <v>4.5</v>
      </c>
      <c r="C70" s="2">
        <f t="shared" si="1"/>
        <v>7</v>
      </c>
    </row>
    <row r="71" spans="1:3" x14ac:dyDescent="0.2">
      <c r="A71" s="71">
        <v>24685</v>
      </c>
      <c r="B71" s="72">
        <v>4.43</v>
      </c>
      <c r="C71" s="2">
        <f t="shared" si="1"/>
        <v>8</v>
      </c>
    </row>
    <row r="72" spans="1:3" x14ac:dyDescent="0.2">
      <c r="A72" s="71">
        <v>24716</v>
      </c>
      <c r="B72" s="72">
        <v>4.8600000000000003</v>
      </c>
      <c r="C72" s="2">
        <f t="shared" si="1"/>
        <v>9</v>
      </c>
    </row>
    <row r="73" spans="1:3" x14ac:dyDescent="0.2">
      <c r="A73" s="71">
        <v>24747</v>
      </c>
      <c r="B73" s="72">
        <v>5.27</v>
      </c>
      <c r="C73" s="2">
        <f t="shared" si="1"/>
        <v>10</v>
      </c>
    </row>
    <row r="74" spans="1:3" x14ac:dyDescent="0.2">
      <c r="A74" s="71">
        <v>24777</v>
      </c>
      <c r="B74" s="72">
        <v>5.44</v>
      </c>
      <c r="C74" s="2">
        <f t="shared" si="1"/>
        <v>11</v>
      </c>
    </row>
    <row r="75" spans="1:3" x14ac:dyDescent="0.2">
      <c r="A75" s="71">
        <v>24807</v>
      </c>
      <c r="B75" s="72">
        <v>5.57</v>
      </c>
      <c r="C75" s="2">
        <f t="shared" si="1"/>
        <v>12</v>
      </c>
    </row>
    <row r="76" spans="1:3" x14ac:dyDescent="0.2">
      <c r="A76" s="71">
        <v>24839</v>
      </c>
      <c r="B76" s="72">
        <v>5.28</v>
      </c>
      <c r="C76" s="2">
        <f t="shared" si="1"/>
        <v>1</v>
      </c>
    </row>
    <row r="77" spans="1:3" x14ac:dyDescent="0.2">
      <c r="A77" s="71">
        <v>24869</v>
      </c>
      <c r="B77" s="72">
        <v>5.17</v>
      </c>
      <c r="C77" s="2">
        <f t="shared" si="1"/>
        <v>2</v>
      </c>
    </row>
    <row r="78" spans="1:3" x14ac:dyDescent="0.2">
      <c r="A78" s="71">
        <v>24898</v>
      </c>
      <c r="B78" s="72">
        <v>5.46</v>
      </c>
      <c r="C78" s="2">
        <f t="shared" si="1"/>
        <v>3</v>
      </c>
    </row>
    <row r="79" spans="1:3" x14ac:dyDescent="0.2">
      <c r="A79" s="71">
        <v>24929</v>
      </c>
      <c r="B79" s="72">
        <v>6.04</v>
      </c>
      <c r="C79" s="2">
        <f t="shared" si="1"/>
        <v>4</v>
      </c>
    </row>
    <row r="80" spans="1:3" x14ac:dyDescent="0.2">
      <c r="A80" s="71">
        <v>24959</v>
      </c>
      <c r="B80" s="72">
        <v>6.37</v>
      </c>
      <c r="C80" s="2">
        <f t="shared" si="1"/>
        <v>5</v>
      </c>
    </row>
    <row r="81" spans="1:3" x14ac:dyDescent="0.2">
      <c r="A81" s="71">
        <v>24992</v>
      </c>
      <c r="B81" s="72">
        <v>6.31</v>
      </c>
      <c r="C81" s="2">
        <f t="shared" si="1"/>
        <v>6</v>
      </c>
    </row>
    <row r="82" spans="1:3" x14ac:dyDescent="0.2">
      <c r="A82" s="71">
        <v>25020</v>
      </c>
      <c r="B82" s="72">
        <v>6.05</v>
      </c>
      <c r="C82" s="2">
        <f t="shared" si="1"/>
        <v>7</v>
      </c>
    </row>
    <row r="83" spans="1:3" x14ac:dyDescent="0.2">
      <c r="A83" s="71">
        <v>25051</v>
      </c>
      <c r="B83" s="72">
        <v>5.99</v>
      </c>
      <c r="C83" s="2">
        <f t="shared" si="1"/>
        <v>8</v>
      </c>
    </row>
    <row r="84" spans="1:3" x14ac:dyDescent="0.2">
      <c r="A84" s="71">
        <v>25084</v>
      </c>
      <c r="B84" s="72">
        <v>5.99</v>
      </c>
      <c r="C84" s="2">
        <f t="shared" si="1"/>
        <v>9</v>
      </c>
    </row>
    <row r="85" spans="1:3" x14ac:dyDescent="0.2">
      <c r="A85" s="71">
        <v>25112</v>
      </c>
      <c r="B85" s="72">
        <v>5.49</v>
      </c>
      <c r="C85" s="2">
        <f t="shared" si="1"/>
        <v>10</v>
      </c>
    </row>
    <row r="86" spans="1:3" x14ac:dyDescent="0.2">
      <c r="A86" s="71">
        <v>25143</v>
      </c>
      <c r="B86" s="72">
        <v>5.97</v>
      </c>
      <c r="C86" s="2">
        <f t="shared" si="1"/>
        <v>11</v>
      </c>
    </row>
    <row r="87" spans="1:3" x14ac:dyDescent="0.2">
      <c r="A87" s="71">
        <v>25174</v>
      </c>
      <c r="B87" s="72">
        <v>5.63</v>
      </c>
      <c r="C87" s="2">
        <f t="shared" si="1"/>
        <v>12</v>
      </c>
    </row>
    <row r="88" spans="1:3" x14ac:dyDescent="0.2">
      <c r="A88" s="71">
        <v>25205</v>
      </c>
      <c r="B88" s="72">
        <v>5.3</v>
      </c>
      <c r="C88" s="2">
        <f t="shared" si="1"/>
        <v>1</v>
      </c>
    </row>
    <row r="89" spans="1:3" x14ac:dyDescent="0.2">
      <c r="A89" s="71">
        <v>25237</v>
      </c>
      <c r="B89" s="72">
        <v>5.26</v>
      </c>
      <c r="C89" s="2">
        <f t="shared" si="1"/>
        <v>2</v>
      </c>
    </row>
    <row r="90" spans="1:3" x14ac:dyDescent="0.2">
      <c r="A90" s="71">
        <v>25265</v>
      </c>
      <c r="B90" s="72">
        <v>5.63</v>
      </c>
      <c r="C90" s="2">
        <f t="shared" si="1"/>
        <v>3</v>
      </c>
    </row>
    <row r="91" spans="1:3" x14ac:dyDescent="0.2">
      <c r="A91" s="71">
        <v>25294</v>
      </c>
      <c r="B91" s="72">
        <v>5.88</v>
      </c>
      <c r="C91" s="2">
        <f t="shared" si="1"/>
        <v>4</v>
      </c>
    </row>
    <row r="92" spans="1:3" x14ac:dyDescent="0.2">
      <c r="A92" s="71">
        <v>25324</v>
      </c>
      <c r="B92" s="72">
        <v>5.74</v>
      </c>
      <c r="C92" s="2">
        <f t="shared" si="1"/>
        <v>5</v>
      </c>
    </row>
    <row r="93" spans="1:3" x14ac:dyDescent="0.2">
      <c r="A93" s="71">
        <v>25356</v>
      </c>
      <c r="B93" s="72">
        <v>6.07</v>
      </c>
      <c r="C93" s="2">
        <f t="shared" si="1"/>
        <v>6</v>
      </c>
    </row>
    <row r="94" spans="1:3" x14ac:dyDescent="0.2">
      <c r="A94" s="71">
        <v>25385</v>
      </c>
      <c r="B94" s="72">
        <v>5.83</v>
      </c>
      <c r="C94" s="2">
        <f t="shared" si="1"/>
        <v>7</v>
      </c>
    </row>
    <row r="95" spans="1:3" x14ac:dyDescent="0.2">
      <c r="A95" s="71">
        <v>25416</v>
      </c>
      <c r="B95" s="72">
        <v>6.22</v>
      </c>
      <c r="C95" s="2">
        <f t="shared" si="1"/>
        <v>8</v>
      </c>
    </row>
    <row r="96" spans="1:3" x14ac:dyDescent="0.2">
      <c r="A96" s="71">
        <v>25448</v>
      </c>
      <c r="B96" s="72">
        <v>6.23</v>
      </c>
      <c r="C96" s="2">
        <f t="shared" si="1"/>
        <v>9</v>
      </c>
    </row>
    <row r="97" spans="1:3" x14ac:dyDescent="0.2">
      <c r="A97" s="71">
        <v>25477</v>
      </c>
      <c r="B97" s="72">
        <v>6.5</v>
      </c>
      <c r="C97" s="2">
        <f t="shared" si="1"/>
        <v>10</v>
      </c>
    </row>
    <row r="98" spans="1:3" x14ac:dyDescent="0.2">
      <c r="A98" s="71">
        <v>25510</v>
      </c>
      <c r="B98" s="72">
        <v>6.46</v>
      </c>
      <c r="C98" s="2">
        <f t="shared" si="1"/>
        <v>11</v>
      </c>
    </row>
    <row r="99" spans="1:3" x14ac:dyDescent="0.2">
      <c r="A99" s="71">
        <v>25538</v>
      </c>
      <c r="B99" s="72">
        <v>6.59</v>
      </c>
      <c r="C99" s="2">
        <f t="shared" si="1"/>
        <v>12</v>
      </c>
    </row>
    <row r="100" spans="1:3" x14ac:dyDescent="0.2">
      <c r="A100" s="71">
        <v>25570</v>
      </c>
      <c r="B100" s="72">
        <v>6.06</v>
      </c>
      <c r="C100" s="2">
        <f t="shared" si="1"/>
        <v>1</v>
      </c>
    </row>
    <row r="101" spans="1:3" x14ac:dyDescent="0.2">
      <c r="A101" s="71">
        <v>25601</v>
      </c>
      <c r="B101" s="72">
        <v>6.15</v>
      </c>
      <c r="C101" s="2">
        <f t="shared" si="1"/>
        <v>2</v>
      </c>
    </row>
    <row r="102" spans="1:3" x14ac:dyDescent="0.2">
      <c r="A102" s="71">
        <v>25629</v>
      </c>
      <c r="B102" s="72">
        <v>6.12</v>
      </c>
      <c r="C102" s="2">
        <f t="shared" si="1"/>
        <v>3</v>
      </c>
    </row>
    <row r="103" spans="1:3" x14ac:dyDescent="0.2">
      <c r="A103" s="71">
        <v>25659</v>
      </c>
      <c r="B103" s="72">
        <v>5.39</v>
      </c>
      <c r="C103" s="2">
        <f t="shared" si="1"/>
        <v>4</v>
      </c>
    </row>
    <row r="104" spans="1:3" x14ac:dyDescent="0.2">
      <c r="A104" s="71">
        <v>25689</v>
      </c>
      <c r="B104" s="72">
        <v>5.05</v>
      </c>
      <c r="C104" s="2">
        <f t="shared" si="1"/>
        <v>5</v>
      </c>
    </row>
    <row r="105" spans="1:3" x14ac:dyDescent="0.2">
      <c r="A105" s="71">
        <v>25720</v>
      </c>
      <c r="B105" s="72">
        <v>4.54</v>
      </c>
      <c r="C105" s="2">
        <f t="shared" si="1"/>
        <v>6</v>
      </c>
    </row>
    <row r="106" spans="1:3" x14ac:dyDescent="0.2">
      <c r="A106" s="71">
        <v>25750</v>
      </c>
      <c r="B106" s="72">
        <v>4.5999999999999996</v>
      </c>
      <c r="C106" s="2">
        <f t="shared" si="1"/>
        <v>7</v>
      </c>
    </row>
    <row r="107" spans="1:3" x14ac:dyDescent="0.2">
      <c r="A107" s="71">
        <v>25783</v>
      </c>
      <c r="B107" s="72">
        <v>4.8600000000000003</v>
      </c>
      <c r="C107" s="2">
        <f t="shared" si="1"/>
        <v>8</v>
      </c>
    </row>
    <row r="108" spans="1:3" x14ac:dyDescent="0.2">
      <c r="A108" s="71">
        <v>25812</v>
      </c>
      <c r="B108" s="72">
        <v>5.32</v>
      </c>
      <c r="C108" s="2">
        <f t="shared" si="1"/>
        <v>9</v>
      </c>
    </row>
    <row r="109" spans="1:3" x14ac:dyDescent="0.2">
      <c r="A109" s="71">
        <v>25842</v>
      </c>
      <c r="B109" s="72">
        <v>5.39</v>
      </c>
      <c r="C109" s="2">
        <f t="shared" si="1"/>
        <v>10</v>
      </c>
    </row>
    <row r="110" spans="1:3" x14ac:dyDescent="0.2">
      <c r="A110" s="71">
        <v>25874</v>
      </c>
      <c r="B110" s="72">
        <v>5.63</v>
      </c>
      <c r="C110" s="2">
        <f t="shared" si="1"/>
        <v>11</v>
      </c>
    </row>
    <row r="111" spans="1:3" x14ac:dyDescent="0.2">
      <c r="A111" s="71">
        <v>25903</v>
      </c>
      <c r="B111" s="72">
        <v>5.82</v>
      </c>
      <c r="C111" s="2">
        <f t="shared" si="1"/>
        <v>12</v>
      </c>
    </row>
    <row r="112" spans="1:3" x14ac:dyDescent="0.2">
      <c r="A112" s="71">
        <v>25937</v>
      </c>
      <c r="B112" s="72">
        <v>5.96</v>
      </c>
      <c r="C112" s="2">
        <f t="shared" si="1"/>
        <v>1</v>
      </c>
    </row>
    <row r="113" spans="1:3" x14ac:dyDescent="0.2">
      <c r="A113" s="71">
        <v>25965</v>
      </c>
      <c r="B113" s="72">
        <v>6.19</v>
      </c>
      <c r="C113" s="2">
        <f t="shared" si="1"/>
        <v>2</v>
      </c>
    </row>
    <row r="114" spans="1:3" x14ac:dyDescent="0.2">
      <c r="A114" s="71">
        <v>25993</v>
      </c>
      <c r="B114" s="72">
        <v>6.57</v>
      </c>
      <c r="C114" s="2">
        <f t="shared" si="1"/>
        <v>3</v>
      </c>
    </row>
    <row r="115" spans="1:3" x14ac:dyDescent="0.2">
      <c r="A115" s="71">
        <v>26024</v>
      </c>
      <c r="B115" s="72">
        <v>6.58</v>
      </c>
      <c r="C115" s="2">
        <f t="shared" si="1"/>
        <v>4</v>
      </c>
    </row>
    <row r="116" spans="1:3" x14ac:dyDescent="0.2">
      <c r="A116" s="71">
        <v>26056</v>
      </c>
      <c r="B116" s="72">
        <v>6.04</v>
      </c>
      <c r="C116" s="2">
        <f t="shared" si="1"/>
        <v>5</v>
      </c>
    </row>
    <row r="117" spans="1:3" x14ac:dyDescent="0.2">
      <c r="A117" s="71">
        <v>26085</v>
      </c>
      <c r="B117" s="72">
        <v>5.85</v>
      </c>
      <c r="C117" s="2">
        <f t="shared" si="1"/>
        <v>6</v>
      </c>
    </row>
    <row r="118" spans="1:3" x14ac:dyDescent="0.2">
      <c r="A118" s="71">
        <v>26115</v>
      </c>
      <c r="B118" s="72">
        <v>5.38</v>
      </c>
      <c r="C118" s="2">
        <f t="shared" si="1"/>
        <v>7</v>
      </c>
    </row>
    <row r="119" spans="1:3" x14ac:dyDescent="0.2">
      <c r="A119" s="71">
        <v>26147</v>
      </c>
      <c r="B119" s="72">
        <v>5.64</v>
      </c>
      <c r="C119" s="2">
        <f t="shared" si="1"/>
        <v>8</v>
      </c>
    </row>
    <row r="120" spans="1:3" x14ac:dyDescent="0.2">
      <c r="A120" s="71">
        <v>26177</v>
      </c>
      <c r="B120" s="72">
        <v>5.63</v>
      </c>
      <c r="C120" s="2">
        <f t="shared" si="1"/>
        <v>9</v>
      </c>
    </row>
    <row r="121" spans="1:3" x14ac:dyDescent="0.2">
      <c r="A121" s="71">
        <v>26207</v>
      </c>
      <c r="B121" s="72">
        <v>5.57</v>
      </c>
      <c r="C121" s="2">
        <f t="shared" si="1"/>
        <v>10</v>
      </c>
    </row>
    <row r="122" spans="1:3" x14ac:dyDescent="0.2">
      <c r="A122" s="71">
        <v>26238</v>
      </c>
      <c r="B122" s="72">
        <v>5.69</v>
      </c>
      <c r="C122" s="2">
        <f t="shared" si="1"/>
        <v>11</v>
      </c>
    </row>
    <row r="123" spans="1:3" x14ac:dyDescent="0.2">
      <c r="A123" s="71">
        <v>26268</v>
      </c>
      <c r="B123" s="72">
        <v>6.27</v>
      </c>
      <c r="C123" s="2">
        <f t="shared" si="1"/>
        <v>12</v>
      </c>
    </row>
    <row r="124" spans="1:3" x14ac:dyDescent="0.2">
      <c r="A124" s="71">
        <v>26301</v>
      </c>
      <c r="B124" s="72">
        <v>6.85</v>
      </c>
      <c r="C124" s="2">
        <f t="shared" si="1"/>
        <v>1</v>
      </c>
    </row>
    <row r="125" spans="1:3" x14ac:dyDescent="0.2">
      <c r="A125" s="71">
        <v>26330</v>
      </c>
      <c r="B125" s="72">
        <v>6.89</v>
      </c>
      <c r="C125" s="2">
        <f t="shared" si="1"/>
        <v>2</v>
      </c>
    </row>
    <row r="126" spans="1:3" x14ac:dyDescent="0.2">
      <c r="A126" s="71">
        <v>26359</v>
      </c>
      <c r="B126" s="72">
        <v>7.14</v>
      </c>
      <c r="C126" s="2">
        <f t="shared" si="1"/>
        <v>3</v>
      </c>
    </row>
    <row r="127" spans="1:3" x14ac:dyDescent="0.2">
      <c r="A127" s="71">
        <v>26392</v>
      </c>
      <c r="B127" s="72">
        <v>7.21</v>
      </c>
      <c r="C127" s="2">
        <f t="shared" si="1"/>
        <v>4</v>
      </c>
    </row>
    <row r="128" spans="1:3" x14ac:dyDescent="0.2">
      <c r="A128" s="71">
        <v>26420</v>
      </c>
      <c r="B128" s="72">
        <v>7.46</v>
      </c>
      <c r="C128" s="2">
        <f t="shared" si="1"/>
        <v>5</v>
      </c>
    </row>
    <row r="129" spans="1:3" x14ac:dyDescent="0.2">
      <c r="A129" s="71">
        <v>26451</v>
      </c>
      <c r="B129" s="72">
        <v>7.35</v>
      </c>
      <c r="C129" s="2">
        <f t="shared" si="1"/>
        <v>6</v>
      </c>
    </row>
    <row r="130" spans="1:3" x14ac:dyDescent="0.2">
      <c r="A130" s="71">
        <v>26483</v>
      </c>
      <c r="B130" s="72">
        <v>7.52</v>
      </c>
      <c r="C130" s="2">
        <f t="shared" si="1"/>
        <v>7</v>
      </c>
    </row>
    <row r="131" spans="1:3" x14ac:dyDescent="0.2">
      <c r="A131" s="71">
        <v>26512</v>
      </c>
      <c r="B131" s="72">
        <v>7.69</v>
      </c>
      <c r="C131" s="2">
        <f t="shared" si="1"/>
        <v>8</v>
      </c>
    </row>
    <row r="132" spans="1:3" x14ac:dyDescent="0.2">
      <c r="A132" s="71">
        <v>26543</v>
      </c>
      <c r="B132" s="72">
        <v>7.65</v>
      </c>
      <c r="C132" s="2">
        <f t="shared" si="1"/>
        <v>9</v>
      </c>
    </row>
    <row r="133" spans="1:3" x14ac:dyDescent="0.2">
      <c r="A133" s="71">
        <v>26574</v>
      </c>
      <c r="B133" s="72">
        <v>7.25</v>
      </c>
      <c r="C133" s="2">
        <f t="shared" ref="C133:C196" si="2">MONTH(A133)</f>
        <v>10</v>
      </c>
    </row>
    <row r="134" spans="1:3" x14ac:dyDescent="0.2">
      <c r="A134" s="71">
        <v>26604</v>
      </c>
      <c r="B134" s="72">
        <v>7.38</v>
      </c>
      <c r="C134" s="2">
        <f t="shared" si="2"/>
        <v>11</v>
      </c>
    </row>
    <row r="135" spans="1:3" x14ac:dyDescent="0.2">
      <c r="A135" s="71">
        <v>26634</v>
      </c>
      <c r="B135" s="72">
        <v>7.59</v>
      </c>
      <c r="C135" s="2">
        <f t="shared" si="2"/>
        <v>12</v>
      </c>
    </row>
    <row r="136" spans="1:3" x14ac:dyDescent="0.2">
      <c r="A136" s="71">
        <v>26666</v>
      </c>
      <c r="B136" s="72">
        <v>8.2200000000000006</v>
      </c>
      <c r="C136" s="2">
        <f t="shared" si="2"/>
        <v>1</v>
      </c>
    </row>
    <row r="137" spans="1:3" x14ac:dyDescent="0.2">
      <c r="A137" s="71">
        <v>26696</v>
      </c>
      <c r="B137" s="72">
        <v>8.18</v>
      </c>
      <c r="C137" s="2">
        <f t="shared" si="2"/>
        <v>2</v>
      </c>
    </row>
    <row r="138" spans="1:3" x14ac:dyDescent="0.2">
      <c r="A138" s="71">
        <v>26724</v>
      </c>
      <c r="B138" s="72">
        <v>8.18</v>
      </c>
      <c r="C138" s="2">
        <f t="shared" si="2"/>
        <v>3</v>
      </c>
    </row>
    <row r="139" spans="1:3" x14ac:dyDescent="0.2">
      <c r="A139" s="71">
        <v>26756</v>
      </c>
      <c r="B139" s="72">
        <v>7.73</v>
      </c>
      <c r="C139" s="2">
        <f t="shared" si="2"/>
        <v>4</v>
      </c>
    </row>
    <row r="140" spans="1:3" x14ac:dyDescent="0.2">
      <c r="A140" s="71">
        <v>26785</v>
      </c>
      <c r="B140" s="72">
        <v>7.48</v>
      </c>
      <c r="C140" s="2">
        <f t="shared" si="2"/>
        <v>5</v>
      </c>
    </row>
    <row r="141" spans="1:3" x14ac:dyDescent="0.2">
      <c r="A141" s="71">
        <v>26816</v>
      </c>
      <c r="B141" s="72">
        <v>7.53</v>
      </c>
      <c r="C141" s="2">
        <f t="shared" si="2"/>
        <v>6</v>
      </c>
    </row>
    <row r="142" spans="1:3" x14ac:dyDescent="0.2">
      <c r="A142" s="71">
        <v>26847</v>
      </c>
      <c r="B142" s="72">
        <v>7.47</v>
      </c>
      <c r="C142" s="2">
        <f t="shared" si="2"/>
        <v>7</v>
      </c>
    </row>
    <row r="143" spans="1:3" x14ac:dyDescent="0.2">
      <c r="A143" s="71">
        <v>26877</v>
      </c>
      <c r="B143" s="72">
        <v>7.18</v>
      </c>
      <c r="C143" s="2">
        <f t="shared" si="2"/>
        <v>8</v>
      </c>
    </row>
    <row r="144" spans="1:3" x14ac:dyDescent="0.2">
      <c r="A144" s="71">
        <v>26911</v>
      </c>
      <c r="B144" s="72">
        <v>6.15</v>
      </c>
      <c r="C144" s="2">
        <f t="shared" si="2"/>
        <v>9</v>
      </c>
    </row>
    <row r="145" spans="1:3" x14ac:dyDescent="0.2">
      <c r="A145" s="71">
        <v>26938</v>
      </c>
      <c r="B145" s="72">
        <v>6.68</v>
      </c>
      <c r="C145" s="2">
        <f t="shared" si="2"/>
        <v>10</v>
      </c>
    </row>
    <row r="146" spans="1:3" x14ac:dyDescent="0.2">
      <c r="A146" s="71">
        <v>26969</v>
      </c>
      <c r="B146" s="72">
        <v>6.35</v>
      </c>
      <c r="C146" s="2">
        <f t="shared" si="2"/>
        <v>11</v>
      </c>
    </row>
    <row r="147" spans="1:3" x14ac:dyDescent="0.2">
      <c r="A147" s="71">
        <v>27001</v>
      </c>
      <c r="B147" s="72">
        <v>5.91</v>
      </c>
      <c r="C147" s="2">
        <f t="shared" si="2"/>
        <v>12</v>
      </c>
    </row>
    <row r="148" spans="1:3" x14ac:dyDescent="0.2">
      <c r="A148" s="71">
        <v>27031</v>
      </c>
      <c r="B148" s="72">
        <v>5.87</v>
      </c>
      <c r="C148" s="2">
        <f t="shared" si="2"/>
        <v>1</v>
      </c>
    </row>
    <row r="149" spans="1:3" x14ac:dyDescent="0.2">
      <c r="A149" s="71">
        <v>27061</v>
      </c>
      <c r="B149" s="72">
        <v>5.73</v>
      </c>
      <c r="C149" s="2">
        <f t="shared" si="2"/>
        <v>2</v>
      </c>
    </row>
    <row r="150" spans="1:3" x14ac:dyDescent="0.2">
      <c r="A150" s="71">
        <v>27089</v>
      </c>
      <c r="B150" s="72">
        <v>5.68</v>
      </c>
      <c r="C150" s="2">
        <f t="shared" si="2"/>
        <v>3</v>
      </c>
    </row>
    <row r="151" spans="1:3" x14ac:dyDescent="0.2">
      <c r="A151" s="71">
        <v>27120</v>
      </c>
      <c r="B151" s="72">
        <v>5.47</v>
      </c>
      <c r="C151" s="2">
        <f t="shared" si="2"/>
        <v>4</v>
      </c>
    </row>
    <row r="152" spans="1:3" x14ac:dyDescent="0.2">
      <c r="A152" s="71">
        <v>27150</v>
      </c>
      <c r="B152" s="72">
        <v>5.14</v>
      </c>
      <c r="C152" s="2">
        <f t="shared" si="2"/>
        <v>5</v>
      </c>
    </row>
    <row r="153" spans="1:3" x14ac:dyDescent="0.2">
      <c r="A153" s="71">
        <v>27183</v>
      </c>
      <c r="B153" s="72">
        <v>5.15</v>
      </c>
      <c r="C153" s="2">
        <f t="shared" si="2"/>
        <v>6</v>
      </c>
    </row>
    <row r="154" spans="1:3" x14ac:dyDescent="0.2">
      <c r="A154" s="71">
        <v>27211</v>
      </c>
      <c r="B154" s="72">
        <v>4.88</v>
      </c>
      <c r="C154" s="2">
        <f t="shared" si="2"/>
        <v>7</v>
      </c>
    </row>
    <row r="155" spans="1:3" x14ac:dyDescent="0.2">
      <c r="A155" s="71">
        <v>27242</v>
      </c>
      <c r="B155" s="72">
        <v>4.68</v>
      </c>
      <c r="C155" s="2">
        <f t="shared" si="2"/>
        <v>8</v>
      </c>
    </row>
    <row r="156" spans="1:3" x14ac:dyDescent="0.2">
      <c r="A156" s="71">
        <v>27275</v>
      </c>
      <c r="B156" s="72">
        <v>3.88</v>
      </c>
      <c r="C156" s="2">
        <f t="shared" si="2"/>
        <v>9</v>
      </c>
    </row>
    <row r="157" spans="1:3" x14ac:dyDescent="0.2">
      <c r="A157" s="71">
        <v>27303</v>
      </c>
      <c r="B157" s="72">
        <v>4.6100000000000003</v>
      </c>
      <c r="C157" s="2">
        <f t="shared" si="2"/>
        <v>10</v>
      </c>
    </row>
    <row r="158" spans="1:3" x14ac:dyDescent="0.2">
      <c r="A158" s="71">
        <v>27334</v>
      </c>
      <c r="B158" s="72">
        <v>4.3499999999999996</v>
      </c>
      <c r="C158" s="2">
        <f t="shared" si="2"/>
        <v>11</v>
      </c>
    </row>
    <row r="159" spans="1:3" x14ac:dyDescent="0.2">
      <c r="A159" s="71">
        <v>27365</v>
      </c>
      <c r="B159" s="72">
        <v>4.13</v>
      </c>
      <c r="C159" s="2">
        <f t="shared" si="2"/>
        <v>12</v>
      </c>
    </row>
    <row r="160" spans="1:3" x14ac:dyDescent="0.2">
      <c r="A160" s="71">
        <v>27396</v>
      </c>
      <c r="B160" s="72">
        <v>4.63</v>
      </c>
      <c r="C160" s="2">
        <f t="shared" si="2"/>
        <v>1</v>
      </c>
    </row>
    <row r="161" spans="1:3" x14ac:dyDescent="0.2">
      <c r="A161" s="71">
        <v>27428</v>
      </c>
      <c r="B161" s="72">
        <v>5.33</v>
      </c>
      <c r="C161" s="2">
        <f t="shared" si="2"/>
        <v>2</v>
      </c>
    </row>
    <row r="162" spans="1:3" x14ac:dyDescent="0.2">
      <c r="A162" s="71">
        <v>27456</v>
      </c>
      <c r="B162" s="72">
        <v>5.12</v>
      </c>
      <c r="C162" s="2">
        <f t="shared" si="2"/>
        <v>3</v>
      </c>
    </row>
    <row r="163" spans="1:3" x14ac:dyDescent="0.2">
      <c r="A163" s="71">
        <v>27485</v>
      </c>
      <c r="B163" s="72">
        <v>5.2</v>
      </c>
      <c r="C163" s="2">
        <f t="shared" si="2"/>
        <v>4</v>
      </c>
    </row>
    <row r="164" spans="1:3" x14ac:dyDescent="0.2">
      <c r="A164" s="71">
        <v>27515</v>
      </c>
      <c r="B164" s="72">
        <v>5.36</v>
      </c>
      <c r="C164" s="2">
        <f t="shared" si="2"/>
        <v>5</v>
      </c>
    </row>
    <row r="165" spans="1:3" x14ac:dyDescent="0.2">
      <c r="A165" s="71">
        <v>27547</v>
      </c>
      <c r="B165" s="72">
        <v>5.21</v>
      </c>
      <c r="C165" s="2">
        <f t="shared" si="2"/>
        <v>6</v>
      </c>
    </row>
    <row r="166" spans="1:3" x14ac:dyDescent="0.2">
      <c r="A166" s="71">
        <v>27576</v>
      </c>
      <c r="B166" s="72">
        <v>4.74</v>
      </c>
      <c r="C166" s="2">
        <f t="shared" si="2"/>
        <v>7</v>
      </c>
    </row>
    <row r="167" spans="1:3" x14ac:dyDescent="0.2">
      <c r="A167" s="71">
        <v>27607</v>
      </c>
      <c r="B167" s="72">
        <v>4.6900000000000004</v>
      </c>
      <c r="C167" s="2">
        <f t="shared" si="2"/>
        <v>8</v>
      </c>
    </row>
    <row r="168" spans="1:3" x14ac:dyDescent="0.2">
      <c r="A168" s="71">
        <v>27639</v>
      </c>
      <c r="B168" s="72">
        <v>4.74</v>
      </c>
      <c r="C168" s="2">
        <f t="shared" si="2"/>
        <v>9</v>
      </c>
    </row>
    <row r="169" spans="1:3" x14ac:dyDescent="0.2">
      <c r="A169" s="71">
        <v>27668</v>
      </c>
      <c r="B169" s="72">
        <v>5.34</v>
      </c>
      <c r="C169" s="2">
        <f t="shared" si="2"/>
        <v>10</v>
      </c>
    </row>
    <row r="170" spans="1:3" x14ac:dyDescent="0.2">
      <c r="A170" s="71">
        <v>27701</v>
      </c>
      <c r="B170" s="72">
        <v>5.74</v>
      </c>
      <c r="C170" s="2">
        <f t="shared" si="2"/>
        <v>11</v>
      </c>
    </row>
    <row r="171" spans="1:3" x14ac:dyDescent="0.2">
      <c r="A171" s="71">
        <v>27729</v>
      </c>
      <c r="B171" s="72">
        <v>5.69</v>
      </c>
      <c r="C171" s="2">
        <f t="shared" si="2"/>
        <v>12</v>
      </c>
    </row>
    <row r="172" spans="1:3" x14ac:dyDescent="0.2">
      <c r="A172" s="71">
        <v>27761</v>
      </c>
      <c r="B172" s="72">
        <v>6.54</v>
      </c>
      <c r="C172" s="2">
        <f t="shared" si="2"/>
        <v>1</v>
      </c>
    </row>
    <row r="173" spans="1:3" x14ac:dyDescent="0.2">
      <c r="A173" s="71">
        <v>27792</v>
      </c>
      <c r="B173" s="72">
        <v>6.53</v>
      </c>
      <c r="C173" s="2">
        <f t="shared" si="2"/>
        <v>2</v>
      </c>
    </row>
    <row r="174" spans="1:3" x14ac:dyDescent="0.2">
      <c r="A174" s="71">
        <v>27820</v>
      </c>
      <c r="B174" s="72">
        <v>6.69</v>
      </c>
      <c r="C174" s="2">
        <f t="shared" si="2"/>
        <v>3</v>
      </c>
    </row>
    <row r="175" spans="1:3" x14ac:dyDescent="0.2">
      <c r="A175" s="71">
        <v>27851</v>
      </c>
      <c r="B175" s="72">
        <v>6.47</v>
      </c>
      <c r="C175" s="2">
        <f t="shared" si="2"/>
        <v>4</v>
      </c>
    </row>
    <row r="176" spans="1:3" x14ac:dyDescent="0.2">
      <c r="A176" s="71">
        <v>27883</v>
      </c>
      <c r="B176" s="72">
        <v>6.6</v>
      </c>
      <c r="C176" s="2">
        <f t="shared" si="2"/>
        <v>5</v>
      </c>
    </row>
    <row r="177" spans="1:3" x14ac:dyDescent="0.2">
      <c r="A177" s="71">
        <v>27912</v>
      </c>
      <c r="B177" s="72">
        <v>7.12</v>
      </c>
      <c r="C177" s="2">
        <f t="shared" si="2"/>
        <v>6</v>
      </c>
    </row>
    <row r="178" spans="1:3" x14ac:dyDescent="0.2">
      <c r="A178" s="71">
        <v>27942</v>
      </c>
      <c r="B178" s="72">
        <v>7</v>
      </c>
      <c r="C178" s="2">
        <f t="shared" si="2"/>
        <v>7</v>
      </c>
    </row>
    <row r="179" spans="1:3" x14ac:dyDescent="0.2">
      <c r="A179" s="71">
        <v>27974</v>
      </c>
      <c r="B179" s="72">
        <v>7.1</v>
      </c>
      <c r="C179" s="2">
        <f t="shared" si="2"/>
        <v>8</v>
      </c>
    </row>
    <row r="180" spans="1:3" x14ac:dyDescent="0.2">
      <c r="A180" s="71">
        <v>28004</v>
      </c>
      <c r="B180" s="72">
        <v>7.3</v>
      </c>
      <c r="C180" s="2">
        <f t="shared" si="2"/>
        <v>9</v>
      </c>
    </row>
    <row r="181" spans="1:3" x14ac:dyDescent="0.2">
      <c r="A181" s="71">
        <v>28034</v>
      </c>
      <c r="B181" s="72">
        <v>7.05</v>
      </c>
      <c r="C181" s="2">
        <f t="shared" si="2"/>
        <v>10</v>
      </c>
    </row>
    <row r="182" spans="1:3" x14ac:dyDescent="0.2">
      <c r="A182" s="71">
        <v>28065</v>
      </c>
      <c r="B182" s="72">
        <v>7.09</v>
      </c>
      <c r="C182" s="2">
        <f t="shared" si="2"/>
        <v>11</v>
      </c>
    </row>
    <row r="183" spans="1:3" x14ac:dyDescent="0.2">
      <c r="A183" s="71">
        <v>28095</v>
      </c>
      <c r="B183" s="72">
        <v>7.3</v>
      </c>
      <c r="C183" s="2">
        <f t="shared" si="2"/>
        <v>12</v>
      </c>
    </row>
    <row r="184" spans="1:3" x14ac:dyDescent="0.2">
      <c r="A184" s="71">
        <v>28128</v>
      </c>
      <c r="B184" s="72">
        <v>7.2</v>
      </c>
      <c r="C184" s="2">
        <f t="shared" si="2"/>
        <v>1</v>
      </c>
    </row>
    <row r="185" spans="1:3" x14ac:dyDescent="0.2">
      <c r="A185" s="71">
        <v>28157</v>
      </c>
      <c r="B185" s="72">
        <v>7.29</v>
      </c>
      <c r="C185" s="2">
        <f t="shared" si="2"/>
        <v>2</v>
      </c>
    </row>
    <row r="186" spans="1:3" x14ac:dyDescent="0.2">
      <c r="A186" s="71">
        <v>28185</v>
      </c>
      <c r="B186" s="72">
        <v>7.3</v>
      </c>
      <c r="C186" s="2">
        <f t="shared" si="2"/>
        <v>3</v>
      </c>
    </row>
    <row r="187" spans="1:3" x14ac:dyDescent="0.2">
      <c r="A187" s="71">
        <v>28216</v>
      </c>
      <c r="B187" s="72">
        <v>6.83</v>
      </c>
      <c r="C187" s="2">
        <f t="shared" si="2"/>
        <v>4</v>
      </c>
    </row>
    <row r="188" spans="1:3" x14ac:dyDescent="0.2">
      <c r="A188" s="71">
        <v>28247</v>
      </c>
      <c r="B188" s="72">
        <v>6.54</v>
      </c>
      <c r="C188" s="2">
        <f t="shared" si="2"/>
        <v>5</v>
      </c>
    </row>
    <row r="189" spans="1:3" x14ac:dyDescent="0.2">
      <c r="A189" s="71">
        <v>28277</v>
      </c>
      <c r="B189" s="72">
        <v>7.04</v>
      </c>
      <c r="C189" s="2">
        <f t="shared" si="2"/>
        <v>6</v>
      </c>
    </row>
    <row r="190" spans="1:3" x14ac:dyDescent="0.2">
      <c r="A190" s="71">
        <v>28307</v>
      </c>
      <c r="B190" s="72">
        <v>7.15</v>
      </c>
      <c r="C190" s="2">
        <f t="shared" si="2"/>
        <v>7</v>
      </c>
    </row>
    <row r="191" spans="1:3" x14ac:dyDescent="0.2">
      <c r="A191" s="71">
        <v>28338</v>
      </c>
      <c r="B191" s="72">
        <v>7.22</v>
      </c>
      <c r="C191" s="2">
        <f t="shared" si="2"/>
        <v>8</v>
      </c>
    </row>
    <row r="192" spans="1:3" x14ac:dyDescent="0.2">
      <c r="A192" s="71">
        <v>28369</v>
      </c>
      <c r="B192" s="72">
        <v>7.02</v>
      </c>
      <c r="C192" s="2">
        <f t="shared" si="2"/>
        <v>9</v>
      </c>
    </row>
    <row r="193" spans="1:3" x14ac:dyDescent="0.2">
      <c r="A193" s="71">
        <v>28401</v>
      </c>
      <c r="B193" s="72">
        <v>6.92</v>
      </c>
      <c r="C193" s="2">
        <f t="shared" si="2"/>
        <v>10</v>
      </c>
    </row>
    <row r="194" spans="1:3" x14ac:dyDescent="0.2">
      <c r="A194" s="71">
        <v>28430</v>
      </c>
      <c r="B194" s="72">
        <v>7.17</v>
      </c>
      <c r="C194" s="2">
        <f t="shared" si="2"/>
        <v>11</v>
      </c>
    </row>
    <row r="195" spans="1:3" x14ac:dyDescent="0.2">
      <c r="A195" s="71">
        <v>28460</v>
      </c>
      <c r="B195" s="72">
        <v>7.43</v>
      </c>
      <c r="C195" s="2">
        <f t="shared" si="2"/>
        <v>12</v>
      </c>
    </row>
    <row r="196" spans="1:3" x14ac:dyDescent="0.2">
      <c r="A196" s="71">
        <v>28493</v>
      </c>
      <c r="B196" s="72">
        <v>7.21</v>
      </c>
      <c r="C196" s="2">
        <f t="shared" si="2"/>
        <v>1</v>
      </c>
    </row>
    <row r="197" spans="1:3" x14ac:dyDescent="0.2">
      <c r="A197" s="71">
        <v>28522</v>
      </c>
      <c r="B197" s="72">
        <v>6.9</v>
      </c>
      <c r="C197" s="2">
        <f t="shared" ref="C197:C260" si="3">MONTH(A197)</f>
        <v>2</v>
      </c>
    </row>
    <row r="198" spans="1:3" x14ac:dyDescent="0.2">
      <c r="A198" s="71">
        <v>28550</v>
      </c>
      <c r="B198" s="72">
        <v>6.47</v>
      </c>
      <c r="C198" s="2">
        <f t="shared" si="3"/>
        <v>3</v>
      </c>
    </row>
    <row r="199" spans="1:3" x14ac:dyDescent="0.2">
      <c r="A199" s="71">
        <v>28583</v>
      </c>
      <c r="B199" s="72">
        <v>7.31</v>
      </c>
      <c r="C199" s="2">
        <f t="shared" si="3"/>
        <v>4</v>
      </c>
    </row>
    <row r="200" spans="1:3" x14ac:dyDescent="0.2">
      <c r="A200" s="71">
        <v>28611</v>
      </c>
      <c r="B200" s="72">
        <v>7.17</v>
      </c>
      <c r="C200" s="2">
        <f t="shared" si="3"/>
        <v>5</v>
      </c>
    </row>
    <row r="201" spans="1:3" x14ac:dyDescent="0.2">
      <c r="A201" s="71">
        <v>28642</v>
      </c>
      <c r="B201" s="72">
        <v>7.14</v>
      </c>
      <c r="C201" s="2">
        <f t="shared" si="3"/>
        <v>6</v>
      </c>
    </row>
    <row r="202" spans="1:3" x14ac:dyDescent="0.2">
      <c r="A202" s="71">
        <v>28674</v>
      </c>
      <c r="B202" s="72">
        <v>7.8</v>
      </c>
      <c r="C202" s="2">
        <f t="shared" si="3"/>
        <v>7</v>
      </c>
    </row>
    <row r="203" spans="1:3" x14ac:dyDescent="0.2">
      <c r="A203" s="71">
        <v>28703</v>
      </c>
      <c r="B203" s="72">
        <v>8.19</v>
      </c>
      <c r="C203" s="2">
        <f t="shared" si="3"/>
        <v>8</v>
      </c>
    </row>
    <row r="204" spans="1:3" x14ac:dyDescent="0.2">
      <c r="A204" s="71">
        <v>28734</v>
      </c>
      <c r="B204" s="72">
        <v>7.77</v>
      </c>
      <c r="C204" s="2">
        <f t="shared" si="3"/>
        <v>9</v>
      </c>
    </row>
    <row r="205" spans="1:3" x14ac:dyDescent="0.2">
      <c r="A205" s="71">
        <v>28765</v>
      </c>
      <c r="B205" s="72">
        <v>7.41</v>
      </c>
      <c r="C205" s="2">
        <f t="shared" si="3"/>
        <v>10</v>
      </c>
    </row>
    <row r="206" spans="1:3" x14ac:dyDescent="0.2">
      <c r="A206" s="71">
        <v>28795</v>
      </c>
      <c r="B206" s="72">
        <v>7.64</v>
      </c>
      <c r="C206" s="2">
        <f t="shared" si="3"/>
        <v>11</v>
      </c>
    </row>
    <row r="207" spans="1:3" x14ac:dyDescent="0.2">
      <c r="A207" s="71">
        <v>28825</v>
      </c>
      <c r="B207" s="72">
        <v>8.4600000000000009</v>
      </c>
      <c r="C207" s="2">
        <f t="shared" si="3"/>
        <v>12</v>
      </c>
    </row>
    <row r="208" spans="1:3" x14ac:dyDescent="0.2">
      <c r="A208" s="71">
        <v>28857</v>
      </c>
      <c r="B208" s="72">
        <v>8.75</v>
      </c>
      <c r="C208" s="2">
        <f t="shared" si="3"/>
        <v>1</v>
      </c>
    </row>
    <row r="209" spans="1:3" x14ac:dyDescent="0.2">
      <c r="A209" s="71">
        <v>28887</v>
      </c>
      <c r="B209" s="72">
        <v>8.6</v>
      </c>
      <c r="C209" s="2">
        <f t="shared" si="3"/>
        <v>2</v>
      </c>
    </row>
    <row r="210" spans="1:3" x14ac:dyDescent="0.2">
      <c r="A210" s="71">
        <v>28915</v>
      </c>
      <c r="B210" s="72">
        <v>9.0500000000000007</v>
      </c>
      <c r="C210" s="2">
        <f t="shared" si="3"/>
        <v>3</v>
      </c>
    </row>
    <row r="211" spans="1:3" x14ac:dyDescent="0.2">
      <c r="A211" s="71">
        <v>28947</v>
      </c>
      <c r="B211" s="72">
        <v>9.01</v>
      </c>
      <c r="C211" s="2">
        <f t="shared" si="3"/>
        <v>4</v>
      </c>
    </row>
    <row r="212" spans="1:3" x14ac:dyDescent="0.2">
      <c r="A212" s="71">
        <v>28976</v>
      </c>
      <c r="B212" s="72">
        <v>8.81</v>
      </c>
      <c r="C212" s="2">
        <f t="shared" si="3"/>
        <v>5</v>
      </c>
    </row>
    <row r="213" spans="1:3" x14ac:dyDescent="0.2">
      <c r="A213" s="71">
        <v>29007</v>
      </c>
      <c r="B213" s="72">
        <v>8.51</v>
      </c>
      <c r="C213" s="2">
        <f t="shared" si="3"/>
        <v>6</v>
      </c>
    </row>
    <row r="214" spans="1:3" x14ac:dyDescent="0.2">
      <c r="A214" s="71">
        <v>29038</v>
      </c>
      <c r="B214" s="72">
        <v>8.09</v>
      </c>
      <c r="C214" s="2">
        <f t="shared" si="3"/>
        <v>7</v>
      </c>
    </row>
    <row r="215" spans="1:3" x14ac:dyDescent="0.2">
      <c r="A215" s="71">
        <v>29068</v>
      </c>
      <c r="B215" s="72">
        <v>8.2200000000000006</v>
      </c>
      <c r="C215" s="2">
        <f t="shared" si="3"/>
        <v>8</v>
      </c>
    </row>
    <row r="216" spans="1:3" x14ac:dyDescent="0.2">
      <c r="A216" s="71">
        <v>29102</v>
      </c>
      <c r="B216" s="72">
        <v>7.95</v>
      </c>
      <c r="C216" s="2">
        <f t="shared" si="3"/>
        <v>9</v>
      </c>
    </row>
    <row r="217" spans="1:3" x14ac:dyDescent="0.2">
      <c r="A217" s="71">
        <v>29129</v>
      </c>
      <c r="B217" s="72">
        <v>7.32</v>
      </c>
      <c r="C217" s="2">
        <f t="shared" si="3"/>
        <v>10</v>
      </c>
    </row>
    <row r="218" spans="1:3" x14ac:dyDescent="0.2">
      <c r="A218" s="71">
        <v>29160</v>
      </c>
      <c r="B218" s="72">
        <v>7.77</v>
      </c>
      <c r="C218" s="2">
        <f t="shared" si="3"/>
        <v>11</v>
      </c>
    </row>
    <row r="219" spans="1:3" x14ac:dyDescent="0.2">
      <c r="A219" s="71">
        <v>29192</v>
      </c>
      <c r="B219" s="72">
        <v>7.66</v>
      </c>
      <c r="C219" s="2">
        <f t="shared" si="3"/>
        <v>12</v>
      </c>
    </row>
    <row r="220" spans="1:3" x14ac:dyDescent="0.2">
      <c r="A220" s="71">
        <v>29222</v>
      </c>
      <c r="B220" s="72">
        <v>8.17</v>
      </c>
      <c r="C220" s="2">
        <f t="shared" si="3"/>
        <v>1</v>
      </c>
    </row>
    <row r="221" spans="1:3" x14ac:dyDescent="0.2">
      <c r="A221" s="71">
        <v>29252</v>
      </c>
      <c r="B221" s="72">
        <v>7.65</v>
      </c>
      <c r="C221" s="2">
        <f t="shared" si="3"/>
        <v>2</v>
      </c>
    </row>
    <row r="222" spans="1:3" x14ac:dyDescent="0.2">
      <c r="A222" s="71">
        <v>29283</v>
      </c>
      <c r="B222" s="72">
        <v>6.72</v>
      </c>
      <c r="C222" s="2">
        <f t="shared" si="3"/>
        <v>3</v>
      </c>
    </row>
    <row r="223" spans="1:3" x14ac:dyDescent="0.2">
      <c r="A223" s="71">
        <v>29312</v>
      </c>
      <c r="B223" s="72">
        <v>6.61</v>
      </c>
      <c r="C223" s="2">
        <f t="shared" si="3"/>
        <v>4</v>
      </c>
    </row>
    <row r="224" spans="1:3" x14ac:dyDescent="0.2">
      <c r="A224" s="71">
        <v>29342</v>
      </c>
      <c r="B224" s="72">
        <v>6.78</v>
      </c>
      <c r="C224" s="2">
        <f t="shared" si="3"/>
        <v>5</v>
      </c>
    </row>
    <row r="225" spans="1:3" x14ac:dyDescent="0.2">
      <c r="A225" s="71">
        <v>29374</v>
      </c>
      <c r="B225" s="72">
        <v>7.19</v>
      </c>
      <c r="C225" s="2">
        <f t="shared" si="3"/>
        <v>6</v>
      </c>
    </row>
    <row r="226" spans="1:3" x14ac:dyDescent="0.2">
      <c r="A226" s="71">
        <v>29403</v>
      </c>
      <c r="B226" s="72">
        <v>7.99</v>
      </c>
      <c r="C226" s="2">
        <f t="shared" si="3"/>
        <v>7</v>
      </c>
    </row>
    <row r="227" spans="1:3" x14ac:dyDescent="0.2">
      <c r="A227" s="71">
        <v>29434</v>
      </c>
      <c r="B227" s="72">
        <v>8.1199999999999992</v>
      </c>
      <c r="C227" s="2">
        <f t="shared" si="3"/>
        <v>8</v>
      </c>
    </row>
    <row r="228" spans="1:3" x14ac:dyDescent="0.2">
      <c r="A228" s="71">
        <v>29466</v>
      </c>
      <c r="B228" s="72">
        <v>7.95</v>
      </c>
      <c r="C228" s="2">
        <f t="shared" si="3"/>
        <v>9</v>
      </c>
    </row>
    <row r="229" spans="1:3" x14ac:dyDescent="0.2">
      <c r="A229" s="71">
        <v>29495</v>
      </c>
      <c r="B229" s="72">
        <v>8.26</v>
      </c>
      <c r="C229" s="2">
        <f t="shared" si="3"/>
        <v>10</v>
      </c>
    </row>
    <row r="230" spans="1:3" x14ac:dyDescent="0.2">
      <c r="A230" s="71">
        <v>29528</v>
      </c>
      <c r="B230" s="72">
        <v>8.56</v>
      </c>
      <c r="C230" s="2">
        <f t="shared" si="3"/>
        <v>11</v>
      </c>
    </row>
    <row r="231" spans="1:3" x14ac:dyDescent="0.2">
      <c r="A231" s="71">
        <v>29556</v>
      </c>
      <c r="B231" s="72">
        <v>8.5299999999999994</v>
      </c>
      <c r="C231" s="2">
        <f t="shared" si="3"/>
        <v>12</v>
      </c>
    </row>
    <row r="232" spans="1:3" x14ac:dyDescent="0.2">
      <c r="A232" s="71">
        <v>29588</v>
      </c>
      <c r="B232" s="72">
        <v>8.09</v>
      </c>
      <c r="C232" s="2">
        <f t="shared" si="3"/>
        <v>1</v>
      </c>
    </row>
    <row r="233" spans="1:3" x14ac:dyDescent="0.2">
      <c r="A233" s="71">
        <v>29619</v>
      </c>
      <c r="B233" s="72">
        <v>8.18</v>
      </c>
      <c r="C233" s="2">
        <f t="shared" si="3"/>
        <v>2</v>
      </c>
    </row>
    <row r="234" spans="1:3" x14ac:dyDescent="0.2">
      <c r="A234" s="71">
        <v>29647</v>
      </c>
      <c r="B234" s="72">
        <v>7.94</v>
      </c>
      <c r="C234" s="2">
        <f t="shared" si="3"/>
        <v>3</v>
      </c>
    </row>
    <row r="235" spans="1:3" x14ac:dyDescent="0.2">
      <c r="A235" s="71">
        <v>29677</v>
      </c>
      <c r="B235" s="72">
        <v>7.47</v>
      </c>
      <c r="C235" s="2">
        <f t="shared" si="3"/>
        <v>4</v>
      </c>
    </row>
    <row r="236" spans="1:3" x14ac:dyDescent="0.2">
      <c r="A236" s="71">
        <v>29707</v>
      </c>
      <c r="B236" s="72">
        <v>7.59</v>
      </c>
      <c r="C236" s="2">
        <f t="shared" si="3"/>
        <v>5</v>
      </c>
    </row>
    <row r="237" spans="1:3" x14ac:dyDescent="0.2">
      <c r="A237" s="71">
        <v>29738</v>
      </c>
      <c r="B237" s="72">
        <v>7.48</v>
      </c>
      <c r="C237" s="2">
        <f t="shared" si="3"/>
        <v>6</v>
      </c>
    </row>
    <row r="238" spans="1:3" x14ac:dyDescent="0.2">
      <c r="A238" s="71">
        <v>29768</v>
      </c>
      <c r="B238" s="72">
        <v>7.26</v>
      </c>
      <c r="C238" s="2">
        <f t="shared" si="3"/>
        <v>7</v>
      </c>
    </row>
    <row r="239" spans="1:3" x14ac:dyDescent="0.2">
      <c r="A239" s="71">
        <v>29801</v>
      </c>
      <c r="B239" s="72">
        <v>7.23</v>
      </c>
      <c r="C239" s="2">
        <f t="shared" si="3"/>
        <v>8</v>
      </c>
    </row>
    <row r="240" spans="1:3" x14ac:dyDescent="0.2">
      <c r="A240" s="71">
        <v>29830</v>
      </c>
      <c r="B240" s="72">
        <v>7.1</v>
      </c>
      <c r="C240" s="2">
        <f t="shared" si="3"/>
        <v>9</v>
      </c>
    </row>
    <row r="241" spans="1:3" x14ac:dyDescent="0.2">
      <c r="A241" s="71">
        <v>29860</v>
      </c>
      <c r="B241" s="72">
        <v>6.76</v>
      </c>
      <c r="C241" s="2">
        <f t="shared" si="3"/>
        <v>10</v>
      </c>
    </row>
    <row r="242" spans="1:3" x14ac:dyDescent="0.2">
      <c r="A242" s="71">
        <v>29892</v>
      </c>
      <c r="B242" s="72">
        <v>7.27</v>
      </c>
      <c r="C242" s="2">
        <f t="shared" si="3"/>
        <v>11</v>
      </c>
    </row>
    <row r="243" spans="1:3" x14ac:dyDescent="0.2">
      <c r="A243" s="71">
        <v>29921</v>
      </c>
      <c r="B243" s="72">
        <v>7.59</v>
      </c>
      <c r="C243" s="2">
        <f t="shared" si="3"/>
        <v>12</v>
      </c>
    </row>
    <row r="244" spans="1:3" x14ac:dyDescent="0.2">
      <c r="A244" s="71">
        <v>29955</v>
      </c>
      <c r="B244" s="72">
        <v>8.49</v>
      </c>
      <c r="C244" s="2">
        <f t="shared" si="3"/>
        <v>1</v>
      </c>
    </row>
    <row r="245" spans="1:3" x14ac:dyDescent="0.2">
      <c r="A245" s="71">
        <v>29983</v>
      </c>
      <c r="B245" s="72">
        <v>8.3699999999999992</v>
      </c>
      <c r="C245" s="2">
        <f t="shared" si="3"/>
        <v>2</v>
      </c>
    </row>
    <row r="246" spans="1:3" x14ac:dyDescent="0.2">
      <c r="A246" s="71">
        <v>30011</v>
      </c>
      <c r="B246" s="72">
        <v>8.08</v>
      </c>
      <c r="C246" s="2">
        <f t="shared" si="3"/>
        <v>3</v>
      </c>
    </row>
    <row r="247" spans="1:3" x14ac:dyDescent="0.2">
      <c r="A247" s="71">
        <v>30042</v>
      </c>
      <c r="B247" s="72">
        <v>8.69</v>
      </c>
      <c r="C247" s="2">
        <f t="shared" si="3"/>
        <v>4</v>
      </c>
    </row>
    <row r="248" spans="1:3" x14ac:dyDescent="0.2">
      <c r="A248" s="71">
        <v>30074</v>
      </c>
      <c r="B248" s="72">
        <v>8.43</v>
      </c>
      <c r="C248" s="2">
        <f t="shared" si="3"/>
        <v>5</v>
      </c>
    </row>
    <row r="249" spans="1:3" x14ac:dyDescent="0.2">
      <c r="A249" s="71">
        <v>30103</v>
      </c>
      <c r="B249" s="72">
        <v>8.31</v>
      </c>
      <c r="C249" s="2">
        <f t="shared" si="3"/>
        <v>6</v>
      </c>
    </row>
    <row r="250" spans="1:3" x14ac:dyDescent="0.2">
      <c r="A250" s="71">
        <v>30133</v>
      </c>
      <c r="B250" s="72">
        <v>8.99</v>
      </c>
      <c r="C250" s="2">
        <f t="shared" si="3"/>
        <v>7</v>
      </c>
    </row>
    <row r="251" spans="1:3" x14ac:dyDescent="0.2">
      <c r="A251" s="71">
        <v>30165</v>
      </c>
      <c r="B251" s="72">
        <v>9.7899999999999991</v>
      </c>
      <c r="C251" s="2">
        <f t="shared" si="3"/>
        <v>8</v>
      </c>
    </row>
    <row r="252" spans="1:3" x14ac:dyDescent="0.2">
      <c r="A252" s="71">
        <v>30195</v>
      </c>
      <c r="B252" s="72">
        <v>10.19</v>
      </c>
      <c r="C252" s="2">
        <f t="shared" si="3"/>
        <v>9</v>
      </c>
    </row>
    <row r="253" spans="1:3" x14ac:dyDescent="0.2">
      <c r="A253" s="71">
        <v>30225</v>
      </c>
      <c r="B253" s="72">
        <v>11.09</v>
      </c>
      <c r="C253" s="2">
        <f t="shared" si="3"/>
        <v>10</v>
      </c>
    </row>
    <row r="254" spans="1:3" x14ac:dyDescent="0.2">
      <c r="A254" s="71">
        <v>30256</v>
      </c>
      <c r="B254" s="72">
        <v>12.13</v>
      </c>
      <c r="C254" s="2">
        <f t="shared" si="3"/>
        <v>11</v>
      </c>
    </row>
    <row r="255" spans="1:3" x14ac:dyDescent="0.2">
      <c r="A255" s="71">
        <v>30286</v>
      </c>
      <c r="B255" s="72">
        <v>13.5</v>
      </c>
      <c r="C255" s="2">
        <f t="shared" si="3"/>
        <v>12</v>
      </c>
    </row>
    <row r="256" spans="1:3" x14ac:dyDescent="0.2">
      <c r="A256" s="71">
        <v>30319</v>
      </c>
      <c r="B256" s="72">
        <v>13.87</v>
      </c>
      <c r="C256" s="2">
        <f t="shared" si="3"/>
        <v>1</v>
      </c>
    </row>
    <row r="257" spans="1:3" x14ac:dyDescent="0.2">
      <c r="A257" s="71">
        <v>30348</v>
      </c>
      <c r="B257" s="72">
        <v>14.01</v>
      </c>
      <c r="C257" s="2">
        <f t="shared" si="3"/>
        <v>2</v>
      </c>
    </row>
    <row r="258" spans="1:3" x14ac:dyDescent="0.2">
      <c r="A258" s="71">
        <v>30376</v>
      </c>
      <c r="B258" s="72">
        <v>14.4</v>
      </c>
      <c r="C258" s="2">
        <f t="shared" si="3"/>
        <v>3</v>
      </c>
    </row>
    <row r="259" spans="1:3" x14ac:dyDescent="0.2">
      <c r="A259" s="71">
        <v>30410</v>
      </c>
      <c r="B259" s="72">
        <v>16.559999999999999</v>
      </c>
      <c r="C259" s="2">
        <f t="shared" si="3"/>
        <v>4</v>
      </c>
    </row>
    <row r="260" spans="1:3" x14ac:dyDescent="0.2">
      <c r="A260" s="71">
        <v>30438</v>
      </c>
      <c r="B260" s="72">
        <v>15.87</v>
      </c>
      <c r="C260" s="2">
        <f t="shared" si="3"/>
        <v>5</v>
      </c>
    </row>
    <row r="261" spans="1:3" x14ac:dyDescent="0.2">
      <c r="A261" s="71">
        <v>30468</v>
      </c>
      <c r="B261" s="72">
        <v>17.16</v>
      </c>
      <c r="C261" s="2">
        <f t="shared" ref="C261:C324" si="4">MONTH(A261)</f>
        <v>6</v>
      </c>
    </row>
    <row r="262" spans="1:3" x14ac:dyDescent="0.2">
      <c r="A262" s="71">
        <v>30498</v>
      </c>
      <c r="B262" s="72">
        <v>17.18</v>
      </c>
      <c r="C262" s="2">
        <f t="shared" si="4"/>
        <v>7</v>
      </c>
    </row>
    <row r="263" spans="1:3" x14ac:dyDescent="0.2">
      <c r="A263" s="71">
        <v>30529</v>
      </c>
      <c r="B263" s="72">
        <v>17.190000000000001</v>
      </c>
      <c r="C263" s="2">
        <f t="shared" si="4"/>
        <v>8</v>
      </c>
    </row>
    <row r="264" spans="1:3" x14ac:dyDescent="0.2">
      <c r="A264" s="71">
        <v>30560</v>
      </c>
      <c r="B264" s="72">
        <v>18.25</v>
      </c>
      <c r="C264" s="2">
        <f t="shared" si="4"/>
        <v>9</v>
      </c>
    </row>
    <row r="265" spans="1:3" x14ac:dyDescent="0.2">
      <c r="A265" s="71">
        <v>30592</v>
      </c>
      <c r="B265" s="72">
        <v>18.23</v>
      </c>
      <c r="C265" s="2">
        <f t="shared" si="4"/>
        <v>10</v>
      </c>
    </row>
    <row r="266" spans="1:3" x14ac:dyDescent="0.2">
      <c r="A266" s="71">
        <v>30621</v>
      </c>
      <c r="B266" s="72">
        <v>17.010000000000002</v>
      </c>
      <c r="C266" s="2">
        <f t="shared" si="4"/>
        <v>11</v>
      </c>
    </row>
    <row r="267" spans="1:3" x14ac:dyDescent="0.2">
      <c r="A267" s="71">
        <v>30651</v>
      </c>
      <c r="B267" s="72">
        <v>17.68</v>
      </c>
      <c r="C267" s="2">
        <f t="shared" si="4"/>
        <v>12</v>
      </c>
    </row>
    <row r="268" spans="1:3" x14ac:dyDescent="0.2">
      <c r="A268" s="71">
        <v>30684</v>
      </c>
      <c r="B268" s="72">
        <v>16.54</v>
      </c>
      <c r="C268" s="2">
        <f t="shared" si="4"/>
        <v>1</v>
      </c>
    </row>
    <row r="269" spans="1:3" x14ac:dyDescent="0.2">
      <c r="A269" s="71">
        <v>30713</v>
      </c>
      <c r="B269" s="72">
        <v>16.11</v>
      </c>
      <c r="C269" s="2">
        <f t="shared" si="4"/>
        <v>2</v>
      </c>
    </row>
    <row r="270" spans="1:3" x14ac:dyDescent="0.2">
      <c r="A270" s="71">
        <v>30742</v>
      </c>
      <c r="B270" s="72">
        <v>16.64</v>
      </c>
      <c r="C270" s="2">
        <f t="shared" si="4"/>
        <v>3</v>
      </c>
    </row>
    <row r="271" spans="1:3" x14ac:dyDescent="0.2">
      <c r="A271" s="71">
        <v>30774</v>
      </c>
      <c r="B271" s="72">
        <v>16.62</v>
      </c>
      <c r="C271" s="2">
        <f t="shared" si="4"/>
        <v>4</v>
      </c>
    </row>
    <row r="272" spans="1:3" x14ac:dyDescent="0.2">
      <c r="A272" s="71">
        <v>30803</v>
      </c>
      <c r="B272" s="72">
        <v>15.87</v>
      </c>
      <c r="C272" s="2">
        <f t="shared" si="4"/>
        <v>5</v>
      </c>
    </row>
    <row r="273" spans="1:3" x14ac:dyDescent="0.2">
      <c r="A273" s="71">
        <v>30834</v>
      </c>
      <c r="B273" s="72">
        <v>15.58</v>
      </c>
      <c r="C273" s="2">
        <f t="shared" si="4"/>
        <v>6</v>
      </c>
    </row>
    <row r="274" spans="1:3" x14ac:dyDescent="0.2">
      <c r="A274" s="71">
        <v>30865</v>
      </c>
      <c r="B274" s="72">
        <v>16.3</v>
      </c>
      <c r="C274" s="2">
        <f t="shared" si="4"/>
        <v>7</v>
      </c>
    </row>
    <row r="275" spans="1:3" x14ac:dyDescent="0.2">
      <c r="A275" s="71">
        <v>30895</v>
      </c>
      <c r="B275" s="72">
        <v>18.399999999999999</v>
      </c>
      <c r="C275" s="2">
        <f t="shared" si="4"/>
        <v>8</v>
      </c>
    </row>
    <row r="276" spans="1:3" x14ac:dyDescent="0.2">
      <c r="A276" s="71">
        <v>30929</v>
      </c>
      <c r="B276" s="72">
        <v>18.47</v>
      </c>
      <c r="C276" s="2">
        <f t="shared" si="4"/>
        <v>9</v>
      </c>
    </row>
    <row r="277" spans="1:3" x14ac:dyDescent="0.2">
      <c r="A277" s="71">
        <v>30956</v>
      </c>
      <c r="B277" s="72">
        <v>18.690000000000001</v>
      </c>
      <c r="C277" s="2">
        <f t="shared" si="4"/>
        <v>10</v>
      </c>
    </row>
    <row r="278" spans="1:3" x14ac:dyDescent="0.2">
      <c r="A278" s="71">
        <v>30987</v>
      </c>
      <c r="B278" s="72">
        <v>18.260000000000002</v>
      </c>
      <c r="C278" s="2">
        <f t="shared" si="4"/>
        <v>11</v>
      </c>
    </row>
    <row r="279" spans="1:3" x14ac:dyDescent="0.2">
      <c r="A279" s="71">
        <v>31019</v>
      </c>
      <c r="B279" s="72">
        <v>18.47</v>
      </c>
      <c r="C279" s="2">
        <f t="shared" si="4"/>
        <v>12</v>
      </c>
    </row>
    <row r="280" spans="1:3" x14ac:dyDescent="0.2">
      <c r="A280" s="71">
        <v>31049</v>
      </c>
      <c r="B280" s="72">
        <v>20.45</v>
      </c>
      <c r="C280" s="2">
        <f t="shared" si="4"/>
        <v>1</v>
      </c>
    </row>
    <row r="281" spans="1:3" x14ac:dyDescent="0.2">
      <c r="A281" s="71">
        <v>31079</v>
      </c>
      <c r="B281" s="72">
        <v>20.260000000000002</v>
      </c>
      <c r="C281" s="2">
        <f t="shared" si="4"/>
        <v>2</v>
      </c>
    </row>
    <row r="282" spans="1:3" x14ac:dyDescent="0.2">
      <c r="A282" s="71">
        <v>31107</v>
      </c>
      <c r="B282" s="72">
        <v>19.2</v>
      </c>
      <c r="C282" s="2">
        <f t="shared" si="4"/>
        <v>3</v>
      </c>
    </row>
    <row r="283" spans="1:3" x14ac:dyDescent="0.2">
      <c r="A283" s="71">
        <v>31138</v>
      </c>
      <c r="B283" s="72">
        <v>19.13</v>
      </c>
      <c r="C283" s="2">
        <f t="shared" si="4"/>
        <v>4</v>
      </c>
    </row>
    <row r="284" spans="1:3" x14ac:dyDescent="0.2">
      <c r="A284" s="71">
        <v>31168</v>
      </c>
      <c r="B284" s="72">
        <v>19.62</v>
      </c>
      <c r="C284" s="2">
        <f t="shared" si="4"/>
        <v>5</v>
      </c>
    </row>
    <row r="285" spans="1:3" x14ac:dyDescent="0.2">
      <c r="A285" s="71">
        <v>31201</v>
      </c>
      <c r="B285" s="72">
        <v>18.88</v>
      </c>
      <c r="C285" s="2">
        <f t="shared" si="4"/>
        <v>6</v>
      </c>
    </row>
    <row r="286" spans="1:3" x14ac:dyDescent="0.2">
      <c r="A286" s="71">
        <v>31229</v>
      </c>
      <c r="B286" s="72">
        <v>20.04</v>
      </c>
      <c r="C286" s="2">
        <f t="shared" si="4"/>
        <v>7</v>
      </c>
    </row>
    <row r="287" spans="1:3" x14ac:dyDescent="0.2">
      <c r="A287" s="71">
        <v>31260</v>
      </c>
      <c r="B287" s="72">
        <v>19.48</v>
      </c>
      <c r="C287" s="2">
        <f t="shared" si="4"/>
        <v>8</v>
      </c>
    </row>
    <row r="288" spans="1:3" x14ac:dyDescent="0.2">
      <c r="A288" s="71">
        <v>31293</v>
      </c>
      <c r="B288" s="72">
        <v>19.059999999999999</v>
      </c>
      <c r="C288" s="2">
        <f t="shared" si="4"/>
        <v>9</v>
      </c>
    </row>
    <row r="289" spans="1:3" x14ac:dyDescent="0.2">
      <c r="A289" s="71">
        <v>31321</v>
      </c>
      <c r="B289" s="72">
        <v>19.98</v>
      </c>
      <c r="C289" s="2">
        <f t="shared" si="4"/>
        <v>10</v>
      </c>
    </row>
    <row r="290" spans="1:3" x14ac:dyDescent="0.2">
      <c r="A290" s="71">
        <v>31352</v>
      </c>
      <c r="B290" s="72">
        <v>21.68</v>
      </c>
      <c r="C290" s="2">
        <f t="shared" si="4"/>
        <v>11</v>
      </c>
    </row>
    <row r="291" spans="1:3" x14ac:dyDescent="0.2">
      <c r="A291" s="71">
        <v>31383</v>
      </c>
      <c r="B291" s="72">
        <v>24.12</v>
      </c>
      <c r="C291" s="2">
        <f t="shared" si="4"/>
        <v>12</v>
      </c>
    </row>
    <row r="292" spans="1:3" x14ac:dyDescent="0.2">
      <c r="A292" s="71">
        <v>31414</v>
      </c>
      <c r="B292" s="72">
        <v>23.5</v>
      </c>
      <c r="C292" s="2">
        <f t="shared" si="4"/>
        <v>1</v>
      </c>
    </row>
    <row r="293" spans="1:3" x14ac:dyDescent="0.2">
      <c r="A293" s="71">
        <v>31446</v>
      </c>
      <c r="B293" s="72">
        <v>23.57</v>
      </c>
      <c r="C293" s="2">
        <f t="shared" si="4"/>
        <v>2</v>
      </c>
    </row>
    <row r="294" spans="1:3" x14ac:dyDescent="0.2">
      <c r="A294" s="71">
        <v>31474</v>
      </c>
      <c r="B294" s="72">
        <v>23.67</v>
      </c>
      <c r="C294" s="2">
        <f t="shared" si="4"/>
        <v>3</v>
      </c>
    </row>
    <row r="295" spans="1:3" x14ac:dyDescent="0.2">
      <c r="A295" s="71">
        <v>31503</v>
      </c>
      <c r="B295" s="72">
        <v>24.41</v>
      </c>
      <c r="C295" s="2">
        <f t="shared" si="4"/>
        <v>4</v>
      </c>
    </row>
    <row r="296" spans="1:3" x14ac:dyDescent="0.2">
      <c r="A296" s="71">
        <v>31533</v>
      </c>
      <c r="B296" s="72">
        <v>23.98</v>
      </c>
      <c r="C296" s="2">
        <f t="shared" si="4"/>
        <v>5</v>
      </c>
    </row>
    <row r="297" spans="1:3" x14ac:dyDescent="0.2">
      <c r="A297" s="71">
        <v>31565</v>
      </c>
      <c r="B297" s="72">
        <v>23.06</v>
      </c>
      <c r="C297" s="2">
        <f t="shared" si="4"/>
        <v>6</v>
      </c>
    </row>
    <row r="298" spans="1:3" x14ac:dyDescent="0.2">
      <c r="A298" s="71">
        <v>31594</v>
      </c>
      <c r="B298" s="72">
        <v>20.85</v>
      </c>
      <c r="C298" s="2">
        <f t="shared" si="4"/>
        <v>7</v>
      </c>
    </row>
    <row r="299" spans="1:3" x14ac:dyDescent="0.2">
      <c r="A299" s="71">
        <v>31625</v>
      </c>
      <c r="B299" s="72">
        <v>22.02</v>
      </c>
      <c r="C299" s="2">
        <f t="shared" si="4"/>
        <v>8</v>
      </c>
    </row>
    <row r="300" spans="1:3" x14ac:dyDescent="0.2">
      <c r="A300" s="71">
        <v>31657</v>
      </c>
      <c r="B300" s="72">
        <v>21.35</v>
      </c>
      <c r="C300" s="2">
        <f t="shared" si="4"/>
        <v>9</v>
      </c>
    </row>
    <row r="301" spans="1:3" x14ac:dyDescent="0.2">
      <c r="A301" s="71">
        <v>31686</v>
      </c>
      <c r="B301" s="72">
        <v>19.62</v>
      </c>
      <c r="C301" s="2">
        <f t="shared" si="4"/>
        <v>10</v>
      </c>
    </row>
    <row r="302" spans="1:3" x14ac:dyDescent="0.2">
      <c r="A302" s="71">
        <v>31719</v>
      </c>
      <c r="B302" s="72">
        <v>20.350000000000001</v>
      </c>
      <c r="C302" s="2">
        <f t="shared" si="4"/>
        <v>11</v>
      </c>
    </row>
    <row r="303" spans="1:3" x14ac:dyDescent="0.2">
      <c r="A303" s="71">
        <v>31747</v>
      </c>
      <c r="B303" s="72">
        <v>19.21</v>
      </c>
      <c r="C303" s="2">
        <f t="shared" si="4"/>
        <v>12</v>
      </c>
    </row>
    <row r="304" spans="1:3" x14ac:dyDescent="0.2">
      <c r="A304" s="71">
        <v>31779</v>
      </c>
      <c r="B304" s="72">
        <v>20.61</v>
      </c>
      <c r="C304" s="2">
        <f t="shared" si="4"/>
        <v>1</v>
      </c>
    </row>
    <row r="305" spans="1:3" x14ac:dyDescent="0.2">
      <c r="A305" s="71">
        <v>31810</v>
      </c>
      <c r="B305" s="72">
        <v>22.52</v>
      </c>
      <c r="C305" s="2">
        <f t="shared" si="4"/>
        <v>2</v>
      </c>
    </row>
    <row r="306" spans="1:3" x14ac:dyDescent="0.2">
      <c r="A306" s="71">
        <v>31838</v>
      </c>
      <c r="B306" s="72">
        <v>24.23</v>
      </c>
      <c r="C306" s="2">
        <f t="shared" si="4"/>
        <v>3</v>
      </c>
    </row>
    <row r="307" spans="1:3" x14ac:dyDescent="0.2">
      <c r="A307" s="71">
        <v>31868</v>
      </c>
      <c r="B307" s="72">
        <v>25.85</v>
      </c>
      <c r="C307" s="2">
        <f t="shared" si="4"/>
        <v>4</v>
      </c>
    </row>
    <row r="308" spans="1:3" x14ac:dyDescent="0.2">
      <c r="A308" s="71">
        <v>31898</v>
      </c>
      <c r="B308" s="72">
        <v>26</v>
      </c>
      <c r="C308" s="2">
        <f t="shared" si="4"/>
        <v>5</v>
      </c>
    </row>
    <row r="309" spans="1:3" x14ac:dyDescent="0.2">
      <c r="A309" s="71">
        <v>31929</v>
      </c>
      <c r="B309" s="72">
        <v>26.41</v>
      </c>
      <c r="C309" s="2">
        <f t="shared" si="4"/>
        <v>6</v>
      </c>
    </row>
    <row r="310" spans="1:3" x14ac:dyDescent="0.2">
      <c r="A310" s="71">
        <v>31959</v>
      </c>
      <c r="B310" s="72">
        <v>26.16</v>
      </c>
      <c r="C310" s="2">
        <f t="shared" si="4"/>
        <v>7</v>
      </c>
    </row>
    <row r="311" spans="1:3" x14ac:dyDescent="0.2">
      <c r="A311" s="71">
        <v>31992</v>
      </c>
      <c r="B311" s="72">
        <v>27.55</v>
      </c>
      <c r="C311" s="2">
        <f t="shared" si="4"/>
        <v>8</v>
      </c>
    </row>
    <row r="312" spans="1:3" x14ac:dyDescent="0.2">
      <c r="A312" s="71">
        <v>32021</v>
      </c>
      <c r="B312" s="72">
        <v>24.67</v>
      </c>
      <c r="C312" s="2">
        <f t="shared" si="4"/>
        <v>9</v>
      </c>
    </row>
    <row r="313" spans="1:3" x14ac:dyDescent="0.2">
      <c r="A313" s="71">
        <v>32051</v>
      </c>
      <c r="B313" s="72">
        <v>20.04</v>
      </c>
      <c r="C313" s="2">
        <f t="shared" si="4"/>
        <v>10</v>
      </c>
    </row>
    <row r="314" spans="1:3" x14ac:dyDescent="0.2">
      <c r="A314" s="71">
        <v>32083</v>
      </c>
      <c r="B314" s="72">
        <v>18.29</v>
      </c>
      <c r="C314" s="2">
        <f t="shared" si="4"/>
        <v>11</v>
      </c>
    </row>
    <row r="315" spans="1:3" x14ac:dyDescent="0.2">
      <c r="A315" s="71">
        <v>32112</v>
      </c>
      <c r="B315" s="72">
        <v>19.07</v>
      </c>
      <c r="C315" s="2">
        <f t="shared" si="4"/>
        <v>12</v>
      </c>
    </row>
    <row r="316" spans="1:3" x14ac:dyDescent="0.2">
      <c r="A316" s="71">
        <v>32146</v>
      </c>
      <c r="B316" s="72">
        <v>18.55</v>
      </c>
      <c r="C316" s="2">
        <f t="shared" si="4"/>
        <v>1</v>
      </c>
    </row>
    <row r="317" spans="1:3" x14ac:dyDescent="0.2">
      <c r="A317" s="71">
        <v>32174</v>
      </c>
      <c r="B317" s="72">
        <v>19.600000000000001</v>
      </c>
      <c r="C317" s="2">
        <f t="shared" si="4"/>
        <v>2</v>
      </c>
    </row>
    <row r="318" spans="1:3" x14ac:dyDescent="0.2">
      <c r="A318" s="71">
        <v>32203</v>
      </c>
      <c r="B318" s="72">
        <v>17.95</v>
      </c>
      <c r="C318" s="2">
        <f t="shared" si="4"/>
        <v>3</v>
      </c>
    </row>
    <row r="319" spans="1:3" x14ac:dyDescent="0.2">
      <c r="A319" s="71">
        <v>32237</v>
      </c>
      <c r="B319" s="72">
        <v>18.91</v>
      </c>
      <c r="C319" s="2">
        <f t="shared" si="4"/>
        <v>4</v>
      </c>
    </row>
    <row r="320" spans="1:3" x14ac:dyDescent="0.2">
      <c r="A320" s="71">
        <v>32265</v>
      </c>
      <c r="B320" s="72">
        <v>18.95</v>
      </c>
      <c r="C320" s="2">
        <f t="shared" si="4"/>
        <v>5</v>
      </c>
    </row>
    <row r="321" spans="1:3" x14ac:dyDescent="0.2">
      <c r="A321" s="71">
        <v>32295</v>
      </c>
      <c r="B321" s="72">
        <v>21.45</v>
      </c>
      <c r="C321" s="2">
        <f t="shared" si="4"/>
        <v>6</v>
      </c>
    </row>
    <row r="322" spans="1:3" x14ac:dyDescent="0.2">
      <c r="A322" s="71">
        <v>32325</v>
      </c>
      <c r="B322" s="72">
        <v>21.18</v>
      </c>
      <c r="C322" s="2">
        <f t="shared" si="4"/>
        <v>7</v>
      </c>
    </row>
    <row r="323" spans="1:3" x14ac:dyDescent="0.2">
      <c r="A323" s="71">
        <v>32356</v>
      </c>
      <c r="B323" s="72">
        <v>18.95</v>
      </c>
      <c r="C323" s="2">
        <f t="shared" si="4"/>
        <v>8</v>
      </c>
    </row>
    <row r="324" spans="1:3" x14ac:dyDescent="0.2">
      <c r="A324" s="71">
        <v>32387</v>
      </c>
      <c r="B324" s="72">
        <v>19.600000000000001</v>
      </c>
      <c r="C324" s="2">
        <f t="shared" si="4"/>
        <v>9</v>
      </c>
    </row>
    <row r="325" spans="1:3" x14ac:dyDescent="0.2">
      <c r="A325" s="71">
        <v>32419</v>
      </c>
      <c r="B325" s="72">
        <v>20.84</v>
      </c>
      <c r="C325" s="2">
        <f t="shared" ref="C325:C388" si="5">MONTH(A325)</f>
        <v>10</v>
      </c>
    </row>
    <row r="326" spans="1:3" x14ac:dyDescent="0.2">
      <c r="A326" s="71">
        <v>32448</v>
      </c>
      <c r="B326" s="72">
        <v>20.32</v>
      </c>
      <c r="C326" s="2">
        <f t="shared" si="5"/>
        <v>11</v>
      </c>
    </row>
    <row r="327" spans="1:3" x14ac:dyDescent="0.2">
      <c r="A327" s="71">
        <v>32478</v>
      </c>
      <c r="B327" s="72">
        <v>20.9</v>
      </c>
      <c r="C327" s="2">
        <f t="shared" si="5"/>
        <v>12</v>
      </c>
    </row>
    <row r="328" spans="1:3" x14ac:dyDescent="0.2">
      <c r="A328" s="71">
        <v>32511</v>
      </c>
      <c r="B328" s="72">
        <v>22.4</v>
      </c>
      <c r="C328" s="2">
        <f t="shared" si="5"/>
        <v>1</v>
      </c>
    </row>
    <row r="329" spans="1:3" x14ac:dyDescent="0.2">
      <c r="A329" s="71">
        <v>32540</v>
      </c>
      <c r="B329" s="72">
        <v>21.01</v>
      </c>
      <c r="C329" s="2">
        <f t="shared" si="5"/>
        <v>2</v>
      </c>
    </row>
    <row r="330" spans="1:3" x14ac:dyDescent="0.2">
      <c r="A330" s="71">
        <v>32568</v>
      </c>
      <c r="B330" s="72">
        <v>18.87</v>
      </c>
      <c r="C330" s="2">
        <f t="shared" si="5"/>
        <v>3</v>
      </c>
    </row>
    <row r="331" spans="1:3" x14ac:dyDescent="0.2">
      <c r="A331" s="71">
        <v>32601</v>
      </c>
      <c r="B331" s="72">
        <v>19.739999999999998</v>
      </c>
      <c r="C331" s="2">
        <f t="shared" si="5"/>
        <v>4</v>
      </c>
    </row>
    <row r="332" spans="1:3" x14ac:dyDescent="0.2">
      <c r="A332" s="71">
        <v>32629</v>
      </c>
      <c r="B332" s="72">
        <v>19.170000000000002</v>
      </c>
      <c r="C332" s="2">
        <f t="shared" si="5"/>
        <v>5</v>
      </c>
    </row>
    <row r="333" spans="1:3" x14ac:dyDescent="0.2">
      <c r="A333" s="71">
        <v>32660</v>
      </c>
      <c r="B333" s="72">
        <v>19.559999999999999</v>
      </c>
      <c r="C333" s="2">
        <f t="shared" si="5"/>
        <v>6</v>
      </c>
    </row>
    <row r="334" spans="1:3" x14ac:dyDescent="0.2">
      <c r="A334" s="71">
        <v>32692</v>
      </c>
      <c r="B334" s="72">
        <v>20.11</v>
      </c>
      <c r="C334" s="2">
        <f t="shared" si="5"/>
        <v>7</v>
      </c>
    </row>
    <row r="335" spans="1:3" x14ac:dyDescent="0.2">
      <c r="A335" s="71">
        <v>32721</v>
      </c>
      <c r="B335" s="72">
        <v>20.7</v>
      </c>
      <c r="C335" s="2">
        <f t="shared" si="5"/>
        <v>8</v>
      </c>
    </row>
    <row r="336" spans="1:3" x14ac:dyDescent="0.2">
      <c r="A336" s="71">
        <v>32752</v>
      </c>
      <c r="B336" s="72">
        <v>19.309999999999999</v>
      </c>
      <c r="C336" s="2">
        <f t="shared" si="5"/>
        <v>9</v>
      </c>
    </row>
    <row r="337" spans="1:3" x14ac:dyDescent="0.2">
      <c r="A337" s="71">
        <v>32783</v>
      </c>
      <c r="B337" s="72">
        <v>17.72</v>
      </c>
      <c r="C337" s="2">
        <f t="shared" si="5"/>
        <v>10</v>
      </c>
    </row>
    <row r="338" spans="1:3" x14ac:dyDescent="0.2">
      <c r="A338" s="71">
        <v>32813</v>
      </c>
      <c r="B338" s="72">
        <v>17.46</v>
      </c>
      <c r="C338" s="2">
        <f t="shared" si="5"/>
        <v>11</v>
      </c>
    </row>
    <row r="339" spans="1:3" x14ac:dyDescent="0.2">
      <c r="A339" s="71">
        <v>32843</v>
      </c>
      <c r="B339" s="72">
        <v>16.84</v>
      </c>
      <c r="C339" s="2">
        <f t="shared" si="5"/>
        <v>12</v>
      </c>
    </row>
    <row r="340" spans="1:3" x14ac:dyDescent="0.2">
      <c r="A340" s="71">
        <v>32875</v>
      </c>
      <c r="B340" s="72">
        <v>17.64</v>
      </c>
      <c r="C340" s="2">
        <f t="shared" si="5"/>
        <v>1</v>
      </c>
    </row>
    <row r="341" spans="1:3" x14ac:dyDescent="0.2">
      <c r="A341" s="71">
        <v>32905</v>
      </c>
      <c r="B341" s="72">
        <v>18.809999999999999</v>
      </c>
      <c r="C341" s="2">
        <f t="shared" si="5"/>
        <v>2</v>
      </c>
    </row>
    <row r="342" spans="1:3" x14ac:dyDescent="0.2">
      <c r="A342" s="71">
        <v>32933</v>
      </c>
      <c r="B342" s="72">
        <v>19.22</v>
      </c>
      <c r="C342" s="2">
        <f t="shared" si="5"/>
        <v>3</v>
      </c>
    </row>
    <row r="343" spans="1:3" x14ac:dyDescent="0.2">
      <c r="A343" s="71">
        <v>32965</v>
      </c>
      <c r="B343" s="72">
        <v>19.739999999999998</v>
      </c>
      <c r="C343" s="2">
        <f t="shared" si="5"/>
        <v>4</v>
      </c>
    </row>
    <row r="344" spans="1:3" x14ac:dyDescent="0.2">
      <c r="A344" s="71">
        <v>32994</v>
      </c>
      <c r="B344" s="72">
        <v>21.98</v>
      </c>
      <c r="C344" s="2">
        <f t="shared" si="5"/>
        <v>5</v>
      </c>
    </row>
    <row r="345" spans="1:3" x14ac:dyDescent="0.2">
      <c r="A345" s="71">
        <v>33025</v>
      </c>
      <c r="B345" s="72">
        <v>21.52</v>
      </c>
      <c r="C345" s="2">
        <f t="shared" si="5"/>
        <v>6</v>
      </c>
    </row>
    <row r="346" spans="1:3" x14ac:dyDescent="0.2">
      <c r="A346" s="71">
        <v>33056</v>
      </c>
      <c r="B346" s="72">
        <v>20.420000000000002</v>
      </c>
      <c r="C346" s="2">
        <f t="shared" si="5"/>
        <v>7</v>
      </c>
    </row>
    <row r="347" spans="1:3" x14ac:dyDescent="0.2">
      <c r="A347" s="71">
        <v>33086</v>
      </c>
      <c r="B347" s="72">
        <v>18.87</v>
      </c>
      <c r="C347" s="2">
        <f t="shared" si="5"/>
        <v>8</v>
      </c>
    </row>
    <row r="348" spans="1:3" x14ac:dyDescent="0.2">
      <c r="A348" s="71">
        <v>33120</v>
      </c>
      <c r="B348" s="72">
        <v>19.7</v>
      </c>
      <c r="C348" s="2">
        <f t="shared" si="5"/>
        <v>9</v>
      </c>
    </row>
    <row r="349" spans="1:3" x14ac:dyDescent="0.2">
      <c r="A349" s="71">
        <v>33147</v>
      </c>
      <c r="B349" s="72">
        <v>19.54</v>
      </c>
      <c r="C349" s="2">
        <f t="shared" si="5"/>
        <v>10</v>
      </c>
    </row>
    <row r="350" spans="1:3" x14ac:dyDescent="0.2">
      <c r="A350" s="71">
        <v>33178</v>
      </c>
      <c r="B350" s="72">
        <v>21.28</v>
      </c>
      <c r="C350" s="2">
        <f t="shared" si="5"/>
        <v>11</v>
      </c>
    </row>
    <row r="351" spans="1:3" x14ac:dyDescent="0.2">
      <c r="A351" s="71">
        <v>33210</v>
      </c>
      <c r="B351" s="72">
        <v>21.16</v>
      </c>
      <c r="C351" s="2">
        <f t="shared" si="5"/>
        <v>12</v>
      </c>
    </row>
    <row r="352" spans="1:3" x14ac:dyDescent="0.2">
      <c r="A352" s="71">
        <v>33240</v>
      </c>
      <c r="B352" s="72">
        <v>23.74</v>
      </c>
      <c r="C352" s="2">
        <f t="shared" si="5"/>
        <v>1</v>
      </c>
    </row>
    <row r="353" spans="1:3" x14ac:dyDescent="0.2">
      <c r="A353" s="71">
        <v>33270</v>
      </c>
      <c r="B353" s="72">
        <v>24.35</v>
      </c>
      <c r="C353" s="2">
        <f t="shared" si="5"/>
        <v>2</v>
      </c>
    </row>
    <row r="354" spans="1:3" x14ac:dyDescent="0.2">
      <c r="A354" s="71">
        <v>33298</v>
      </c>
      <c r="B354" s="72">
        <v>21.53</v>
      </c>
      <c r="C354" s="2">
        <f t="shared" si="5"/>
        <v>3</v>
      </c>
    </row>
    <row r="355" spans="1:3" x14ac:dyDescent="0.2">
      <c r="A355" s="71">
        <v>33329</v>
      </c>
      <c r="B355" s="72">
        <v>19.48</v>
      </c>
      <c r="C355" s="2">
        <f t="shared" si="5"/>
        <v>4</v>
      </c>
    </row>
    <row r="356" spans="1:3" x14ac:dyDescent="0.2">
      <c r="A356" s="71">
        <v>33359</v>
      </c>
      <c r="B356" s="72">
        <v>20.3</v>
      </c>
      <c r="C356" s="2">
        <f t="shared" si="5"/>
        <v>5</v>
      </c>
    </row>
    <row r="357" spans="1:3" x14ac:dyDescent="0.2">
      <c r="A357" s="71">
        <v>33392</v>
      </c>
      <c r="B357" s="72">
        <v>18.579999999999998</v>
      </c>
      <c r="C357" s="2">
        <f t="shared" si="5"/>
        <v>6</v>
      </c>
    </row>
    <row r="358" spans="1:3" x14ac:dyDescent="0.2">
      <c r="A358" s="71">
        <v>33420</v>
      </c>
      <c r="B358" s="72">
        <v>19.37</v>
      </c>
      <c r="C358" s="2">
        <f t="shared" si="5"/>
        <v>7</v>
      </c>
    </row>
    <row r="359" spans="1:3" x14ac:dyDescent="0.2">
      <c r="A359" s="71">
        <v>33451</v>
      </c>
      <c r="B359" s="72">
        <v>18.760000000000002</v>
      </c>
      <c r="C359" s="2">
        <f t="shared" si="5"/>
        <v>8</v>
      </c>
    </row>
    <row r="360" spans="1:3" x14ac:dyDescent="0.2">
      <c r="A360" s="71">
        <v>33484</v>
      </c>
      <c r="B360" s="72">
        <v>20.07</v>
      </c>
      <c r="C360" s="2">
        <f t="shared" si="5"/>
        <v>9</v>
      </c>
    </row>
    <row r="361" spans="1:3" x14ac:dyDescent="0.2">
      <c r="A361" s="71">
        <v>33512</v>
      </c>
      <c r="B361" s="72">
        <v>19.03</v>
      </c>
      <c r="C361" s="2">
        <f t="shared" si="5"/>
        <v>10</v>
      </c>
    </row>
    <row r="362" spans="1:3" x14ac:dyDescent="0.2">
      <c r="A362" s="71">
        <v>33543</v>
      </c>
      <c r="B362" s="72">
        <v>18.14</v>
      </c>
      <c r="C362" s="2">
        <f t="shared" si="5"/>
        <v>11</v>
      </c>
    </row>
    <row r="363" spans="1:3" x14ac:dyDescent="0.2">
      <c r="A363" s="71">
        <v>33574</v>
      </c>
      <c r="B363" s="72">
        <v>17.45</v>
      </c>
      <c r="C363" s="2">
        <f t="shared" si="5"/>
        <v>12</v>
      </c>
    </row>
    <row r="364" spans="1:3" x14ac:dyDescent="0.2">
      <c r="A364" s="71">
        <v>33605</v>
      </c>
      <c r="B364" s="72">
        <v>17.649999999999999</v>
      </c>
      <c r="C364" s="2">
        <f t="shared" si="5"/>
        <v>1</v>
      </c>
    </row>
    <row r="365" spans="1:3" x14ac:dyDescent="0.2">
      <c r="A365" s="71">
        <v>33637</v>
      </c>
      <c r="B365" s="72">
        <v>17.260000000000002</v>
      </c>
      <c r="C365" s="2">
        <f t="shared" si="5"/>
        <v>2</v>
      </c>
    </row>
    <row r="366" spans="1:3" x14ac:dyDescent="0.2">
      <c r="A366" s="71">
        <v>33665</v>
      </c>
      <c r="B366" s="72">
        <v>16.59</v>
      </c>
      <c r="C366" s="2">
        <f t="shared" si="5"/>
        <v>3</v>
      </c>
    </row>
    <row r="367" spans="1:3" x14ac:dyDescent="0.2">
      <c r="A367" s="71">
        <v>33695</v>
      </c>
      <c r="B367" s="72">
        <v>18.03</v>
      </c>
      <c r="C367" s="2">
        <f t="shared" si="5"/>
        <v>4</v>
      </c>
    </row>
    <row r="368" spans="1:3" x14ac:dyDescent="0.2">
      <c r="A368" s="71">
        <v>33725</v>
      </c>
      <c r="B368" s="72">
        <v>18.27</v>
      </c>
      <c r="C368" s="2">
        <f t="shared" si="5"/>
        <v>5</v>
      </c>
    </row>
    <row r="369" spans="1:3" x14ac:dyDescent="0.2">
      <c r="A369" s="71">
        <v>33756</v>
      </c>
      <c r="B369" s="72">
        <v>19.7</v>
      </c>
      <c r="C369" s="2">
        <f t="shared" si="5"/>
        <v>6</v>
      </c>
    </row>
    <row r="370" spans="1:3" x14ac:dyDescent="0.2">
      <c r="A370" s="71">
        <v>33786</v>
      </c>
      <c r="B370" s="72">
        <v>19.07</v>
      </c>
      <c r="C370" s="2">
        <f t="shared" si="5"/>
        <v>7</v>
      </c>
    </row>
    <row r="371" spans="1:3" x14ac:dyDescent="0.2">
      <c r="A371" s="71">
        <v>33819</v>
      </c>
      <c r="B371" s="72">
        <v>17.670000000000002</v>
      </c>
      <c r="C371" s="2">
        <f t="shared" si="5"/>
        <v>8</v>
      </c>
    </row>
    <row r="372" spans="1:3" x14ac:dyDescent="0.2">
      <c r="A372" s="71">
        <v>33848</v>
      </c>
      <c r="B372" s="72">
        <v>16.47</v>
      </c>
      <c r="C372" s="2">
        <f t="shared" si="5"/>
        <v>9</v>
      </c>
    </row>
    <row r="373" spans="1:3" x14ac:dyDescent="0.2">
      <c r="A373" s="71">
        <v>33878</v>
      </c>
      <c r="B373" s="72">
        <v>13.64</v>
      </c>
      <c r="C373" s="2">
        <f t="shared" si="5"/>
        <v>10</v>
      </c>
    </row>
    <row r="374" spans="1:3" x14ac:dyDescent="0.2">
      <c r="A374" s="71">
        <v>33910</v>
      </c>
      <c r="B374" s="72">
        <v>14.17</v>
      </c>
      <c r="C374" s="2">
        <f t="shared" si="5"/>
        <v>11</v>
      </c>
    </row>
    <row r="375" spans="1:3" x14ac:dyDescent="0.2">
      <c r="A375" s="71">
        <v>33939</v>
      </c>
      <c r="B375" s="72">
        <v>10.46</v>
      </c>
      <c r="C375" s="2">
        <f t="shared" si="5"/>
        <v>12</v>
      </c>
    </row>
    <row r="376" spans="1:3" x14ac:dyDescent="0.2">
      <c r="A376" s="71">
        <v>33973</v>
      </c>
      <c r="B376" s="72">
        <v>10.7</v>
      </c>
      <c r="C376" s="2">
        <f t="shared" si="5"/>
        <v>1</v>
      </c>
    </row>
    <row r="377" spans="1:3" x14ac:dyDescent="0.2">
      <c r="A377" s="71">
        <v>34001</v>
      </c>
      <c r="B377" s="72">
        <v>11.41</v>
      </c>
      <c r="C377" s="2">
        <f t="shared" si="5"/>
        <v>2</v>
      </c>
    </row>
    <row r="378" spans="1:3" x14ac:dyDescent="0.2">
      <c r="A378" s="71">
        <v>34029</v>
      </c>
      <c r="B378" s="72">
        <v>10.68</v>
      </c>
      <c r="C378" s="2">
        <f t="shared" si="5"/>
        <v>3</v>
      </c>
    </row>
    <row r="379" spans="1:3" x14ac:dyDescent="0.2">
      <c r="A379" s="71">
        <v>34060</v>
      </c>
      <c r="B379" s="72">
        <v>10.210000000000001</v>
      </c>
      <c r="C379" s="2">
        <f t="shared" si="5"/>
        <v>4</v>
      </c>
    </row>
    <row r="380" spans="1:3" x14ac:dyDescent="0.2">
      <c r="A380" s="71">
        <v>34092</v>
      </c>
      <c r="B380" s="72">
        <v>11.19</v>
      </c>
      <c r="C380" s="2">
        <f t="shared" si="5"/>
        <v>5</v>
      </c>
    </row>
    <row r="381" spans="1:3" x14ac:dyDescent="0.2">
      <c r="A381" s="71">
        <v>34121</v>
      </c>
      <c r="B381" s="72">
        <v>10.48</v>
      </c>
      <c r="C381" s="2">
        <f t="shared" si="5"/>
        <v>6</v>
      </c>
    </row>
    <row r="382" spans="1:3" x14ac:dyDescent="0.2">
      <c r="A382" s="71">
        <v>34151</v>
      </c>
      <c r="B382" s="72">
        <v>9.44</v>
      </c>
      <c r="C382" s="2">
        <f t="shared" si="5"/>
        <v>7</v>
      </c>
    </row>
    <row r="383" spans="1:3" x14ac:dyDescent="0.2">
      <c r="A383" s="71">
        <v>34183</v>
      </c>
      <c r="B383" s="72">
        <v>9.76</v>
      </c>
      <c r="C383" s="2">
        <f t="shared" si="5"/>
        <v>8</v>
      </c>
    </row>
    <row r="384" spans="1:3" x14ac:dyDescent="0.2">
      <c r="A384" s="71">
        <v>34213</v>
      </c>
      <c r="B384" s="72">
        <v>8.9600000000000009</v>
      </c>
      <c r="C384" s="2">
        <f t="shared" si="5"/>
        <v>9</v>
      </c>
    </row>
    <row r="385" spans="1:3" x14ac:dyDescent="0.2">
      <c r="A385" s="71">
        <v>34243</v>
      </c>
      <c r="B385" s="72">
        <v>9.82</v>
      </c>
      <c r="C385" s="2">
        <f t="shared" si="5"/>
        <v>10</v>
      </c>
    </row>
    <row r="386" spans="1:3" x14ac:dyDescent="0.2">
      <c r="A386" s="71">
        <v>34274</v>
      </c>
      <c r="B386" s="72">
        <v>11.56</v>
      </c>
      <c r="C386" s="2">
        <f t="shared" si="5"/>
        <v>11</v>
      </c>
    </row>
    <row r="387" spans="1:3" x14ac:dyDescent="0.2">
      <c r="A387" s="71">
        <v>34304</v>
      </c>
      <c r="B387" s="72">
        <v>12.12</v>
      </c>
      <c r="C387" s="2">
        <f t="shared" si="5"/>
        <v>12</v>
      </c>
    </row>
    <row r="388" spans="1:3" x14ac:dyDescent="0.2">
      <c r="A388" s="71">
        <v>34337</v>
      </c>
      <c r="B388" s="72">
        <v>12.12</v>
      </c>
      <c r="C388" s="2">
        <f t="shared" si="5"/>
        <v>1</v>
      </c>
    </row>
    <row r="389" spans="1:3" x14ac:dyDescent="0.2">
      <c r="A389" s="71">
        <v>34366</v>
      </c>
      <c r="B389" s="72">
        <v>11.39</v>
      </c>
      <c r="C389" s="2">
        <f t="shared" ref="C389:C452" si="6">MONTH(A389)</f>
        <v>2</v>
      </c>
    </row>
    <row r="390" spans="1:3" x14ac:dyDescent="0.2">
      <c r="A390" s="71">
        <v>34394</v>
      </c>
      <c r="B390" s="72">
        <v>11.77</v>
      </c>
      <c r="C390" s="2">
        <f t="shared" si="6"/>
        <v>3</v>
      </c>
    </row>
    <row r="391" spans="1:3" x14ac:dyDescent="0.2">
      <c r="A391" s="71">
        <v>34428</v>
      </c>
      <c r="B391" s="72">
        <v>12.39</v>
      </c>
      <c r="C391" s="2">
        <f t="shared" si="6"/>
        <v>4</v>
      </c>
    </row>
    <row r="392" spans="1:3" x14ac:dyDescent="0.2">
      <c r="A392" s="71">
        <v>34456</v>
      </c>
      <c r="B392" s="72">
        <v>13.63</v>
      </c>
      <c r="C392" s="2">
        <f t="shared" si="6"/>
        <v>5</v>
      </c>
    </row>
    <row r="393" spans="1:3" x14ac:dyDescent="0.2">
      <c r="A393" s="71">
        <v>34486</v>
      </c>
      <c r="B393" s="72">
        <v>12.71</v>
      </c>
      <c r="C393" s="2">
        <f t="shared" si="6"/>
        <v>6</v>
      </c>
    </row>
    <row r="394" spans="1:3" x14ac:dyDescent="0.2">
      <c r="A394" s="71">
        <v>34516</v>
      </c>
      <c r="B394" s="72">
        <v>13.39</v>
      </c>
      <c r="C394" s="2">
        <f t="shared" si="6"/>
        <v>7</v>
      </c>
    </row>
    <row r="395" spans="1:3" x14ac:dyDescent="0.2">
      <c r="A395" s="71">
        <v>34547</v>
      </c>
      <c r="B395" s="72">
        <v>14.88</v>
      </c>
      <c r="C395" s="2">
        <f t="shared" si="6"/>
        <v>8</v>
      </c>
    </row>
    <row r="396" spans="1:3" x14ac:dyDescent="0.2">
      <c r="A396" s="71">
        <v>34578</v>
      </c>
      <c r="B396" s="72">
        <v>15.12</v>
      </c>
      <c r="C396" s="2">
        <f t="shared" si="6"/>
        <v>9</v>
      </c>
    </row>
    <row r="397" spans="1:3" x14ac:dyDescent="0.2">
      <c r="A397" s="71">
        <v>34610</v>
      </c>
      <c r="B397" s="72">
        <v>16.18</v>
      </c>
      <c r="C397" s="2">
        <f t="shared" si="6"/>
        <v>10</v>
      </c>
    </row>
    <row r="398" spans="1:3" x14ac:dyDescent="0.2">
      <c r="A398" s="71">
        <v>34639</v>
      </c>
      <c r="B398" s="72">
        <v>15.42</v>
      </c>
      <c r="C398" s="2">
        <f t="shared" si="6"/>
        <v>11</v>
      </c>
    </row>
    <row r="399" spans="1:3" x14ac:dyDescent="0.2">
      <c r="A399" s="71">
        <v>34669</v>
      </c>
      <c r="B399" s="72">
        <v>16.02</v>
      </c>
      <c r="C399" s="2">
        <f t="shared" si="6"/>
        <v>12</v>
      </c>
    </row>
    <row r="400" spans="1:3" x14ac:dyDescent="0.2">
      <c r="A400" s="71">
        <v>34702</v>
      </c>
      <c r="B400" s="72">
        <v>15.72</v>
      </c>
      <c r="C400" s="2">
        <f t="shared" si="6"/>
        <v>1</v>
      </c>
    </row>
    <row r="401" spans="1:3" x14ac:dyDescent="0.2">
      <c r="A401" s="71">
        <v>34731</v>
      </c>
      <c r="B401" s="72">
        <v>16.46</v>
      </c>
      <c r="C401" s="2">
        <f t="shared" si="6"/>
        <v>2</v>
      </c>
    </row>
    <row r="402" spans="1:3" x14ac:dyDescent="0.2">
      <c r="A402" s="71">
        <v>34759</v>
      </c>
      <c r="B402" s="72">
        <v>17.96</v>
      </c>
      <c r="C402" s="2">
        <f t="shared" si="6"/>
        <v>3</v>
      </c>
    </row>
    <row r="403" spans="1:3" x14ac:dyDescent="0.2">
      <c r="A403" s="71">
        <v>34792</v>
      </c>
      <c r="B403" s="72">
        <v>20.7</v>
      </c>
      <c r="C403" s="2">
        <f t="shared" si="6"/>
        <v>4</v>
      </c>
    </row>
    <row r="404" spans="1:3" x14ac:dyDescent="0.2">
      <c r="A404" s="71">
        <v>34820</v>
      </c>
      <c r="B404" s="72">
        <v>20.399999999999999</v>
      </c>
      <c r="C404" s="2">
        <f t="shared" si="6"/>
        <v>5</v>
      </c>
    </row>
    <row r="405" spans="1:3" x14ac:dyDescent="0.2">
      <c r="A405" s="71">
        <v>34851</v>
      </c>
      <c r="B405" s="72">
        <v>21.05</v>
      </c>
      <c r="C405" s="2">
        <f t="shared" si="6"/>
        <v>6</v>
      </c>
    </row>
    <row r="406" spans="1:3" x14ac:dyDescent="0.2">
      <c r="A406" s="71">
        <v>34883</v>
      </c>
      <c r="B406" s="72">
        <v>23.88</v>
      </c>
      <c r="C406" s="2">
        <f t="shared" si="6"/>
        <v>7</v>
      </c>
    </row>
    <row r="407" spans="1:3" x14ac:dyDescent="0.2">
      <c r="A407" s="71">
        <v>34912</v>
      </c>
      <c r="B407" s="72">
        <v>22.72</v>
      </c>
      <c r="C407" s="2">
        <f t="shared" si="6"/>
        <v>8</v>
      </c>
    </row>
    <row r="408" spans="1:3" x14ac:dyDescent="0.2">
      <c r="A408" s="71">
        <v>34943</v>
      </c>
      <c r="B408" s="72">
        <v>20.77</v>
      </c>
      <c r="C408" s="2">
        <f t="shared" si="6"/>
        <v>9</v>
      </c>
    </row>
    <row r="409" spans="1:3" x14ac:dyDescent="0.2">
      <c r="A409" s="71">
        <v>34974</v>
      </c>
      <c r="B409" s="72">
        <v>21.38</v>
      </c>
      <c r="C409" s="2">
        <f t="shared" si="6"/>
        <v>10</v>
      </c>
    </row>
    <row r="410" spans="1:3" x14ac:dyDescent="0.2">
      <c r="A410" s="71">
        <v>35004</v>
      </c>
      <c r="B410" s="72">
        <v>21.29</v>
      </c>
      <c r="C410" s="2">
        <f t="shared" si="6"/>
        <v>11</v>
      </c>
    </row>
    <row r="411" spans="1:3" x14ac:dyDescent="0.2">
      <c r="A411" s="71">
        <v>35034</v>
      </c>
      <c r="B411" s="72">
        <v>20.13</v>
      </c>
      <c r="C411" s="2">
        <f t="shared" si="6"/>
        <v>12</v>
      </c>
    </row>
    <row r="412" spans="1:3" x14ac:dyDescent="0.2">
      <c r="A412" s="71">
        <v>35066</v>
      </c>
      <c r="B412" s="72">
        <v>23.91</v>
      </c>
      <c r="C412" s="2">
        <f t="shared" si="6"/>
        <v>1</v>
      </c>
    </row>
    <row r="413" spans="1:3" x14ac:dyDescent="0.2">
      <c r="A413" s="71">
        <v>35096</v>
      </c>
      <c r="B413" s="72">
        <v>27.08</v>
      </c>
      <c r="C413" s="2">
        <f t="shared" si="6"/>
        <v>2</v>
      </c>
    </row>
    <row r="414" spans="1:3" x14ac:dyDescent="0.2">
      <c r="A414" s="71">
        <v>35125</v>
      </c>
      <c r="B414" s="72">
        <v>24.57</v>
      </c>
      <c r="C414" s="2">
        <f t="shared" si="6"/>
        <v>3</v>
      </c>
    </row>
    <row r="415" spans="1:3" x14ac:dyDescent="0.2">
      <c r="A415" s="71">
        <v>35156</v>
      </c>
      <c r="B415" s="72">
        <v>23.8</v>
      </c>
      <c r="C415" s="2">
        <f t="shared" si="6"/>
        <v>4</v>
      </c>
    </row>
    <row r="416" spans="1:3" x14ac:dyDescent="0.2">
      <c r="A416" s="71">
        <v>35186</v>
      </c>
      <c r="B416" s="72">
        <v>23.65</v>
      </c>
      <c r="C416" s="2">
        <f t="shared" si="6"/>
        <v>5</v>
      </c>
    </row>
    <row r="417" spans="1:3" x14ac:dyDescent="0.2">
      <c r="A417" s="71">
        <v>35219</v>
      </c>
      <c r="B417" s="72">
        <v>21.94</v>
      </c>
      <c r="C417" s="2">
        <f t="shared" si="6"/>
        <v>6</v>
      </c>
    </row>
    <row r="418" spans="1:3" x14ac:dyDescent="0.2">
      <c r="A418" s="71">
        <v>35247</v>
      </c>
      <c r="B418" s="72">
        <v>23.82</v>
      </c>
      <c r="C418" s="2">
        <f t="shared" si="6"/>
        <v>7</v>
      </c>
    </row>
    <row r="419" spans="1:3" x14ac:dyDescent="0.2">
      <c r="A419" s="71">
        <v>35278</v>
      </c>
      <c r="B419" s="72">
        <v>25.42</v>
      </c>
      <c r="C419" s="2">
        <f t="shared" si="6"/>
        <v>8</v>
      </c>
    </row>
    <row r="420" spans="1:3" x14ac:dyDescent="0.2">
      <c r="A420" s="71">
        <v>35311</v>
      </c>
      <c r="B420" s="72">
        <v>27.67</v>
      </c>
      <c r="C420" s="2">
        <f t="shared" si="6"/>
        <v>9</v>
      </c>
    </row>
    <row r="421" spans="1:3" x14ac:dyDescent="0.2">
      <c r="A421" s="71">
        <v>35339</v>
      </c>
      <c r="B421" s="72">
        <v>28.68</v>
      </c>
      <c r="C421" s="2">
        <f t="shared" si="6"/>
        <v>10</v>
      </c>
    </row>
    <row r="422" spans="1:3" x14ac:dyDescent="0.2">
      <c r="A422" s="71">
        <v>35370</v>
      </c>
      <c r="B422" s="72">
        <v>35.520000000000003</v>
      </c>
      <c r="C422" s="2">
        <f t="shared" si="6"/>
        <v>11</v>
      </c>
    </row>
    <row r="423" spans="1:3" x14ac:dyDescent="0.2">
      <c r="A423" s="71">
        <v>35401</v>
      </c>
      <c r="B423" s="72">
        <v>33.770000000000003</v>
      </c>
      <c r="C423" s="2">
        <f t="shared" si="6"/>
        <v>12</v>
      </c>
    </row>
    <row r="424" spans="1:3" x14ac:dyDescent="0.2">
      <c r="A424" s="71">
        <v>35432</v>
      </c>
      <c r="B424" s="72">
        <v>34.97</v>
      </c>
      <c r="C424" s="2">
        <f t="shared" si="6"/>
        <v>1</v>
      </c>
    </row>
    <row r="425" spans="1:3" x14ac:dyDescent="0.2">
      <c r="A425" s="71">
        <v>35464</v>
      </c>
      <c r="B425" s="72">
        <v>32.119999999999997</v>
      </c>
      <c r="C425" s="2">
        <f t="shared" si="6"/>
        <v>2</v>
      </c>
    </row>
    <row r="426" spans="1:3" x14ac:dyDescent="0.2">
      <c r="A426" s="71">
        <v>35492</v>
      </c>
      <c r="B426" s="72">
        <v>30.66</v>
      </c>
      <c r="C426" s="2">
        <f t="shared" si="6"/>
        <v>3</v>
      </c>
    </row>
    <row r="427" spans="1:3" x14ac:dyDescent="0.2">
      <c r="A427" s="71">
        <v>35521</v>
      </c>
      <c r="B427" s="72">
        <v>35.86</v>
      </c>
      <c r="C427" s="2">
        <f t="shared" si="6"/>
        <v>4</v>
      </c>
    </row>
    <row r="428" spans="1:3" x14ac:dyDescent="0.2">
      <c r="A428" s="71">
        <v>35551</v>
      </c>
      <c r="B428" s="72">
        <v>38.65</v>
      </c>
      <c r="C428" s="2">
        <f t="shared" si="6"/>
        <v>5</v>
      </c>
    </row>
    <row r="429" spans="1:3" x14ac:dyDescent="0.2">
      <c r="A429" s="71">
        <v>35583</v>
      </c>
      <c r="B429" s="72">
        <v>40.33</v>
      </c>
      <c r="C429" s="2">
        <f t="shared" si="6"/>
        <v>6</v>
      </c>
    </row>
    <row r="430" spans="1:3" x14ac:dyDescent="0.2">
      <c r="A430" s="71">
        <v>35612</v>
      </c>
      <c r="B430" s="72">
        <v>47.25</v>
      </c>
      <c r="C430" s="2">
        <f t="shared" si="6"/>
        <v>7</v>
      </c>
    </row>
    <row r="431" spans="1:3" x14ac:dyDescent="0.2">
      <c r="A431" s="71">
        <v>35643</v>
      </c>
      <c r="B431" s="72">
        <v>45.38</v>
      </c>
      <c r="C431" s="2">
        <f t="shared" si="6"/>
        <v>8</v>
      </c>
    </row>
    <row r="432" spans="1:3" x14ac:dyDescent="0.2">
      <c r="A432" s="71">
        <v>35675</v>
      </c>
      <c r="B432" s="72">
        <v>47.45</v>
      </c>
      <c r="C432" s="2">
        <f t="shared" si="6"/>
        <v>9</v>
      </c>
    </row>
    <row r="433" spans="1:3" x14ac:dyDescent="0.2">
      <c r="A433" s="71">
        <v>35704</v>
      </c>
      <c r="B433" s="72">
        <v>44.09</v>
      </c>
      <c r="C433" s="2">
        <f t="shared" si="6"/>
        <v>10</v>
      </c>
    </row>
    <row r="434" spans="1:3" x14ac:dyDescent="0.2">
      <c r="A434" s="71">
        <v>35737</v>
      </c>
      <c r="B434" s="72">
        <v>49.11</v>
      </c>
      <c r="C434" s="2">
        <f t="shared" si="6"/>
        <v>11</v>
      </c>
    </row>
    <row r="435" spans="1:3" x14ac:dyDescent="0.2">
      <c r="A435" s="71">
        <v>35765</v>
      </c>
      <c r="B435" s="72">
        <v>46.92</v>
      </c>
      <c r="C435" s="2">
        <f t="shared" si="6"/>
        <v>12</v>
      </c>
    </row>
    <row r="436" spans="1:3" x14ac:dyDescent="0.2">
      <c r="A436" s="71">
        <v>35797</v>
      </c>
      <c r="B436" s="72">
        <v>44.29</v>
      </c>
      <c r="C436" s="2">
        <f t="shared" si="6"/>
        <v>1</v>
      </c>
    </row>
    <row r="437" spans="1:3" x14ac:dyDescent="0.2">
      <c r="A437" s="71">
        <v>35828</v>
      </c>
      <c r="B437" s="72">
        <v>46.94</v>
      </c>
      <c r="C437" s="2">
        <f t="shared" si="6"/>
        <v>2</v>
      </c>
    </row>
    <row r="438" spans="1:3" x14ac:dyDescent="0.2">
      <c r="A438" s="71">
        <v>35856</v>
      </c>
      <c r="B438" s="72">
        <v>46.68</v>
      </c>
      <c r="C438" s="2">
        <f t="shared" si="6"/>
        <v>3</v>
      </c>
    </row>
    <row r="439" spans="1:3" x14ac:dyDescent="0.2">
      <c r="A439" s="71">
        <v>35886</v>
      </c>
      <c r="B439" s="72">
        <v>52.08</v>
      </c>
      <c r="C439" s="2">
        <f t="shared" si="6"/>
        <v>4</v>
      </c>
    </row>
    <row r="440" spans="1:3" x14ac:dyDescent="0.2">
      <c r="A440" s="71">
        <v>35916</v>
      </c>
      <c r="B440" s="72">
        <v>52.91</v>
      </c>
      <c r="C440" s="2">
        <f t="shared" si="6"/>
        <v>5</v>
      </c>
    </row>
    <row r="441" spans="1:3" x14ac:dyDescent="0.2">
      <c r="A441" s="71">
        <v>35947</v>
      </c>
      <c r="B441" s="72">
        <v>51.7</v>
      </c>
      <c r="C441" s="2">
        <f t="shared" si="6"/>
        <v>6</v>
      </c>
    </row>
    <row r="442" spans="1:3" x14ac:dyDescent="0.2">
      <c r="A442" s="71">
        <v>35977</v>
      </c>
      <c r="B442" s="72">
        <v>59.66</v>
      </c>
      <c r="C442" s="2">
        <f t="shared" si="6"/>
        <v>7</v>
      </c>
    </row>
    <row r="443" spans="1:3" x14ac:dyDescent="0.2">
      <c r="A443" s="71">
        <v>36010</v>
      </c>
      <c r="B443" s="72">
        <v>50.8</v>
      </c>
      <c r="C443" s="2">
        <f t="shared" si="6"/>
        <v>8</v>
      </c>
    </row>
    <row r="444" spans="1:3" x14ac:dyDescent="0.2">
      <c r="A444" s="71">
        <v>36039</v>
      </c>
      <c r="B444" s="72">
        <v>57.96</v>
      </c>
      <c r="C444" s="2">
        <f t="shared" si="6"/>
        <v>9</v>
      </c>
    </row>
    <row r="445" spans="1:3" x14ac:dyDescent="0.2">
      <c r="A445" s="71">
        <v>36069</v>
      </c>
      <c r="B445" s="72">
        <v>66.98</v>
      </c>
      <c r="C445" s="2">
        <f t="shared" si="6"/>
        <v>10</v>
      </c>
    </row>
    <row r="446" spans="1:3" x14ac:dyDescent="0.2">
      <c r="A446" s="71">
        <v>36101</v>
      </c>
      <c r="B446" s="72">
        <v>74.59</v>
      </c>
      <c r="C446" s="2">
        <f t="shared" si="6"/>
        <v>11</v>
      </c>
    </row>
    <row r="447" spans="1:3" x14ac:dyDescent="0.2">
      <c r="A447" s="71">
        <v>36130</v>
      </c>
      <c r="B447" s="72">
        <v>83.29</v>
      </c>
      <c r="C447" s="2">
        <f t="shared" si="6"/>
        <v>12</v>
      </c>
    </row>
    <row r="448" spans="1:3" x14ac:dyDescent="0.2">
      <c r="A448" s="71">
        <v>36164</v>
      </c>
      <c r="B448" s="72">
        <v>82.78</v>
      </c>
      <c r="C448" s="2">
        <f t="shared" si="6"/>
        <v>1</v>
      </c>
    </row>
    <row r="449" spans="1:3" x14ac:dyDescent="0.2">
      <c r="A449" s="71">
        <v>36192</v>
      </c>
      <c r="B449" s="72">
        <v>76.78</v>
      </c>
      <c r="C449" s="2">
        <f t="shared" si="6"/>
        <v>2</v>
      </c>
    </row>
    <row r="450" spans="1:3" x14ac:dyDescent="0.2">
      <c r="A450" s="71">
        <v>36220</v>
      </c>
      <c r="B450" s="72">
        <v>80.17</v>
      </c>
      <c r="C450" s="2">
        <f t="shared" si="6"/>
        <v>3</v>
      </c>
    </row>
    <row r="451" spans="1:3" x14ac:dyDescent="0.2">
      <c r="A451" s="71">
        <v>36251</v>
      </c>
      <c r="B451" s="72">
        <v>94.62</v>
      </c>
      <c r="C451" s="2">
        <f t="shared" si="6"/>
        <v>4</v>
      </c>
    </row>
    <row r="452" spans="1:3" x14ac:dyDescent="0.2">
      <c r="A452" s="71">
        <v>36283</v>
      </c>
      <c r="B452" s="72">
        <v>105.05</v>
      </c>
      <c r="C452" s="2">
        <f t="shared" si="6"/>
        <v>5</v>
      </c>
    </row>
    <row r="453" spans="1:3" x14ac:dyDescent="0.2">
      <c r="A453" s="71">
        <v>36312</v>
      </c>
      <c r="B453" s="72">
        <v>117.05</v>
      </c>
      <c r="C453" s="2">
        <f t="shared" ref="C453:C516" si="7">MONTH(A453)</f>
        <v>6</v>
      </c>
    </row>
    <row r="454" spans="1:3" x14ac:dyDescent="0.2">
      <c r="A454" s="71">
        <v>36342</v>
      </c>
      <c r="B454" s="72">
        <v>113.83</v>
      </c>
      <c r="C454" s="2">
        <f t="shared" si="7"/>
        <v>7</v>
      </c>
    </row>
    <row r="455" spans="1:3" x14ac:dyDescent="0.2">
      <c r="A455" s="71">
        <v>36374</v>
      </c>
      <c r="B455" s="72">
        <v>112.92</v>
      </c>
      <c r="C455" s="2">
        <f t="shared" si="7"/>
        <v>8</v>
      </c>
    </row>
    <row r="456" spans="1:3" x14ac:dyDescent="0.2">
      <c r="A456" s="71">
        <v>36404</v>
      </c>
      <c r="B456" s="72">
        <v>109.69</v>
      </c>
      <c r="C456" s="2">
        <f t="shared" si="7"/>
        <v>9</v>
      </c>
    </row>
    <row r="457" spans="1:3" x14ac:dyDescent="0.2">
      <c r="A457" s="71">
        <v>36434</v>
      </c>
      <c r="B457" s="72">
        <v>89.07</v>
      </c>
      <c r="C457" s="2">
        <f t="shared" si="7"/>
        <v>10</v>
      </c>
    </row>
    <row r="458" spans="1:3" x14ac:dyDescent="0.2">
      <c r="A458" s="71">
        <v>36465</v>
      </c>
      <c r="B458" s="72">
        <v>93.55</v>
      </c>
      <c r="C458" s="2">
        <f t="shared" si="7"/>
        <v>11</v>
      </c>
    </row>
    <row r="459" spans="1:3" x14ac:dyDescent="0.2">
      <c r="A459" s="71">
        <v>36495</v>
      </c>
      <c r="B459" s="72">
        <v>97.92</v>
      </c>
      <c r="C459" s="2">
        <f t="shared" si="7"/>
        <v>12</v>
      </c>
    </row>
    <row r="460" spans="1:3" x14ac:dyDescent="0.2">
      <c r="A460" s="71">
        <v>36528</v>
      </c>
      <c r="B460" s="72">
        <v>101.89</v>
      </c>
      <c r="C460" s="2">
        <f t="shared" si="7"/>
        <v>1</v>
      </c>
    </row>
    <row r="461" spans="1:3" x14ac:dyDescent="0.2">
      <c r="A461" s="71">
        <v>36557</v>
      </c>
      <c r="B461" s="72">
        <v>93.37</v>
      </c>
      <c r="C461" s="2">
        <f t="shared" si="7"/>
        <v>2</v>
      </c>
    </row>
    <row r="462" spans="1:3" x14ac:dyDescent="0.2">
      <c r="A462" s="71">
        <v>36586</v>
      </c>
      <c r="B462" s="72">
        <v>107.56</v>
      </c>
      <c r="C462" s="2">
        <f t="shared" si="7"/>
        <v>3</v>
      </c>
    </row>
    <row r="463" spans="1:3" x14ac:dyDescent="0.2">
      <c r="A463" s="71">
        <v>36619</v>
      </c>
      <c r="B463" s="72">
        <v>101.32</v>
      </c>
      <c r="C463" s="2">
        <f t="shared" si="7"/>
        <v>4</v>
      </c>
    </row>
    <row r="464" spans="1:3" x14ac:dyDescent="0.2">
      <c r="A464" s="71">
        <v>36647</v>
      </c>
      <c r="B464" s="72">
        <v>97.63</v>
      </c>
      <c r="C464" s="2">
        <f t="shared" si="7"/>
        <v>5</v>
      </c>
    </row>
    <row r="465" spans="1:3" x14ac:dyDescent="0.2">
      <c r="A465" s="71">
        <v>36678</v>
      </c>
      <c r="B465" s="72">
        <v>99.68</v>
      </c>
      <c r="C465" s="2">
        <f t="shared" si="7"/>
        <v>6</v>
      </c>
    </row>
    <row r="466" spans="1:3" x14ac:dyDescent="0.2">
      <c r="A466" s="71">
        <v>36710</v>
      </c>
      <c r="B466" s="72">
        <v>102.12</v>
      </c>
      <c r="C466" s="2">
        <f t="shared" si="7"/>
        <v>7</v>
      </c>
    </row>
    <row r="467" spans="1:3" x14ac:dyDescent="0.2">
      <c r="A467" s="71">
        <v>36739</v>
      </c>
      <c r="B467" s="72">
        <v>120.24</v>
      </c>
      <c r="C467" s="2">
        <f t="shared" si="7"/>
        <v>8</v>
      </c>
    </row>
    <row r="468" spans="1:3" x14ac:dyDescent="0.2">
      <c r="A468" s="71">
        <v>36770</v>
      </c>
      <c r="B468" s="72">
        <v>102.57</v>
      </c>
      <c r="C468" s="2">
        <f t="shared" si="7"/>
        <v>9</v>
      </c>
    </row>
    <row r="469" spans="1:3" x14ac:dyDescent="0.2">
      <c r="A469" s="71">
        <v>36801</v>
      </c>
      <c r="B469" s="72">
        <v>89.71</v>
      </c>
      <c r="C469" s="2">
        <f t="shared" si="7"/>
        <v>10</v>
      </c>
    </row>
    <row r="470" spans="1:3" x14ac:dyDescent="0.2">
      <c r="A470" s="71">
        <v>36831</v>
      </c>
      <c r="B470" s="72">
        <v>85.27</v>
      </c>
      <c r="C470" s="2">
        <f t="shared" si="7"/>
        <v>11</v>
      </c>
    </row>
    <row r="471" spans="1:3" x14ac:dyDescent="0.2">
      <c r="A471" s="71">
        <v>36861</v>
      </c>
      <c r="B471" s="72">
        <v>77.52</v>
      </c>
      <c r="C471" s="2">
        <f t="shared" si="7"/>
        <v>12</v>
      </c>
    </row>
    <row r="472" spans="1:3" x14ac:dyDescent="0.2">
      <c r="A472" s="71">
        <v>36893</v>
      </c>
      <c r="B472" s="72">
        <v>102.14</v>
      </c>
      <c r="C472" s="2">
        <f t="shared" si="7"/>
        <v>1</v>
      </c>
    </row>
    <row r="473" spans="1:3" x14ac:dyDescent="0.2">
      <c r="A473" s="71">
        <v>36923</v>
      </c>
      <c r="B473" s="72">
        <v>91.21</v>
      </c>
      <c r="C473" s="2">
        <f t="shared" si="7"/>
        <v>2</v>
      </c>
    </row>
    <row r="474" spans="1:3" x14ac:dyDescent="0.2">
      <c r="A474" s="71">
        <v>36951</v>
      </c>
      <c r="B474" s="72">
        <v>87.81</v>
      </c>
      <c r="C474" s="2">
        <f t="shared" si="7"/>
        <v>3</v>
      </c>
    </row>
    <row r="475" spans="1:3" x14ac:dyDescent="0.2">
      <c r="A475" s="71">
        <v>36983</v>
      </c>
      <c r="B475" s="72">
        <v>105.12</v>
      </c>
      <c r="C475" s="2">
        <f t="shared" si="7"/>
        <v>4</v>
      </c>
    </row>
    <row r="476" spans="1:3" x14ac:dyDescent="0.2">
      <c r="A476" s="71">
        <v>37012</v>
      </c>
      <c r="B476" s="72">
        <v>102.2</v>
      </c>
      <c r="C476" s="2">
        <f t="shared" si="7"/>
        <v>5</v>
      </c>
    </row>
    <row r="477" spans="1:3" x14ac:dyDescent="0.2">
      <c r="A477" s="71">
        <v>37043</v>
      </c>
      <c r="B477" s="72">
        <v>103.75</v>
      </c>
      <c r="C477" s="2">
        <f t="shared" si="7"/>
        <v>6</v>
      </c>
    </row>
    <row r="478" spans="1:3" x14ac:dyDescent="0.2">
      <c r="A478" s="71">
        <v>37074</v>
      </c>
      <c r="B478" s="72">
        <v>96.17</v>
      </c>
      <c r="C478" s="2">
        <f t="shared" si="7"/>
        <v>7</v>
      </c>
    </row>
    <row r="479" spans="1:3" x14ac:dyDescent="0.2">
      <c r="A479" s="71">
        <v>37104</v>
      </c>
      <c r="B479" s="72">
        <v>91.49</v>
      </c>
      <c r="C479" s="2">
        <f t="shared" si="7"/>
        <v>8</v>
      </c>
    </row>
    <row r="480" spans="1:3" x14ac:dyDescent="0.2">
      <c r="A480" s="71">
        <v>37138</v>
      </c>
      <c r="B480" s="72">
        <v>83.95</v>
      </c>
      <c r="C480" s="2">
        <f t="shared" si="7"/>
        <v>9</v>
      </c>
    </row>
    <row r="481" spans="1:3" x14ac:dyDescent="0.2">
      <c r="A481" s="71">
        <v>37165</v>
      </c>
      <c r="B481" s="72">
        <v>98.92</v>
      </c>
      <c r="C481" s="2">
        <f t="shared" si="7"/>
        <v>10</v>
      </c>
    </row>
    <row r="482" spans="1:3" x14ac:dyDescent="0.2">
      <c r="A482" s="71">
        <v>37196</v>
      </c>
      <c r="B482" s="72">
        <v>105.93</v>
      </c>
      <c r="C482" s="2">
        <f t="shared" si="7"/>
        <v>11</v>
      </c>
    </row>
    <row r="483" spans="1:3" x14ac:dyDescent="0.2">
      <c r="A483" s="71">
        <v>37228</v>
      </c>
      <c r="B483" s="72">
        <v>110.85</v>
      </c>
      <c r="C483" s="2">
        <f t="shared" si="7"/>
        <v>12</v>
      </c>
    </row>
    <row r="484" spans="1:3" x14ac:dyDescent="0.2">
      <c r="A484" s="71">
        <v>37258</v>
      </c>
      <c r="B484" s="72">
        <v>98.87</v>
      </c>
      <c r="C484" s="2">
        <f t="shared" si="7"/>
        <v>1</v>
      </c>
    </row>
    <row r="485" spans="1:3" x14ac:dyDescent="0.2">
      <c r="A485" s="71">
        <v>37288</v>
      </c>
      <c r="B485" s="72">
        <v>90.04</v>
      </c>
      <c r="C485" s="2">
        <f t="shared" si="7"/>
        <v>2</v>
      </c>
    </row>
    <row r="486" spans="1:3" x14ac:dyDescent="0.2">
      <c r="A486" s="71">
        <v>37316</v>
      </c>
      <c r="B486" s="72">
        <v>95.44</v>
      </c>
      <c r="C486" s="2">
        <f t="shared" si="7"/>
        <v>3</v>
      </c>
    </row>
    <row r="487" spans="1:3" x14ac:dyDescent="0.2">
      <c r="A487" s="71">
        <v>37347</v>
      </c>
      <c r="B487" s="72">
        <v>76.86</v>
      </c>
      <c r="C487" s="2">
        <f t="shared" si="7"/>
        <v>4</v>
      </c>
    </row>
    <row r="488" spans="1:3" x14ac:dyDescent="0.2">
      <c r="A488" s="71">
        <v>37377</v>
      </c>
      <c r="B488" s="72">
        <v>73.97</v>
      </c>
      <c r="C488" s="2">
        <f t="shared" si="7"/>
        <v>5</v>
      </c>
    </row>
    <row r="489" spans="1:3" x14ac:dyDescent="0.2">
      <c r="A489" s="71">
        <v>37410</v>
      </c>
      <c r="B489" s="72">
        <v>66.2</v>
      </c>
      <c r="C489" s="2">
        <f t="shared" si="7"/>
        <v>6</v>
      </c>
    </row>
    <row r="490" spans="1:3" x14ac:dyDescent="0.2">
      <c r="A490" s="71">
        <v>37438</v>
      </c>
      <c r="B490" s="72">
        <v>64.73</v>
      </c>
      <c r="C490" s="2">
        <f t="shared" si="7"/>
        <v>7</v>
      </c>
    </row>
    <row r="491" spans="1:3" x14ac:dyDescent="0.2">
      <c r="A491" s="71">
        <v>37469</v>
      </c>
      <c r="B491" s="72">
        <v>69.459999999999994</v>
      </c>
      <c r="C491" s="2">
        <f t="shared" si="7"/>
        <v>8</v>
      </c>
    </row>
    <row r="492" spans="1:3" x14ac:dyDescent="0.2">
      <c r="A492" s="71">
        <v>37502</v>
      </c>
      <c r="B492" s="72">
        <v>53.73</v>
      </c>
      <c r="C492" s="2">
        <f t="shared" si="7"/>
        <v>9</v>
      </c>
    </row>
    <row r="493" spans="1:3" x14ac:dyDescent="0.2">
      <c r="A493" s="71">
        <v>37530</v>
      </c>
      <c r="B493" s="72">
        <v>72.739999999999995</v>
      </c>
      <c r="C493" s="2">
        <f t="shared" si="7"/>
        <v>10</v>
      </c>
    </row>
    <row r="494" spans="1:3" x14ac:dyDescent="0.2">
      <c r="A494" s="71">
        <v>37561</v>
      </c>
      <c r="B494" s="72">
        <v>80.239999999999995</v>
      </c>
      <c r="C494" s="2">
        <f t="shared" si="7"/>
        <v>11</v>
      </c>
    </row>
    <row r="495" spans="1:3" x14ac:dyDescent="0.2">
      <c r="A495" s="71">
        <v>37592</v>
      </c>
      <c r="B495" s="72">
        <v>71.55</v>
      </c>
      <c r="C495" s="2">
        <f t="shared" si="7"/>
        <v>12</v>
      </c>
    </row>
    <row r="496" spans="1:3" x14ac:dyDescent="0.2">
      <c r="A496" s="71">
        <v>37623</v>
      </c>
      <c r="B496" s="72">
        <v>72.19</v>
      </c>
      <c r="C496" s="2">
        <f t="shared" si="7"/>
        <v>1</v>
      </c>
    </row>
    <row r="497" spans="1:3" x14ac:dyDescent="0.2">
      <c r="A497" s="71">
        <v>37655</v>
      </c>
      <c r="B497" s="72">
        <v>72.099999999999994</v>
      </c>
      <c r="C497" s="2">
        <f t="shared" si="7"/>
        <v>2</v>
      </c>
    </row>
    <row r="498" spans="1:3" x14ac:dyDescent="0.2">
      <c r="A498" s="71">
        <v>37683</v>
      </c>
      <c r="B498" s="72">
        <v>72.55</v>
      </c>
      <c r="C498" s="2">
        <f t="shared" si="7"/>
        <v>3</v>
      </c>
    </row>
    <row r="499" spans="1:3" x14ac:dyDescent="0.2">
      <c r="A499" s="71">
        <v>37712</v>
      </c>
      <c r="B499" s="72">
        <v>78.53</v>
      </c>
      <c r="C499" s="2">
        <f t="shared" si="7"/>
        <v>4</v>
      </c>
    </row>
    <row r="500" spans="1:3" x14ac:dyDescent="0.2">
      <c r="A500" s="71">
        <v>37742</v>
      </c>
      <c r="B500" s="72">
        <v>81.58</v>
      </c>
      <c r="C500" s="2">
        <f t="shared" si="7"/>
        <v>5</v>
      </c>
    </row>
    <row r="501" spans="1:3" x14ac:dyDescent="0.2">
      <c r="A501" s="71">
        <v>37774</v>
      </c>
      <c r="B501" s="72">
        <v>76.45</v>
      </c>
      <c r="C501" s="2">
        <f t="shared" si="7"/>
        <v>6</v>
      </c>
    </row>
    <row r="502" spans="1:3" x14ac:dyDescent="0.2">
      <c r="A502" s="71">
        <v>37803</v>
      </c>
      <c r="B502" s="72">
        <v>75.290000000000006</v>
      </c>
      <c r="C502" s="2">
        <f t="shared" si="7"/>
        <v>7</v>
      </c>
    </row>
    <row r="503" spans="1:3" x14ac:dyDescent="0.2">
      <c r="A503" s="71">
        <v>37834</v>
      </c>
      <c r="B503" s="72">
        <v>76.150000000000006</v>
      </c>
      <c r="C503" s="2">
        <f t="shared" si="7"/>
        <v>8</v>
      </c>
    </row>
    <row r="504" spans="1:3" x14ac:dyDescent="0.2">
      <c r="A504" s="71">
        <v>37866</v>
      </c>
      <c r="B504" s="72">
        <v>82.02</v>
      </c>
      <c r="C504" s="2">
        <f t="shared" si="7"/>
        <v>9</v>
      </c>
    </row>
    <row r="505" spans="1:3" x14ac:dyDescent="0.2">
      <c r="A505" s="71">
        <v>37895</v>
      </c>
      <c r="B505" s="72">
        <v>83.09</v>
      </c>
      <c r="C505" s="2">
        <f t="shared" si="7"/>
        <v>10</v>
      </c>
    </row>
    <row r="506" spans="1:3" x14ac:dyDescent="0.2">
      <c r="A506" s="71">
        <v>37928</v>
      </c>
      <c r="B506" s="72">
        <v>84.22</v>
      </c>
      <c r="C506" s="2">
        <f t="shared" si="7"/>
        <v>11</v>
      </c>
    </row>
    <row r="507" spans="1:3" x14ac:dyDescent="0.2">
      <c r="A507" s="71">
        <v>37956</v>
      </c>
      <c r="B507" s="72">
        <v>86.21</v>
      </c>
      <c r="C507" s="2">
        <f t="shared" si="7"/>
        <v>12</v>
      </c>
    </row>
    <row r="508" spans="1:3" x14ac:dyDescent="0.2">
      <c r="A508" s="71">
        <v>37988</v>
      </c>
      <c r="B508" s="72">
        <v>92.31</v>
      </c>
      <c r="C508" s="2">
        <f t="shared" si="7"/>
        <v>1</v>
      </c>
    </row>
    <row r="509" spans="1:3" x14ac:dyDescent="0.2">
      <c r="A509" s="71">
        <v>38019</v>
      </c>
      <c r="B509" s="72">
        <v>89.91</v>
      </c>
      <c r="C509" s="2">
        <f t="shared" si="7"/>
        <v>2</v>
      </c>
    </row>
    <row r="510" spans="1:3" x14ac:dyDescent="0.2">
      <c r="A510" s="71">
        <v>38047</v>
      </c>
      <c r="B510" s="72">
        <v>85.57</v>
      </c>
      <c r="C510" s="2">
        <f t="shared" si="7"/>
        <v>3</v>
      </c>
    </row>
    <row r="511" spans="1:3" x14ac:dyDescent="0.2">
      <c r="A511" s="71">
        <v>38078</v>
      </c>
      <c r="B511" s="72">
        <v>82.15</v>
      </c>
      <c r="C511" s="2">
        <f t="shared" si="7"/>
        <v>4</v>
      </c>
    </row>
    <row r="512" spans="1:3" x14ac:dyDescent="0.2">
      <c r="A512" s="71">
        <v>38110</v>
      </c>
      <c r="B512" s="72">
        <v>82.71</v>
      </c>
      <c r="C512" s="2">
        <f t="shared" si="7"/>
        <v>5</v>
      </c>
    </row>
    <row r="513" spans="1:3" x14ac:dyDescent="0.2">
      <c r="A513" s="71">
        <v>38139</v>
      </c>
      <c r="B513" s="72">
        <v>82.3</v>
      </c>
      <c r="C513" s="2">
        <f t="shared" si="7"/>
        <v>6</v>
      </c>
    </row>
    <row r="514" spans="1:3" x14ac:dyDescent="0.2">
      <c r="A514" s="71">
        <v>38169</v>
      </c>
      <c r="B514" s="72">
        <v>81.290000000000006</v>
      </c>
      <c r="C514" s="2">
        <f t="shared" si="7"/>
        <v>7</v>
      </c>
    </row>
    <row r="515" spans="1:3" x14ac:dyDescent="0.2">
      <c r="A515" s="71">
        <v>38201</v>
      </c>
      <c r="B515" s="72">
        <v>79.23</v>
      </c>
      <c r="C515" s="2">
        <f t="shared" si="7"/>
        <v>8</v>
      </c>
    </row>
    <row r="516" spans="1:3" x14ac:dyDescent="0.2">
      <c r="A516" s="71">
        <v>38231</v>
      </c>
      <c r="B516" s="72">
        <v>80.22</v>
      </c>
      <c r="C516" s="2">
        <f t="shared" si="7"/>
        <v>9</v>
      </c>
    </row>
    <row r="517" spans="1:3" x14ac:dyDescent="0.2">
      <c r="A517" s="71">
        <v>38261</v>
      </c>
      <c r="B517" s="72">
        <v>83.97</v>
      </c>
      <c r="C517" s="2">
        <f t="shared" ref="C517:C572" si="8">MONTH(A517)</f>
        <v>10</v>
      </c>
    </row>
    <row r="518" spans="1:3" x14ac:dyDescent="0.2">
      <c r="A518" s="71">
        <v>38292</v>
      </c>
      <c r="B518" s="72">
        <v>88.34</v>
      </c>
      <c r="C518" s="2">
        <f t="shared" si="8"/>
        <v>11</v>
      </c>
    </row>
    <row r="519" spans="1:3" x14ac:dyDescent="0.2">
      <c r="A519" s="71">
        <v>38322</v>
      </c>
      <c r="B519" s="72">
        <v>92.41</v>
      </c>
      <c r="C519" s="2">
        <f t="shared" si="8"/>
        <v>12</v>
      </c>
    </row>
    <row r="520" spans="1:3" x14ac:dyDescent="0.2">
      <c r="A520" s="71">
        <v>38355</v>
      </c>
      <c r="B520" s="72">
        <v>87.57</v>
      </c>
      <c r="C520" s="2">
        <f t="shared" si="8"/>
        <v>1</v>
      </c>
    </row>
    <row r="521" spans="1:3" x14ac:dyDescent="0.2">
      <c r="A521" s="71">
        <v>38384</v>
      </c>
      <c r="B521" s="72">
        <v>86.95</v>
      </c>
      <c r="C521" s="2">
        <f t="shared" si="8"/>
        <v>2</v>
      </c>
    </row>
    <row r="522" spans="1:3" x14ac:dyDescent="0.2">
      <c r="A522" s="71">
        <v>38412</v>
      </c>
      <c r="B522" s="72">
        <v>85.82</v>
      </c>
      <c r="C522" s="2">
        <f t="shared" si="8"/>
        <v>3</v>
      </c>
    </row>
    <row r="523" spans="1:3" x14ac:dyDescent="0.2">
      <c r="A523" s="71">
        <v>38443</v>
      </c>
      <c r="B523" s="72">
        <v>71.73</v>
      </c>
      <c r="C523" s="2">
        <f t="shared" si="8"/>
        <v>4</v>
      </c>
    </row>
    <row r="524" spans="1:3" x14ac:dyDescent="0.2">
      <c r="A524" s="71">
        <v>38474</v>
      </c>
      <c r="B524" s="72">
        <v>71.14</v>
      </c>
      <c r="C524" s="2">
        <f t="shared" si="8"/>
        <v>5</v>
      </c>
    </row>
    <row r="525" spans="1:3" x14ac:dyDescent="0.2">
      <c r="A525" s="71">
        <v>38504</v>
      </c>
      <c r="B525" s="72">
        <v>69.87</v>
      </c>
      <c r="C525" s="2">
        <f t="shared" si="8"/>
        <v>6</v>
      </c>
    </row>
    <row r="526" spans="1:3" x14ac:dyDescent="0.2">
      <c r="A526" s="71">
        <v>38534</v>
      </c>
      <c r="B526" s="72">
        <v>78.59</v>
      </c>
      <c r="C526" s="2">
        <f t="shared" si="8"/>
        <v>7</v>
      </c>
    </row>
    <row r="527" spans="1:3" x14ac:dyDescent="0.2">
      <c r="A527" s="71">
        <v>38565</v>
      </c>
      <c r="B527" s="72">
        <v>76.099999999999994</v>
      </c>
      <c r="C527" s="2">
        <f t="shared" si="8"/>
        <v>8</v>
      </c>
    </row>
    <row r="528" spans="1:3" x14ac:dyDescent="0.2">
      <c r="A528" s="71">
        <v>38596</v>
      </c>
      <c r="B528" s="72">
        <v>75.72</v>
      </c>
      <c r="C528" s="2">
        <f t="shared" si="8"/>
        <v>9</v>
      </c>
    </row>
    <row r="529" spans="1:3" x14ac:dyDescent="0.2">
      <c r="A529" s="71">
        <v>38628</v>
      </c>
      <c r="B529" s="72">
        <v>77.290000000000006</v>
      </c>
      <c r="C529" s="2">
        <f t="shared" si="8"/>
        <v>10</v>
      </c>
    </row>
    <row r="530" spans="1:3" x14ac:dyDescent="0.2">
      <c r="A530" s="71">
        <v>38657</v>
      </c>
      <c r="B530" s="72">
        <v>84.12</v>
      </c>
      <c r="C530" s="2">
        <f t="shared" si="8"/>
        <v>11</v>
      </c>
    </row>
    <row r="531" spans="1:3" x14ac:dyDescent="0.2">
      <c r="A531" s="71">
        <v>38687</v>
      </c>
      <c r="B531" s="72">
        <v>77.78</v>
      </c>
      <c r="C531" s="2">
        <f t="shared" si="8"/>
        <v>12</v>
      </c>
    </row>
    <row r="532" spans="1:3" x14ac:dyDescent="0.2">
      <c r="A532" s="71">
        <v>38720</v>
      </c>
      <c r="B532" s="72">
        <v>76.930000000000007</v>
      </c>
      <c r="C532" s="2">
        <f t="shared" si="8"/>
        <v>1</v>
      </c>
    </row>
    <row r="533" spans="1:3" x14ac:dyDescent="0.2">
      <c r="A533" s="71">
        <v>38749</v>
      </c>
      <c r="B533" s="72">
        <v>76.11</v>
      </c>
      <c r="C533" s="2">
        <f t="shared" si="8"/>
        <v>2</v>
      </c>
    </row>
    <row r="534" spans="1:3" x14ac:dyDescent="0.2">
      <c r="A534" s="71">
        <v>38777</v>
      </c>
      <c r="B534" s="72">
        <v>78.23</v>
      </c>
      <c r="C534" s="2">
        <f t="shared" si="8"/>
        <v>3</v>
      </c>
    </row>
    <row r="535" spans="1:3" x14ac:dyDescent="0.2">
      <c r="A535" s="71">
        <v>38810</v>
      </c>
      <c r="B535" s="72">
        <v>78.11</v>
      </c>
      <c r="C535" s="2">
        <f t="shared" si="8"/>
        <v>4</v>
      </c>
    </row>
    <row r="536" spans="1:3" x14ac:dyDescent="0.2">
      <c r="A536" s="71">
        <v>38838</v>
      </c>
      <c r="B536" s="72">
        <v>76.069999999999993</v>
      </c>
      <c r="C536" s="2">
        <f t="shared" si="8"/>
        <v>5</v>
      </c>
    </row>
    <row r="537" spans="1:3" x14ac:dyDescent="0.2">
      <c r="A537" s="71">
        <v>38869</v>
      </c>
      <c r="B537" s="72">
        <v>73.13</v>
      </c>
      <c r="C537" s="2">
        <f t="shared" si="8"/>
        <v>6</v>
      </c>
    </row>
    <row r="538" spans="1:3" x14ac:dyDescent="0.2">
      <c r="A538" s="71">
        <v>38901</v>
      </c>
      <c r="B538" s="72">
        <v>73.7</v>
      </c>
      <c r="C538" s="2">
        <f t="shared" si="8"/>
        <v>7</v>
      </c>
    </row>
    <row r="539" spans="1:3" x14ac:dyDescent="0.2">
      <c r="A539" s="71">
        <v>38930</v>
      </c>
      <c r="B539" s="72">
        <v>77.39</v>
      </c>
      <c r="C539" s="2">
        <f t="shared" si="8"/>
        <v>8</v>
      </c>
    </row>
    <row r="540" spans="1:3" x14ac:dyDescent="0.2">
      <c r="A540" s="71">
        <v>38961</v>
      </c>
      <c r="B540" s="72">
        <v>78.319999999999993</v>
      </c>
      <c r="C540" s="2">
        <f t="shared" si="8"/>
        <v>9</v>
      </c>
    </row>
    <row r="541" spans="1:3" x14ac:dyDescent="0.2">
      <c r="A541" s="71">
        <v>38992</v>
      </c>
      <c r="B541" s="72">
        <v>88.25</v>
      </c>
      <c r="C541" s="2">
        <f t="shared" si="8"/>
        <v>10</v>
      </c>
    </row>
    <row r="542" spans="1:3" x14ac:dyDescent="0.2">
      <c r="A542" s="71">
        <v>39022</v>
      </c>
      <c r="B542" s="72">
        <v>88.14</v>
      </c>
      <c r="C542" s="2">
        <f t="shared" si="8"/>
        <v>11</v>
      </c>
    </row>
    <row r="543" spans="1:3" x14ac:dyDescent="0.2">
      <c r="A543" s="71">
        <v>39052</v>
      </c>
      <c r="B543" s="72">
        <v>93.16</v>
      </c>
      <c r="C543" s="2">
        <f t="shared" si="8"/>
        <v>12</v>
      </c>
    </row>
    <row r="544" spans="1:3" x14ac:dyDescent="0.2">
      <c r="A544" s="71">
        <v>39085</v>
      </c>
      <c r="B544" s="72">
        <v>95.08</v>
      </c>
      <c r="C544" s="2">
        <f t="shared" si="8"/>
        <v>1</v>
      </c>
    </row>
    <row r="545" spans="1:3" x14ac:dyDescent="0.2">
      <c r="A545" s="71">
        <v>39114</v>
      </c>
      <c r="B545" s="72">
        <v>89.39</v>
      </c>
      <c r="C545" s="2">
        <f t="shared" si="8"/>
        <v>2</v>
      </c>
    </row>
    <row r="546" spans="1:3" x14ac:dyDescent="0.2">
      <c r="A546" s="71">
        <v>39142</v>
      </c>
      <c r="B546" s="72">
        <v>90.66</v>
      </c>
      <c r="C546" s="2">
        <f t="shared" si="8"/>
        <v>3</v>
      </c>
    </row>
    <row r="547" spans="1:3" x14ac:dyDescent="0.2">
      <c r="A547" s="71">
        <v>39174</v>
      </c>
      <c r="B547" s="72">
        <v>98.31</v>
      </c>
      <c r="C547" s="2">
        <f t="shared" si="8"/>
        <v>4</v>
      </c>
    </row>
    <row r="548" spans="1:3" x14ac:dyDescent="0.2">
      <c r="A548" s="71">
        <v>39203</v>
      </c>
      <c r="B548" s="72">
        <v>102.93</v>
      </c>
      <c r="C548" s="2">
        <f t="shared" si="8"/>
        <v>5</v>
      </c>
    </row>
    <row r="549" spans="1:3" x14ac:dyDescent="0.2">
      <c r="A549" s="71">
        <v>39234</v>
      </c>
      <c r="B549" s="72">
        <v>101.62</v>
      </c>
      <c r="C549" s="2">
        <f t="shared" si="8"/>
        <v>6</v>
      </c>
    </row>
    <row r="550" spans="1:3" x14ac:dyDescent="0.2">
      <c r="A550" s="71">
        <v>39265</v>
      </c>
      <c r="B550" s="72">
        <v>106.84</v>
      </c>
      <c r="C550" s="2">
        <f t="shared" si="8"/>
        <v>7</v>
      </c>
    </row>
    <row r="551" spans="1:3" x14ac:dyDescent="0.2">
      <c r="A551" s="71">
        <v>39295</v>
      </c>
      <c r="B551" s="72">
        <v>113.07</v>
      </c>
      <c r="C551" s="2">
        <f t="shared" si="8"/>
        <v>8</v>
      </c>
    </row>
    <row r="552" spans="1:3" x14ac:dyDescent="0.2">
      <c r="A552" s="71">
        <v>39329</v>
      </c>
      <c r="B552" s="72">
        <v>114.14</v>
      </c>
      <c r="C552" s="2">
        <f t="shared" si="8"/>
        <v>9</v>
      </c>
    </row>
    <row r="553" spans="1:3" x14ac:dyDescent="0.2">
      <c r="A553" s="71">
        <v>39356</v>
      </c>
      <c r="B553" s="72">
        <v>112.52</v>
      </c>
      <c r="C553" s="2">
        <f t="shared" si="8"/>
        <v>10</v>
      </c>
    </row>
    <row r="554" spans="1:3" x14ac:dyDescent="0.2">
      <c r="A554" s="71">
        <v>39387</v>
      </c>
      <c r="B554" s="72">
        <v>102.28</v>
      </c>
      <c r="C554" s="2">
        <f t="shared" si="8"/>
        <v>11</v>
      </c>
    </row>
    <row r="555" spans="1:3" x14ac:dyDescent="0.2">
      <c r="A555" s="71">
        <v>39419</v>
      </c>
      <c r="B555" s="72">
        <v>105.12</v>
      </c>
      <c r="C555" s="2">
        <f t="shared" si="8"/>
        <v>12</v>
      </c>
    </row>
    <row r="556" spans="1:3" x14ac:dyDescent="0.2">
      <c r="A556" s="71">
        <v>39449</v>
      </c>
      <c r="B556" s="72">
        <v>104.15</v>
      </c>
      <c r="C556" s="2">
        <f t="shared" si="8"/>
        <v>1</v>
      </c>
    </row>
    <row r="557" spans="1:3" x14ac:dyDescent="0.2">
      <c r="A557" s="71">
        <v>39479</v>
      </c>
      <c r="B557" s="72">
        <v>111.14</v>
      </c>
      <c r="C557" s="2">
        <f t="shared" si="8"/>
        <v>2</v>
      </c>
    </row>
    <row r="558" spans="1:3" x14ac:dyDescent="0.2">
      <c r="A558" s="71">
        <v>39510</v>
      </c>
      <c r="B558" s="72">
        <v>112.39</v>
      </c>
      <c r="C558" s="2">
        <f t="shared" si="8"/>
        <v>3</v>
      </c>
    </row>
    <row r="559" spans="1:3" x14ac:dyDescent="0.2">
      <c r="A559" s="71">
        <v>39539</v>
      </c>
      <c r="B559" s="72">
        <v>117.82</v>
      </c>
      <c r="C559" s="2">
        <f t="shared" si="8"/>
        <v>4</v>
      </c>
    </row>
    <row r="560" spans="1:3" x14ac:dyDescent="0.2">
      <c r="A560" s="71">
        <v>39569</v>
      </c>
      <c r="B560" s="72">
        <v>126.85</v>
      </c>
      <c r="C560" s="2">
        <f t="shared" si="8"/>
        <v>5</v>
      </c>
    </row>
    <row r="561" spans="1:3" x14ac:dyDescent="0.2">
      <c r="A561" s="71">
        <v>39601</v>
      </c>
      <c r="B561" s="72">
        <v>116.17</v>
      </c>
      <c r="C561" s="2">
        <f t="shared" si="8"/>
        <v>6</v>
      </c>
    </row>
    <row r="562" spans="1:3" x14ac:dyDescent="0.2">
      <c r="A562" s="71">
        <v>39630</v>
      </c>
      <c r="B562" s="72">
        <v>125.43</v>
      </c>
      <c r="C562" s="2">
        <f t="shared" si="8"/>
        <v>7</v>
      </c>
    </row>
    <row r="563" spans="1:3" x14ac:dyDescent="0.2">
      <c r="A563" s="71">
        <v>39661</v>
      </c>
      <c r="B563" s="72">
        <v>119.77</v>
      </c>
      <c r="C563" s="2">
        <f t="shared" si="8"/>
        <v>8</v>
      </c>
    </row>
    <row r="564" spans="1:3" x14ac:dyDescent="0.2">
      <c r="A564" s="71">
        <v>39693</v>
      </c>
      <c r="B564" s="72">
        <v>115.08</v>
      </c>
      <c r="C564" s="2">
        <f t="shared" si="8"/>
        <v>9</v>
      </c>
    </row>
    <row r="565" spans="1:3" x14ac:dyDescent="0.2">
      <c r="A565" s="71">
        <v>39722</v>
      </c>
      <c r="B565" s="72">
        <v>91.48</v>
      </c>
      <c r="C565" s="2">
        <f t="shared" si="8"/>
        <v>10</v>
      </c>
    </row>
    <row r="566" spans="1:3" x14ac:dyDescent="0.2">
      <c r="A566" s="71">
        <v>39755</v>
      </c>
      <c r="B566" s="72">
        <v>80.739999999999995</v>
      </c>
      <c r="C566" s="2">
        <f t="shared" si="8"/>
        <v>11</v>
      </c>
    </row>
    <row r="567" spans="1:3" x14ac:dyDescent="0.2">
      <c r="A567" s="71">
        <v>39783</v>
      </c>
      <c r="B567" s="72">
        <v>83.27</v>
      </c>
      <c r="C567" s="2">
        <f t="shared" si="8"/>
        <v>12</v>
      </c>
    </row>
    <row r="568" spans="1:3" x14ac:dyDescent="0.2">
      <c r="A568" s="71">
        <v>39815</v>
      </c>
      <c r="B568" s="72">
        <v>90.68</v>
      </c>
      <c r="C568" s="2">
        <f t="shared" si="8"/>
        <v>1</v>
      </c>
    </row>
    <row r="569" spans="1:3" x14ac:dyDescent="0.2">
      <c r="A569" s="71">
        <v>39846</v>
      </c>
      <c r="B569" s="72">
        <v>91.55</v>
      </c>
      <c r="C569" s="2">
        <f t="shared" si="8"/>
        <v>2</v>
      </c>
    </row>
    <row r="570" spans="1:3" x14ac:dyDescent="0.2">
      <c r="A570" s="71">
        <v>39874</v>
      </c>
      <c r="B570" s="72">
        <v>96.39</v>
      </c>
      <c r="C570" s="2">
        <f t="shared" si="8"/>
        <v>3</v>
      </c>
    </row>
    <row r="571" spans="1:3" x14ac:dyDescent="0.2">
      <c r="A571" s="71">
        <v>39904</v>
      </c>
      <c r="B571" s="72">
        <v>102.67</v>
      </c>
      <c r="C571" s="2">
        <f t="shared" si="8"/>
        <v>4</v>
      </c>
    </row>
    <row r="572" spans="1:3" x14ac:dyDescent="0.2">
      <c r="A572" s="71">
        <v>39934</v>
      </c>
      <c r="B572" s="72">
        <v>104.58</v>
      </c>
      <c r="C572" s="2">
        <f t="shared" si="8"/>
        <v>5</v>
      </c>
    </row>
  </sheetData>
  <sortState ref="A4:B572">
    <sortCondition ref="A4:A572"/>
  </sortState>
  <mergeCells count="1">
    <mergeCell ref="A1:I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26"/>
  <sheetViews>
    <sheetView workbookViewId="0">
      <selection activeCell="D19" sqref="D19"/>
    </sheetView>
  </sheetViews>
  <sheetFormatPr defaultRowHeight="12.75" x14ac:dyDescent="0.2"/>
  <cols>
    <col min="1" max="1" width="11" customWidth="1"/>
    <col min="2" max="6" width="10.7109375" customWidth="1"/>
    <col min="7" max="7" width="11.7109375" customWidth="1"/>
    <col min="8" max="8" width="12" bestFit="1" customWidth="1"/>
    <col min="9" max="9" width="11.7109375" customWidth="1"/>
  </cols>
  <sheetData>
    <row r="1" spans="1:8" ht="54.75" customHeight="1" x14ac:dyDescent="0.2">
      <c r="A1" s="112" t="s">
        <v>106</v>
      </c>
      <c r="B1" s="112"/>
      <c r="C1" s="112"/>
      <c r="D1" s="112"/>
      <c r="E1" s="112"/>
      <c r="F1" s="112"/>
      <c r="G1" s="112"/>
      <c r="H1" s="112"/>
    </row>
    <row r="2" spans="1:8" ht="15.75" x14ac:dyDescent="0.3">
      <c r="A2" s="62" t="s">
        <v>108</v>
      </c>
      <c r="B2" s="63">
        <v>15.05</v>
      </c>
      <c r="C2" s="64"/>
      <c r="D2" s="2"/>
      <c r="E2" s="2"/>
      <c r="F2" s="2"/>
      <c r="G2" s="2"/>
      <c r="H2" s="2"/>
    </row>
    <row r="3" spans="1:8" ht="15" customHeight="1" x14ac:dyDescent="0.2">
      <c r="A3" s="62" t="s">
        <v>1</v>
      </c>
      <c r="B3" s="63">
        <v>15</v>
      </c>
      <c r="C3" s="64"/>
      <c r="D3" s="113" t="s">
        <v>77</v>
      </c>
      <c r="E3" s="113"/>
      <c r="F3" s="113"/>
      <c r="G3" s="113"/>
      <c r="H3" s="2"/>
    </row>
    <row r="4" spans="1:8" x14ac:dyDescent="0.2">
      <c r="A4" s="62" t="s">
        <v>5</v>
      </c>
      <c r="B4" s="65">
        <f>(DATE(2009,10,16)-DATE(2009,5,22))/365</f>
        <v>0.40273972602739727</v>
      </c>
      <c r="C4" s="64"/>
      <c r="D4" s="113"/>
      <c r="E4" s="113"/>
      <c r="F4" s="113"/>
      <c r="G4" s="113"/>
      <c r="H4" s="2"/>
    </row>
    <row r="5" spans="1:8" x14ac:dyDescent="0.2">
      <c r="A5" s="62" t="s">
        <v>3</v>
      </c>
      <c r="B5" s="66">
        <v>2.5000000000000001E-3</v>
      </c>
      <c r="C5" s="64"/>
      <c r="D5" s="113"/>
      <c r="E5" s="113"/>
      <c r="F5" s="113"/>
      <c r="G5" s="113"/>
      <c r="H5" s="2"/>
    </row>
    <row r="6" spans="1:8" x14ac:dyDescent="0.2">
      <c r="A6" s="62" t="s">
        <v>69</v>
      </c>
      <c r="B6" s="67">
        <f>B19</f>
        <v>1.5</v>
      </c>
      <c r="C6" s="68" t="e">
        <f ca="1">getformula(B6)</f>
        <v>#NAME?</v>
      </c>
      <c r="D6" s="2"/>
      <c r="E6" s="2"/>
      <c r="F6" s="2"/>
      <c r="G6" s="2"/>
      <c r="H6" s="2"/>
    </row>
    <row r="7" spans="1:8" x14ac:dyDescent="0.2">
      <c r="A7" s="62" t="s">
        <v>7</v>
      </c>
      <c r="B7" s="69">
        <f>CallVolatility(B2,B3,B4,B5,B6)</f>
        <v>0.38687276840209961</v>
      </c>
      <c r="C7" s="68" t="e">
        <f ca="1">getformula(B7)</f>
        <v>#NAME?</v>
      </c>
      <c r="D7" s="2"/>
      <c r="E7" s="2"/>
      <c r="F7" s="2"/>
      <c r="G7" s="2"/>
      <c r="H7" s="2"/>
    </row>
    <row r="8" spans="1:8" x14ac:dyDescent="0.2">
      <c r="A8" s="2"/>
      <c r="B8" s="2"/>
      <c r="C8" s="2"/>
      <c r="D8" s="2"/>
      <c r="E8" s="2"/>
      <c r="F8" s="2"/>
      <c r="G8" s="2"/>
      <c r="H8" s="2"/>
    </row>
    <row r="9" spans="1:8" x14ac:dyDescent="0.2">
      <c r="A9" s="2"/>
      <c r="B9" s="2"/>
      <c r="C9" s="2"/>
      <c r="D9" s="2"/>
      <c r="E9" s="2"/>
      <c r="F9" s="2"/>
      <c r="G9" s="2"/>
      <c r="H9" s="2"/>
    </row>
    <row r="10" spans="1:8" s="4" customFormat="1" ht="38.25" x14ac:dyDescent="0.2">
      <c r="A10" s="4" t="s">
        <v>73</v>
      </c>
      <c r="B10" s="4" t="s">
        <v>74</v>
      </c>
      <c r="C10" s="4" t="s">
        <v>68</v>
      </c>
      <c r="D10" s="4" t="s">
        <v>71</v>
      </c>
      <c r="E10" s="4" t="s">
        <v>70</v>
      </c>
      <c r="F10" s="4" t="s">
        <v>75</v>
      </c>
      <c r="G10" s="4" t="s">
        <v>76</v>
      </c>
    </row>
    <row r="11" spans="1:8" x14ac:dyDescent="0.2">
      <c r="A11" s="40">
        <v>5</v>
      </c>
      <c r="B11" s="46">
        <v>11.6</v>
      </c>
      <c r="C11" s="2">
        <v>110</v>
      </c>
      <c r="D11" s="2">
        <v>1</v>
      </c>
      <c r="E11" s="59">
        <f t="shared" ref="E11:E26" si="0">calloption($B$2,A11,$B$4,$B$5,$B$7)</f>
        <v>10.055033236470988</v>
      </c>
      <c r="F11" s="59">
        <f t="shared" ref="F11:F26" si="1">B11-E11</f>
        <v>1.5449667635290112</v>
      </c>
      <c r="G11" s="20">
        <f>F11/B11</f>
        <v>0.13318678995939753</v>
      </c>
      <c r="H11" s="2" t="e">
        <f ca="1">getformula(G11)</f>
        <v>#NAME?</v>
      </c>
    </row>
    <row r="12" spans="1:8" x14ac:dyDescent="0.2">
      <c r="A12" s="40">
        <v>8</v>
      </c>
      <c r="B12" s="46">
        <v>7.83</v>
      </c>
      <c r="C12" s="2">
        <v>4</v>
      </c>
      <c r="D12" s="2">
        <v>2</v>
      </c>
      <c r="E12" s="59">
        <f t="shared" si="0"/>
        <v>7.0622508338140983</v>
      </c>
      <c r="F12" s="59">
        <f t="shared" si="1"/>
        <v>0.76774916618590172</v>
      </c>
      <c r="G12" s="20">
        <f t="shared" ref="G12:G26" si="2">F12/B12</f>
        <v>9.8052256217867395E-2</v>
      </c>
      <c r="H12" s="2" t="e">
        <f t="shared" ref="H12:H18" ca="1" si="3">getformula(G12)</f>
        <v>#NAME?</v>
      </c>
    </row>
    <row r="13" spans="1:8" x14ac:dyDescent="0.2">
      <c r="A13" s="40">
        <v>9</v>
      </c>
      <c r="B13" s="46">
        <v>7.05</v>
      </c>
      <c r="C13" s="2">
        <v>2</v>
      </c>
      <c r="D13" s="2">
        <v>3</v>
      </c>
      <c r="E13" s="59">
        <f t="shared" si="0"/>
        <v>6.0775075538324437</v>
      </c>
      <c r="F13" s="59">
        <f t="shared" si="1"/>
        <v>0.97249244616755615</v>
      </c>
      <c r="G13" s="20">
        <f t="shared" si="2"/>
        <v>0.13794219094575264</v>
      </c>
      <c r="H13" s="2" t="e">
        <f t="shared" ca="1" si="3"/>
        <v>#NAME?</v>
      </c>
    </row>
    <row r="14" spans="1:8" x14ac:dyDescent="0.2">
      <c r="A14" s="40">
        <v>10</v>
      </c>
      <c r="B14" s="46">
        <v>5.55</v>
      </c>
      <c r="C14" s="2">
        <v>4</v>
      </c>
      <c r="D14" s="60">
        <v>1656</v>
      </c>
      <c r="E14" s="59">
        <f t="shared" si="0"/>
        <v>5.1190630643241715</v>
      </c>
      <c r="F14" s="59">
        <f t="shared" si="1"/>
        <v>0.43093693567582836</v>
      </c>
      <c r="G14" s="20">
        <f t="shared" si="2"/>
        <v>7.7646294716365472E-2</v>
      </c>
      <c r="H14" s="2" t="e">
        <f t="shared" ca="1" si="3"/>
        <v>#NAME?</v>
      </c>
    </row>
    <row r="15" spans="1:8" x14ac:dyDescent="0.2">
      <c r="A15" s="40">
        <v>11</v>
      </c>
      <c r="B15" s="46">
        <v>4.3099999999999996</v>
      </c>
      <c r="C15" s="2">
        <v>1</v>
      </c>
      <c r="D15" s="60">
        <v>1575</v>
      </c>
      <c r="E15" s="59">
        <f t="shared" si="0"/>
        <v>4.2099721124213332</v>
      </c>
      <c r="F15" s="59">
        <f t="shared" si="1"/>
        <v>0.10002788757866643</v>
      </c>
      <c r="G15" s="20">
        <f t="shared" si="2"/>
        <v>2.3208326584377364E-2</v>
      </c>
      <c r="H15" s="2" t="e">
        <f t="shared" ca="1" si="3"/>
        <v>#NAME?</v>
      </c>
    </row>
    <row r="16" spans="1:8" x14ac:dyDescent="0.2">
      <c r="A16" s="40">
        <v>12</v>
      </c>
      <c r="B16" s="46">
        <v>3.55</v>
      </c>
      <c r="C16" s="2">
        <v>10</v>
      </c>
      <c r="D16" s="60">
        <v>3215</v>
      </c>
      <c r="E16" s="59">
        <f t="shared" si="0"/>
        <v>3.3760110010305358</v>
      </c>
      <c r="F16" s="59">
        <f t="shared" si="1"/>
        <v>0.17398899896946407</v>
      </c>
      <c r="G16" s="20">
        <f t="shared" si="2"/>
        <v>4.9010985625201148E-2</v>
      </c>
      <c r="H16" s="2" t="e">
        <f t="shared" ca="1" si="3"/>
        <v>#NAME?</v>
      </c>
    </row>
    <row r="17" spans="1:9" x14ac:dyDescent="0.2">
      <c r="A17" s="40">
        <v>13</v>
      </c>
      <c r="B17" s="46">
        <v>2.7</v>
      </c>
      <c r="C17" s="2">
        <v>3</v>
      </c>
      <c r="D17" s="60">
        <v>2397</v>
      </c>
      <c r="E17" s="59">
        <f t="shared" si="0"/>
        <v>2.6392160395406865</v>
      </c>
      <c r="F17" s="59">
        <f t="shared" si="1"/>
        <v>6.0783960459313668E-2</v>
      </c>
      <c r="G17" s="20">
        <f t="shared" si="2"/>
        <v>2.251257794789395E-2</v>
      </c>
      <c r="H17" s="2" t="e">
        <f t="shared" ca="1" si="3"/>
        <v>#NAME?</v>
      </c>
    </row>
    <row r="18" spans="1:9" x14ac:dyDescent="0.2">
      <c r="A18" s="40">
        <v>14</v>
      </c>
      <c r="B18" s="46">
        <v>2.1</v>
      </c>
      <c r="C18" s="2">
        <v>12</v>
      </c>
      <c r="D18" s="60">
        <v>1163</v>
      </c>
      <c r="E18" s="59">
        <f t="shared" si="0"/>
        <v>2.0129160640486061</v>
      </c>
      <c r="F18" s="59">
        <f t="shared" si="1"/>
        <v>8.7083935951393965E-2</v>
      </c>
      <c r="G18" s="20">
        <f t="shared" si="2"/>
        <v>4.1468540929235222E-2</v>
      </c>
      <c r="H18" s="2" t="e">
        <f t="shared" ca="1" si="3"/>
        <v>#NAME?</v>
      </c>
    </row>
    <row r="19" spans="1:9" x14ac:dyDescent="0.2">
      <c r="A19" s="40">
        <v>15</v>
      </c>
      <c r="B19" s="46">
        <v>1.5</v>
      </c>
      <c r="C19" s="2">
        <v>71</v>
      </c>
      <c r="D19" s="60">
        <v>13672</v>
      </c>
      <c r="E19" s="59">
        <f t="shared" si="0"/>
        <v>1.500001211540388</v>
      </c>
      <c r="F19" s="59">
        <f t="shared" si="1"/>
        <v>-1.2115403880130771E-6</v>
      </c>
      <c r="G19" s="20">
        <f t="shared" si="2"/>
        <v>-8.0769359200871804E-7</v>
      </c>
      <c r="H19" s="2"/>
      <c r="I19" s="9"/>
    </row>
    <row r="20" spans="1:9" x14ac:dyDescent="0.2">
      <c r="A20" s="40">
        <v>16</v>
      </c>
      <c r="B20" s="46">
        <v>1.05</v>
      </c>
      <c r="C20" s="2">
        <v>747</v>
      </c>
      <c r="D20" s="60">
        <v>13471</v>
      </c>
      <c r="E20" s="59">
        <f t="shared" si="0"/>
        <v>1.094186062759424</v>
      </c>
      <c r="F20" s="59">
        <f t="shared" si="1"/>
        <v>-4.4186062759423939E-2</v>
      </c>
      <c r="G20" s="20">
        <f t="shared" si="2"/>
        <v>-4.2081964532784705E-2</v>
      </c>
      <c r="H20" s="2"/>
    </row>
    <row r="21" spans="1:9" x14ac:dyDescent="0.2">
      <c r="A21" s="40">
        <v>17</v>
      </c>
      <c r="B21" s="46">
        <v>0.7</v>
      </c>
      <c r="C21" s="2">
        <v>155</v>
      </c>
      <c r="D21" s="60">
        <v>8519</v>
      </c>
      <c r="E21" s="59">
        <f t="shared" si="0"/>
        <v>0.78294017644261871</v>
      </c>
      <c r="F21" s="59">
        <f t="shared" si="1"/>
        <v>-8.2940176442618752E-2</v>
      </c>
      <c r="G21" s="20">
        <f t="shared" si="2"/>
        <v>-0.11848596634659822</v>
      </c>
      <c r="H21" s="2"/>
    </row>
    <row r="22" spans="1:9" x14ac:dyDescent="0.2">
      <c r="A22" s="40">
        <v>18</v>
      </c>
      <c r="B22" s="46">
        <v>0.44</v>
      </c>
      <c r="C22" s="2">
        <v>160</v>
      </c>
      <c r="D22" s="60">
        <v>7203</v>
      </c>
      <c r="E22" s="59">
        <f t="shared" si="0"/>
        <v>0.5507119547874515</v>
      </c>
      <c r="F22" s="59">
        <f t="shared" si="1"/>
        <v>-0.11071195478745149</v>
      </c>
      <c r="G22" s="20">
        <f t="shared" si="2"/>
        <v>-0.25161807906238975</v>
      </c>
      <c r="H22" s="2"/>
    </row>
    <row r="23" spans="1:9" x14ac:dyDescent="0.2">
      <c r="A23" s="40">
        <v>19</v>
      </c>
      <c r="B23" s="46">
        <v>0.3</v>
      </c>
      <c r="C23" s="2">
        <v>89</v>
      </c>
      <c r="D23" s="60">
        <v>3196</v>
      </c>
      <c r="E23" s="59">
        <f t="shared" si="0"/>
        <v>0.38156743949863836</v>
      </c>
      <c r="F23" s="59">
        <f t="shared" si="1"/>
        <v>-8.1567439498638372E-2</v>
      </c>
      <c r="G23" s="20">
        <f t="shared" si="2"/>
        <v>-0.27189146499546124</v>
      </c>
      <c r="H23" s="2"/>
    </row>
    <row r="24" spans="1:9" x14ac:dyDescent="0.2">
      <c r="A24" s="40">
        <v>20</v>
      </c>
      <c r="B24" s="46">
        <v>0.18</v>
      </c>
      <c r="C24" s="2">
        <v>124</v>
      </c>
      <c r="D24" s="60">
        <v>16153</v>
      </c>
      <c r="E24" s="59">
        <f t="shared" si="0"/>
        <v>0.26091969043072538</v>
      </c>
      <c r="F24" s="59">
        <f t="shared" si="1"/>
        <v>-8.0919690430725388E-2</v>
      </c>
      <c r="G24" s="20">
        <f t="shared" si="2"/>
        <v>-0.44955383572625218</v>
      </c>
      <c r="H24" s="2"/>
    </row>
    <row r="25" spans="1:9" x14ac:dyDescent="0.2">
      <c r="A25" s="40">
        <v>21</v>
      </c>
      <c r="B25" s="46">
        <v>0.14000000000000001</v>
      </c>
      <c r="C25" s="2">
        <v>5</v>
      </c>
      <c r="D25" s="2">
        <v>674</v>
      </c>
      <c r="E25" s="59">
        <f t="shared" si="0"/>
        <v>0.17640113544779323</v>
      </c>
      <c r="F25" s="59">
        <f t="shared" si="1"/>
        <v>-3.640113544779322E-2</v>
      </c>
      <c r="G25" s="20">
        <f t="shared" si="2"/>
        <v>-0.26000811034138011</v>
      </c>
      <c r="H25" s="2"/>
    </row>
    <row r="26" spans="1:9" x14ac:dyDescent="0.2">
      <c r="A26" s="40">
        <v>25</v>
      </c>
      <c r="B26" s="46">
        <v>0.03</v>
      </c>
      <c r="C26" s="2">
        <v>65</v>
      </c>
      <c r="D26" s="60">
        <v>3085</v>
      </c>
      <c r="E26" s="59">
        <f t="shared" si="0"/>
        <v>3.3882478371513536E-2</v>
      </c>
      <c r="F26" s="59">
        <f t="shared" si="1"/>
        <v>-3.8824783715135369E-3</v>
      </c>
      <c r="G26" s="20">
        <f t="shared" si="2"/>
        <v>-0.1294159457171179</v>
      </c>
      <c r="H26" s="2"/>
    </row>
  </sheetData>
  <mergeCells count="2">
    <mergeCell ref="A1:H1"/>
    <mergeCell ref="D3:G5"/>
  </mergeCells>
  <printOptions headings="1" gridLines="1"/>
  <pageMargins left="0.7" right="0.7" top="0.75" bottom="0.75" header="0.3" footer="0.3"/>
  <pageSetup orientation="portrait" verticalDpi="4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28"/>
  <sheetViews>
    <sheetView workbookViewId="0">
      <selection activeCell="D19" sqref="D19"/>
    </sheetView>
  </sheetViews>
  <sheetFormatPr defaultColWidth="9.28515625" defaultRowHeight="12.75" x14ac:dyDescent="0.2"/>
  <cols>
    <col min="1" max="7" width="11.7109375" style="2" customWidth="1"/>
    <col min="8" max="8" width="12" style="2" bestFit="1" customWidth="1"/>
    <col min="9" max="9" width="11.7109375" style="2" customWidth="1"/>
    <col min="10" max="16384" width="9.28515625" style="2"/>
  </cols>
  <sheetData>
    <row r="1" spans="1:8" ht="54.75" customHeight="1" x14ac:dyDescent="0.2">
      <c r="A1" s="112" t="s">
        <v>107</v>
      </c>
      <c r="B1" s="112"/>
      <c r="C1" s="112"/>
      <c r="D1" s="112"/>
      <c r="E1" s="112"/>
      <c r="F1" s="112"/>
      <c r="G1" s="112"/>
      <c r="H1" s="112"/>
    </row>
    <row r="2" spans="1:8" ht="15.75" x14ac:dyDescent="0.3">
      <c r="A2" s="62" t="s">
        <v>108</v>
      </c>
      <c r="B2" s="63">
        <v>15.05</v>
      </c>
      <c r="C2" s="64"/>
    </row>
    <row r="3" spans="1:8" ht="15" customHeight="1" x14ac:dyDescent="0.2">
      <c r="A3" s="62" t="s">
        <v>1</v>
      </c>
      <c r="B3" s="63">
        <v>15</v>
      </c>
      <c r="C3" s="64"/>
      <c r="D3" s="113" t="s">
        <v>79</v>
      </c>
      <c r="E3" s="113"/>
      <c r="F3" s="113"/>
      <c r="G3" s="113"/>
    </row>
    <row r="4" spans="1:8" x14ac:dyDescent="0.2">
      <c r="A4" s="62" t="s">
        <v>5</v>
      </c>
      <c r="B4" s="65">
        <f>(DATE(2009,10,17)-DATE(2009,5,22))/365</f>
        <v>0.40547945205479452</v>
      </c>
      <c r="C4" s="64"/>
      <c r="D4" s="113"/>
      <c r="E4" s="113"/>
      <c r="F4" s="113"/>
      <c r="G4" s="113"/>
    </row>
    <row r="5" spans="1:8" x14ac:dyDescent="0.2">
      <c r="A5" s="62" t="s">
        <v>3</v>
      </c>
      <c r="B5" s="66">
        <v>2.5000000000000001E-3</v>
      </c>
      <c r="C5" s="64"/>
      <c r="D5" s="113"/>
      <c r="E5" s="113"/>
      <c r="F5" s="113"/>
      <c r="G5" s="113"/>
    </row>
    <row r="6" spans="1:8" x14ac:dyDescent="0.2">
      <c r="A6" s="62" t="s">
        <v>69</v>
      </c>
      <c r="B6" s="67">
        <f>B16</f>
        <v>0.39</v>
      </c>
      <c r="C6" s="68" t="e">
        <f ca="1">getformula(B6)</f>
        <v>#NAME?</v>
      </c>
    </row>
    <row r="7" spans="1:8" x14ac:dyDescent="0.2">
      <c r="A7" s="62" t="s">
        <v>7</v>
      </c>
      <c r="B7" s="69">
        <f>PutVolatility(B2,B3,B4,B5,B6)</f>
        <v>0.11058759689331055</v>
      </c>
      <c r="C7" s="68" t="e">
        <f ca="1">getformula(B7)</f>
        <v>#NAME?</v>
      </c>
    </row>
    <row r="10" spans="1:8" s="4" customFormat="1" ht="38.25" x14ac:dyDescent="0.2">
      <c r="A10" s="4" t="s">
        <v>73</v>
      </c>
      <c r="B10" s="4" t="s">
        <v>78</v>
      </c>
      <c r="C10" s="4" t="s">
        <v>68</v>
      </c>
      <c r="D10" s="4" t="s">
        <v>71</v>
      </c>
      <c r="E10" s="4" t="s">
        <v>72</v>
      </c>
      <c r="F10" s="4" t="s">
        <v>75</v>
      </c>
      <c r="G10" s="4" t="s">
        <v>76</v>
      </c>
    </row>
    <row r="11" spans="1:8" x14ac:dyDescent="0.2">
      <c r="A11" s="2">
        <v>10</v>
      </c>
      <c r="B11" s="46">
        <v>0.05</v>
      </c>
      <c r="C11" s="2">
        <v>10</v>
      </c>
      <c r="D11" s="60">
        <v>1236</v>
      </c>
      <c r="E11" s="59">
        <f>putoption($B$2,A11,$B$4,$B$5,$B$7)</f>
        <v>4.1485215263037389E-10</v>
      </c>
      <c r="F11" s="59">
        <f>E11-B11</f>
        <v>-4.999999958514785E-2</v>
      </c>
      <c r="G11" s="20">
        <f>F11/B11</f>
        <v>-0.99999999170295695</v>
      </c>
      <c r="H11" s="2" t="e">
        <f t="shared" ref="H11:H16" ca="1" si="0">getformula(G11)</f>
        <v>#NAME?</v>
      </c>
    </row>
    <row r="12" spans="1:8" x14ac:dyDescent="0.2">
      <c r="A12" s="2">
        <v>11</v>
      </c>
      <c r="B12" s="46">
        <v>0.04</v>
      </c>
      <c r="C12" s="2">
        <v>29</v>
      </c>
      <c r="D12" s="60">
        <v>3500</v>
      </c>
      <c r="E12" s="59">
        <f t="shared" ref="E12:E24" si="1">putoption($B$2,A12,$B$4,$B$5,$B$7)</f>
        <v>7.4144895911842923E-7</v>
      </c>
      <c r="F12" s="59">
        <f t="shared" ref="F12:F24" si="2">E12-B12</f>
        <v>-3.9999258551040882E-2</v>
      </c>
      <c r="G12" s="20">
        <f t="shared" ref="G12:G24" si="3">F12/B12</f>
        <v>-0.99998146377602204</v>
      </c>
      <c r="H12" s="2" t="e">
        <f t="shared" ca="1" si="0"/>
        <v>#NAME?</v>
      </c>
    </row>
    <row r="13" spans="1:8" x14ac:dyDescent="0.2">
      <c r="A13" s="2">
        <v>12</v>
      </c>
      <c r="B13" s="46">
        <v>0.09</v>
      </c>
      <c r="C13" s="2">
        <v>10</v>
      </c>
      <c r="D13" s="60">
        <v>2755</v>
      </c>
      <c r="E13" s="59">
        <f t="shared" si="1"/>
        <v>1.5635950737546978E-4</v>
      </c>
      <c r="F13" s="59">
        <f t="shared" si="2"/>
        <v>-8.9843640492624527E-2</v>
      </c>
      <c r="G13" s="20">
        <f t="shared" si="3"/>
        <v>-0.99826267214027253</v>
      </c>
      <c r="H13" s="2" t="e">
        <f t="shared" ca="1" si="0"/>
        <v>#NAME?</v>
      </c>
    </row>
    <row r="14" spans="1:8" x14ac:dyDescent="0.2">
      <c r="A14" s="2">
        <v>13</v>
      </c>
      <c r="B14" s="46">
        <v>0.15</v>
      </c>
      <c r="C14" s="2">
        <v>3</v>
      </c>
      <c r="D14" s="60">
        <v>1470</v>
      </c>
      <c r="E14" s="59">
        <f t="shared" si="1"/>
        <v>6.4749927244509564E-3</v>
      </c>
      <c r="F14" s="59">
        <f t="shared" si="2"/>
        <v>-0.14352500727554904</v>
      </c>
      <c r="G14" s="20">
        <f t="shared" si="3"/>
        <v>-0.95683338183699362</v>
      </c>
      <c r="H14" s="2" t="e">
        <f t="shared" ca="1" si="0"/>
        <v>#NAME?</v>
      </c>
    </row>
    <row r="15" spans="1:8" x14ac:dyDescent="0.2">
      <c r="A15" s="2">
        <v>14</v>
      </c>
      <c r="B15" s="46">
        <v>0.25</v>
      </c>
      <c r="C15" s="2">
        <v>12</v>
      </c>
      <c r="D15" s="60">
        <v>8141</v>
      </c>
      <c r="E15" s="59">
        <f t="shared" si="1"/>
        <v>7.8586794986675201E-2</v>
      </c>
      <c r="F15" s="59">
        <f t="shared" si="2"/>
        <v>-0.1714132050133248</v>
      </c>
      <c r="G15" s="20">
        <f t="shared" si="3"/>
        <v>-0.68565282005329919</v>
      </c>
      <c r="H15" s="2" t="e">
        <f t="shared" ca="1" si="0"/>
        <v>#NAME?</v>
      </c>
    </row>
    <row r="16" spans="1:8" x14ac:dyDescent="0.2">
      <c r="A16" s="2">
        <v>15</v>
      </c>
      <c r="B16" s="46">
        <v>0.39</v>
      </c>
      <c r="C16" s="2">
        <v>35</v>
      </c>
      <c r="D16" s="60">
        <v>13121</v>
      </c>
      <c r="E16" s="59">
        <f t="shared" si="1"/>
        <v>0.39000156055671908</v>
      </c>
      <c r="F16" s="59">
        <f t="shared" si="2"/>
        <v>1.5605567190712932E-6</v>
      </c>
      <c r="G16" s="20">
        <f t="shared" si="3"/>
        <v>4.0014274847981876E-6</v>
      </c>
      <c r="H16" s="2" t="e">
        <f t="shared" ca="1" si="0"/>
        <v>#NAME?</v>
      </c>
    </row>
    <row r="17" spans="1:9" x14ac:dyDescent="0.2">
      <c r="A17" s="2">
        <v>16</v>
      </c>
      <c r="B17" s="46">
        <v>0.53</v>
      </c>
      <c r="C17" s="2">
        <v>16</v>
      </c>
      <c r="D17" s="60">
        <v>15977</v>
      </c>
      <c r="E17" s="59">
        <f t="shared" si="1"/>
        <v>1.0528137029231743</v>
      </c>
      <c r="F17" s="59">
        <f t="shared" si="2"/>
        <v>0.52281370292317431</v>
      </c>
      <c r="G17" s="20">
        <f t="shared" si="3"/>
        <v>0.98644094891164957</v>
      </c>
      <c r="I17" s="61"/>
    </row>
    <row r="18" spans="1:9" x14ac:dyDescent="0.2">
      <c r="A18" s="2">
        <v>17</v>
      </c>
      <c r="B18" s="46">
        <v>0.74</v>
      </c>
      <c r="C18" s="2">
        <v>52</v>
      </c>
      <c r="D18" s="60">
        <v>47650</v>
      </c>
      <c r="E18" s="59">
        <f t="shared" si="1"/>
        <v>1.9525779300735842</v>
      </c>
      <c r="F18" s="59">
        <f t="shared" si="2"/>
        <v>1.2125779300735842</v>
      </c>
      <c r="G18" s="20">
        <f t="shared" si="3"/>
        <v>1.6386188244237625</v>
      </c>
    </row>
    <row r="19" spans="1:9" x14ac:dyDescent="0.2">
      <c r="A19" s="2">
        <v>18</v>
      </c>
      <c r="B19" s="46">
        <v>1</v>
      </c>
      <c r="C19" s="2">
        <v>576</v>
      </c>
      <c r="D19" s="60">
        <v>41333</v>
      </c>
      <c r="E19" s="59">
        <f t="shared" si="1"/>
        <v>2.9338933435730858</v>
      </c>
      <c r="F19" s="59">
        <f t="shared" si="2"/>
        <v>1.9338933435730858</v>
      </c>
      <c r="G19" s="20">
        <f t="shared" si="3"/>
        <v>1.9338933435730858</v>
      </c>
    </row>
    <row r="20" spans="1:9" x14ac:dyDescent="0.2">
      <c r="A20" s="2">
        <v>19</v>
      </c>
      <c r="B20" s="46">
        <v>1.41</v>
      </c>
      <c r="C20" s="2">
        <v>267</v>
      </c>
      <c r="D20" s="60">
        <v>6533</v>
      </c>
      <c r="E20" s="59">
        <f t="shared" si="1"/>
        <v>3.9309036432665181</v>
      </c>
      <c r="F20" s="59">
        <f t="shared" si="2"/>
        <v>2.5209036432665179</v>
      </c>
      <c r="G20" s="20">
        <f t="shared" si="3"/>
        <v>1.7878749243024952</v>
      </c>
    </row>
    <row r="21" spans="1:9" x14ac:dyDescent="0.2">
      <c r="A21" s="2">
        <v>20</v>
      </c>
      <c r="B21" s="46">
        <v>1.93</v>
      </c>
      <c r="C21" s="60">
        <v>1786</v>
      </c>
      <c r="D21" s="60">
        <v>49898</v>
      </c>
      <c r="E21" s="59">
        <f t="shared" si="1"/>
        <v>4.9297441508565036</v>
      </c>
      <c r="F21" s="59">
        <f t="shared" si="2"/>
        <v>2.9997441508565039</v>
      </c>
      <c r="G21" s="20">
        <f t="shared" si="3"/>
        <v>1.5542715807546652</v>
      </c>
    </row>
    <row r="22" spans="1:9" x14ac:dyDescent="0.2">
      <c r="A22" s="2">
        <v>21</v>
      </c>
      <c r="B22" s="46">
        <v>2.65</v>
      </c>
      <c r="C22" s="2">
        <v>10</v>
      </c>
      <c r="D22" s="60">
        <v>6894</v>
      </c>
      <c r="E22" s="59">
        <f t="shared" si="1"/>
        <v>5.9287234091823571</v>
      </c>
      <c r="F22" s="59">
        <f t="shared" si="2"/>
        <v>3.2787234091823572</v>
      </c>
      <c r="G22" s="20">
        <f t="shared" si="3"/>
        <v>1.2372541166725877</v>
      </c>
    </row>
    <row r="23" spans="1:9" x14ac:dyDescent="0.2">
      <c r="A23" s="2">
        <v>22</v>
      </c>
      <c r="B23" s="46">
        <v>3.2</v>
      </c>
      <c r="C23" s="2">
        <v>534</v>
      </c>
      <c r="D23" s="60">
        <v>6448</v>
      </c>
      <c r="E23" s="59">
        <f t="shared" si="1"/>
        <v>6.9277099382254264</v>
      </c>
      <c r="F23" s="59">
        <f t="shared" si="2"/>
        <v>3.7277099382254262</v>
      </c>
      <c r="G23" s="20">
        <f t="shared" si="3"/>
        <v>1.1649093556954455</v>
      </c>
    </row>
    <row r="24" spans="1:9" x14ac:dyDescent="0.2">
      <c r="A24" s="2">
        <v>23</v>
      </c>
      <c r="B24" s="46">
        <v>3.8</v>
      </c>
      <c r="C24" s="2">
        <v>1</v>
      </c>
      <c r="D24" s="60">
        <v>2057</v>
      </c>
      <c r="E24" s="59">
        <f t="shared" si="1"/>
        <v>7.9266967449354517</v>
      </c>
      <c r="F24" s="59">
        <f t="shared" si="2"/>
        <v>4.1266967449354519</v>
      </c>
      <c r="G24" s="20">
        <f t="shared" si="3"/>
        <v>1.0859728276145926</v>
      </c>
    </row>
    <row r="25" spans="1:9" x14ac:dyDescent="0.2">
      <c r="A25" s="2">
        <v>24</v>
      </c>
      <c r="B25" s="46">
        <v>4.55</v>
      </c>
      <c r="C25" s="2">
        <v>53</v>
      </c>
      <c r="D25" s="2">
        <v>663</v>
      </c>
      <c r="E25" s="59">
        <f t="shared" ref="E25:E28" si="4">putoption($B$2,A25,$B$4,$B$5,$B$7)</f>
        <v>8.9256835597337307</v>
      </c>
      <c r="F25" s="59">
        <f t="shared" ref="F25:F28" si="5">E25-B25</f>
        <v>4.3756835597337309</v>
      </c>
      <c r="G25" s="20">
        <f t="shared" ref="G25:G28" si="6">F25/B25</f>
        <v>0.96168869444697391</v>
      </c>
    </row>
    <row r="26" spans="1:9" x14ac:dyDescent="0.2">
      <c r="A26" s="2">
        <v>25</v>
      </c>
      <c r="B26" s="46">
        <v>5.75</v>
      </c>
      <c r="C26" s="2">
        <v>10</v>
      </c>
      <c r="D26" s="2">
        <v>954</v>
      </c>
      <c r="E26" s="59">
        <f t="shared" si="4"/>
        <v>9.924670374718886</v>
      </c>
      <c r="F26" s="59">
        <f t="shared" si="5"/>
        <v>4.174670374718886</v>
      </c>
      <c r="G26" s="20">
        <f t="shared" si="6"/>
        <v>0.72602963038589319</v>
      </c>
    </row>
    <row r="27" spans="1:9" x14ac:dyDescent="0.2">
      <c r="A27" s="2">
        <v>27.5</v>
      </c>
      <c r="B27" s="46">
        <v>8</v>
      </c>
      <c r="C27" s="2">
        <v>25</v>
      </c>
      <c r="D27" s="2">
        <v>851</v>
      </c>
      <c r="E27" s="59">
        <f t="shared" si="4"/>
        <v>12.422137412190711</v>
      </c>
      <c r="F27" s="59">
        <f t="shared" si="5"/>
        <v>4.4221374121907111</v>
      </c>
      <c r="G27" s="20">
        <f t="shared" si="6"/>
        <v>0.55276717652383889</v>
      </c>
    </row>
    <row r="28" spans="1:9" x14ac:dyDescent="0.2">
      <c r="A28" s="2">
        <v>30</v>
      </c>
      <c r="B28" s="46">
        <v>9.7799999999999994</v>
      </c>
      <c r="C28" s="2">
        <v>12</v>
      </c>
      <c r="D28" s="2">
        <v>525</v>
      </c>
      <c r="E28" s="59">
        <f t="shared" si="4"/>
        <v>14.919604449662597</v>
      </c>
      <c r="F28" s="59">
        <f t="shared" si="5"/>
        <v>5.1396044496625972</v>
      </c>
      <c r="G28" s="20">
        <f t="shared" si="6"/>
        <v>0.52552192736836378</v>
      </c>
    </row>
  </sheetData>
  <mergeCells count="2">
    <mergeCell ref="A1:H1"/>
    <mergeCell ref="D3:G5"/>
  </mergeCells>
  <printOptions headings="1" gridLines="1"/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2</vt:i4>
      </vt:variant>
    </vt:vector>
  </HeadingPairs>
  <TitlesOfParts>
    <vt:vector size="20" baseType="lpstr">
      <vt:lpstr>Index</vt:lpstr>
      <vt:lpstr>Page 608</vt:lpstr>
      <vt:lpstr>Page 609</vt:lpstr>
      <vt:lpstr>Page 610</vt:lpstr>
      <vt:lpstr>Page 611</vt:lpstr>
      <vt:lpstr>Page 612</vt:lpstr>
      <vt:lpstr>Page 613</vt:lpstr>
      <vt:lpstr>Page 614</vt:lpstr>
      <vt:lpstr>Page 614 bottom</vt:lpstr>
      <vt:lpstr>Page 616</vt:lpstr>
      <vt:lpstr>Page 617</vt:lpstr>
      <vt:lpstr>Page 618</vt:lpstr>
      <vt:lpstr>Page 620</vt:lpstr>
      <vt:lpstr>Page 621</vt:lpstr>
      <vt:lpstr>Pages 623-625</vt:lpstr>
      <vt:lpstr>IBM stock data</vt:lpstr>
      <vt:lpstr>Intel Call options</vt:lpstr>
      <vt:lpstr>Intel put options</vt:lpstr>
      <vt:lpstr>'Page 620'!op?s_INTC_m_2010_04</vt:lpstr>
      <vt:lpstr>'Page 621'!op?s_INTC_m_2010_04</vt:lpstr>
    </vt:vector>
  </TitlesOfParts>
  <Company>University of Pennsylvania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cp:lastPrinted>2009-05-24T05:28:41Z</cp:lastPrinted>
  <dcterms:created xsi:type="dcterms:W3CDTF">2002-02-10T13:33:41Z</dcterms:created>
  <dcterms:modified xsi:type="dcterms:W3CDTF">2017-08-11T17:38:28Z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Chapter19 - Black-Scholes (1).xlsm</vt:lpwstr>
  </property>
</Properties>
</file>